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CNN COMPUTERS\OneDrive\Desktop\L2S2\boqs\"/>
    </mc:Choice>
  </mc:AlternateContent>
  <xr:revisionPtr revIDLastSave="0" documentId="13_ncr:1_{2A93F9C3-72BC-4FD4-BAC5-3F6B85385EDD}" xr6:coauthVersionLast="47" xr6:coauthVersionMax="47" xr10:uidLastSave="{00000000-0000-0000-0000-000000000000}"/>
  <bookViews>
    <workbookView xWindow="-108" yWindow="-108" windowWidth="23256" windowHeight="12456" tabRatio="938" firstSheet="1" activeTab="14" xr2:uid="{00000000-000D-0000-FFFF-FFFF00000000}"/>
  </bookViews>
  <sheets>
    <sheet name="Summary" sheetId="13" r:id="rId1"/>
    <sheet name="Prelim" sheetId="1" r:id="rId2"/>
    <sheet name="D-Exc" sheetId="2" r:id="rId3"/>
    <sheet name="F-Con" sheetId="3" r:id="rId4"/>
    <sheet name="G-Mesonary" sheetId="4" r:id="rId5"/>
    <sheet name="H-Waterproof" sheetId="5" r:id="rId6"/>
    <sheet name="J-Stru Work" sheetId="6" r:id="rId7"/>
    <sheet name="Q-Plumbing" sheetId="7" r:id="rId8"/>
    <sheet name="R-Fire" sheetId="8" r:id="rId9"/>
    <sheet name="S-Electrical" sheetId="9" r:id="rId10"/>
    <sheet name="S-Electrical (2)" sheetId="76" r:id="rId11"/>
    <sheet name="T-Finishes" sheetId="10" r:id="rId12"/>
    <sheet name="Y1-Gass System" sheetId="12" r:id="rId13"/>
    <sheet name="V-Painting" sheetId="11" r:id="rId14"/>
    <sheet name="Provisional sum" sheetId="14" r:id="rId15"/>
    <sheet name="Additional work summary" sheetId="75" r:id="rId16"/>
  </sheets>
  <externalReferences>
    <externalReference r:id="rId17"/>
    <externalReference r:id="rId18"/>
    <externalReference r:id="rId19"/>
    <externalReference r:id="rId20"/>
  </externalReferences>
  <definedNames>
    <definedName name="_xlnm.Print_Area" localSheetId="15">'Additional work summary'!$A$1:$H$46</definedName>
    <definedName name="_xlnm.Print_Area" localSheetId="2">'D-Exc'!$A$1:$J$61</definedName>
    <definedName name="_xlnm.Print_Area" localSheetId="3">'F-Con'!$B$1:$O$492</definedName>
    <definedName name="_xlnm.Print_Area" localSheetId="4">'G-Mesonary'!$A$1:$K$85</definedName>
    <definedName name="_xlnm.Print_Area" localSheetId="5">'H-Waterproof'!$A$1:$L$77</definedName>
    <definedName name="_xlnm.Print_Area" localSheetId="6">'J-Stru Work'!$A$1:$K$24</definedName>
    <definedName name="_xlnm.Print_Area" localSheetId="7">'Q-Plumbing'!$A$1:$K$310</definedName>
    <definedName name="_xlnm.Print_Area" localSheetId="8">'R-Fire'!$A$1:$K$93</definedName>
    <definedName name="_xlnm.Print_Area" localSheetId="9">'S-Electrical'!$A$1:$K$425</definedName>
    <definedName name="_xlnm.Print_Area" localSheetId="10">'S-Electrical (2)'!$A$1:$K$425</definedName>
    <definedName name="_xlnm.Print_Area" localSheetId="11">'T-Finishes'!$A$1:$L$348</definedName>
    <definedName name="_xlnm.Print_Area" localSheetId="13">'V-Painting'!$A$1:$K$81</definedName>
    <definedName name="_xlnm.Print_Area" localSheetId="12">'Y1-Gass System'!$A$1:$K$102</definedName>
    <definedName name="_xlnm.Print_Titles" localSheetId="15">'Additional work summary'!$1:$8</definedName>
    <definedName name="_xlnm.Print_Titles" localSheetId="2">'D-Exc'!$1:$4</definedName>
    <definedName name="_xlnm.Print_Titles" localSheetId="3">'F-Con'!$1:$4</definedName>
    <definedName name="_xlnm.Print_Titles" localSheetId="4">'G-Mesonary'!$1:$5</definedName>
    <definedName name="_xlnm.Print_Titles" localSheetId="5">'H-Waterproof'!$1:$5</definedName>
    <definedName name="_xlnm.Print_Titles" localSheetId="1">Prelim!$1:$4</definedName>
    <definedName name="_xlnm.Print_Titles" localSheetId="14">'Provisional sum'!$1:$4</definedName>
    <definedName name="_xlnm.Print_Titles" localSheetId="7">'Q-Plumbing'!$1:$5</definedName>
    <definedName name="_xlnm.Print_Titles" localSheetId="8">'R-Fire'!$1:$4</definedName>
    <definedName name="_xlnm.Print_Titles" localSheetId="9">'S-Electrical'!$1:$4</definedName>
    <definedName name="_xlnm.Print_Titles" localSheetId="10">'S-Electrical (2)'!$1:$4</definedName>
    <definedName name="_xlnm.Print_Titles" localSheetId="11">'T-Finishes'!$1:$5</definedName>
    <definedName name="_xlnm.Print_Titles" localSheetId="13">'V-Painting'!$1:$5</definedName>
    <definedName name="_xlnm.Print_Titles" localSheetId="12">'Y1-Gass System'!$1:$5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 i="9" l="1"/>
  <c r="K411" i="76"/>
  <c r="K409" i="76"/>
  <c r="N421" i="76" s="1"/>
  <c r="K407" i="76"/>
  <c r="K405" i="76"/>
  <c r="K403" i="76"/>
  <c r="I399" i="76"/>
  <c r="G399" i="76"/>
  <c r="K397" i="76"/>
  <c r="I397" i="76"/>
  <c r="G397" i="76"/>
  <c r="K395" i="76"/>
  <c r="I395" i="76"/>
  <c r="G395" i="76"/>
  <c r="I393" i="76"/>
  <c r="G393" i="76"/>
  <c r="K391" i="76"/>
  <c r="I391" i="76"/>
  <c r="G391" i="76"/>
  <c r="K389" i="76"/>
  <c r="I389" i="76"/>
  <c r="G389" i="76"/>
  <c r="K386" i="76"/>
  <c r="I386" i="76"/>
  <c r="G386" i="76"/>
  <c r="K384" i="76"/>
  <c r="I384" i="76"/>
  <c r="G384" i="76"/>
  <c r="K382" i="76"/>
  <c r="I382" i="76"/>
  <c r="G382" i="76"/>
  <c r="K380" i="76"/>
  <c r="I380" i="76"/>
  <c r="G380" i="76"/>
  <c r="K378" i="76"/>
  <c r="I378" i="76"/>
  <c r="G378" i="76"/>
  <c r="K376" i="76"/>
  <c r="I376" i="76"/>
  <c r="G376" i="76"/>
  <c r="K374" i="76"/>
  <c r="I374" i="76"/>
  <c r="G374" i="76"/>
  <c r="K372" i="76"/>
  <c r="I372" i="76"/>
  <c r="G372" i="76"/>
  <c r="K370" i="76"/>
  <c r="I370" i="76"/>
  <c r="G370" i="76"/>
  <c r="K368" i="76"/>
  <c r="I368" i="76"/>
  <c r="G368" i="76"/>
  <c r="K366" i="76"/>
  <c r="I366" i="76"/>
  <c r="G366" i="76"/>
  <c r="K364" i="76"/>
  <c r="I364" i="76"/>
  <c r="G364" i="76"/>
  <c r="K362" i="76"/>
  <c r="I362" i="76"/>
  <c r="G362" i="76"/>
  <c r="K360" i="76"/>
  <c r="K358" i="76"/>
  <c r="I358" i="76"/>
  <c r="G358" i="76"/>
  <c r="K356" i="76"/>
  <c r="I356" i="76"/>
  <c r="G356" i="76"/>
  <c r="K354" i="76"/>
  <c r="I354" i="76"/>
  <c r="G354" i="76"/>
  <c r="K352" i="76"/>
  <c r="I352" i="76"/>
  <c r="G352" i="76"/>
  <c r="K350" i="76"/>
  <c r="I350" i="76"/>
  <c r="G350" i="76"/>
  <c r="K348" i="76"/>
  <c r="I348" i="76"/>
  <c r="G348" i="76"/>
  <c r="K346" i="76"/>
  <c r="I346" i="76"/>
  <c r="G346" i="76"/>
  <c r="K344" i="76"/>
  <c r="I344" i="76"/>
  <c r="G344" i="76"/>
  <c r="I337" i="76"/>
  <c r="G337" i="76"/>
  <c r="K334" i="76"/>
  <c r="I334" i="76"/>
  <c r="G334" i="76"/>
  <c r="K331" i="76"/>
  <c r="I331" i="76"/>
  <c r="G331" i="76"/>
  <c r="K327" i="76"/>
  <c r="I327" i="76"/>
  <c r="G327" i="76"/>
  <c r="K325" i="76"/>
  <c r="I325" i="76"/>
  <c r="G325" i="76"/>
  <c r="K323" i="76"/>
  <c r="I323" i="76"/>
  <c r="G323" i="76"/>
  <c r="K321" i="76"/>
  <c r="I321" i="76"/>
  <c r="G321" i="76"/>
  <c r="K319" i="76"/>
  <c r="I319" i="76"/>
  <c r="G319" i="76"/>
  <c r="K315" i="76"/>
  <c r="I315" i="76"/>
  <c r="G315" i="76"/>
  <c r="K311" i="76"/>
  <c r="I311" i="76"/>
  <c r="G311" i="76"/>
  <c r="K306" i="76"/>
  <c r="I306" i="76"/>
  <c r="G306" i="76"/>
  <c r="A305" i="76"/>
  <c r="A306" i="76" s="1"/>
  <c r="A307" i="76" s="1"/>
  <c r="A308" i="76" s="1"/>
  <c r="A309" i="76" s="1"/>
  <c r="A310" i="76" s="1"/>
  <c r="A311" i="76" s="1"/>
  <c r="A312" i="76" s="1"/>
  <c r="A313" i="76" s="1"/>
  <c r="A314" i="76" s="1"/>
  <c r="A315" i="76" s="1"/>
  <c r="A316" i="76" s="1"/>
  <c r="A317" i="76" s="1"/>
  <c r="A318" i="76" s="1"/>
  <c r="A319" i="76" s="1"/>
  <c r="A320" i="76" s="1"/>
  <c r="A321" i="76" s="1"/>
  <c r="A322" i="76" s="1"/>
  <c r="A323" i="76" s="1"/>
  <c r="A324" i="76" s="1"/>
  <c r="A325" i="76" s="1"/>
  <c r="A326" i="76" s="1"/>
  <c r="A327" i="76" s="1"/>
  <c r="A328" i="76" s="1"/>
  <c r="A329" i="76" s="1"/>
  <c r="A330" i="76" s="1"/>
  <c r="A331" i="76" s="1"/>
  <c r="A332" i="76" s="1"/>
  <c r="A333" i="76" s="1"/>
  <c r="A334" i="76" s="1"/>
  <c r="A335" i="76" s="1"/>
  <c r="A336" i="76" s="1"/>
  <c r="A337" i="76" s="1"/>
  <c r="A338" i="76" s="1"/>
  <c r="A339" i="76" s="1"/>
  <c r="A340" i="76" s="1"/>
  <c r="A341" i="76" s="1"/>
  <c r="A342" i="76" s="1"/>
  <c r="A343" i="76" s="1"/>
  <c r="A344" i="76" s="1"/>
  <c r="A346" i="76" s="1"/>
  <c r="A348" i="76" s="1"/>
  <c r="A350" i="76" s="1"/>
  <c r="A352" i="76" s="1"/>
  <c r="A354" i="76" s="1"/>
  <c r="A356" i="76" s="1"/>
  <c r="A358" i="76" s="1"/>
  <c r="A362" i="76" s="1"/>
  <c r="A364" i="76" s="1"/>
  <c r="A366" i="76" s="1"/>
  <c r="A368" i="76" s="1"/>
  <c r="A370" i="76" s="1"/>
  <c r="A372" i="76" s="1"/>
  <c r="A374" i="76" s="1"/>
  <c r="A376" i="76" s="1"/>
  <c r="A378" i="76" s="1"/>
  <c r="A380" i="76" s="1"/>
  <c r="A382" i="76" s="1"/>
  <c r="A384" i="76" s="1"/>
  <c r="A386" i="76" s="1"/>
  <c r="A387" i="76" s="1"/>
  <c r="A388" i="76" s="1"/>
  <c r="A389" i="76" s="1"/>
  <c r="A390" i="76" s="1"/>
  <c r="A391" i="76" s="1"/>
  <c r="A392" i="76" s="1"/>
  <c r="A393" i="76" s="1"/>
  <c r="A394" i="76" s="1"/>
  <c r="A395" i="76" s="1"/>
  <c r="A396" i="76" s="1"/>
  <c r="A397" i="76" s="1"/>
  <c r="A398" i="76" s="1"/>
  <c r="A399" i="76" s="1"/>
  <c r="A400" i="76" s="1"/>
  <c r="K302" i="76"/>
  <c r="I302" i="76"/>
  <c r="G302" i="76"/>
  <c r="A302" i="76"/>
  <c r="K298" i="76"/>
  <c r="I298" i="76"/>
  <c r="G298" i="76"/>
  <c r="A298" i="76"/>
  <c r="K296" i="76"/>
  <c r="I296" i="76"/>
  <c r="G296" i="76"/>
  <c r="A296" i="76"/>
  <c r="K294" i="76"/>
  <c r="I294" i="76"/>
  <c r="G294" i="76"/>
  <c r="A294" i="76"/>
  <c r="K292" i="76"/>
  <c r="I292" i="76"/>
  <c r="G292" i="76"/>
  <c r="A292" i="76"/>
  <c r="K290" i="76"/>
  <c r="I290" i="76"/>
  <c r="G290" i="76"/>
  <c r="K289" i="76"/>
  <c r="I289" i="76"/>
  <c r="B289" i="76"/>
  <c r="K288" i="76"/>
  <c r="A288" i="76"/>
  <c r="A289" i="76" s="1"/>
  <c r="A290" i="76" s="1"/>
  <c r="I286" i="76"/>
  <c r="G286" i="76"/>
  <c r="F286" i="76"/>
  <c r="A286" i="76"/>
  <c r="K284" i="76"/>
  <c r="I284" i="76"/>
  <c r="G284" i="76"/>
  <c r="A284" i="76"/>
  <c r="I282" i="76"/>
  <c r="G282" i="76"/>
  <c r="A282" i="76"/>
  <c r="K280" i="76"/>
  <c r="I280" i="76"/>
  <c r="G280" i="76"/>
  <c r="A280" i="76"/>
  <c r="I278" i="76"/>
  <c r="G278" i="76"/>
  <c r="A278" i="76"/>
  <c r="K276" i="76"/>
  <c r="I276" i="76"/>
  <c r="G276" i="76"/>
  <c r="A276" i="76"/>
  <c r="K274" i="76"/>
  <c r="I274" i="76"/>
  <c r="G274" i="76"/>
  <c r="A274" i="76"/>
  <c r="I272" i="76"/>
  <c r="G272" i="76"/>
  <c r="A272" i="76"/>
  <c r="K270" i="76"/>
  <c r="I270" i="76"/>
  <c r="G270" i="76"/>
  <c r="A270" i="76"/>
  <c r="I268" i="76"/>
  <c r="G268" i="76"/>
  <c r="A268" i="76"/>
  <c r="K266" i="76"/>
  <c r="I266" i="76"/>
  <c r="G266" i="76"/>
  <c r="A266" i="76"/>
  <c r="I264" i="76"/>
  <c r="G264" i="76"/>
  <c r="A264" i="76"/>
  <c r="K262" i="76"/>
  <c r="I262" i="76"/>
  <c r="G262" i="76"/>
  <c r="A262" i="76"/>
  <c r="I260" i="76"/>
  <c r="G260" i="76"/>
  <c r="A260" i="76"/>
  <c r="K258" i="76"/>
  <c r="I258" i="76"/>
  <c r="G258" i="76"/>
  <c r="A258" i="76"/>
  <c r="I256" i="76"/>
  <c r="G256" i="76"/>
  <c r="A256" i="76"/>
  <c r="K254" i="76"/>
  <c r="I254" i="76"/>
  <c r="G254" i="76"/>
  <c r="A254" i="76"/>
  <c r="I252" i="76"/>
  <c r="G252" i="76"/>
  <c r="A252" i="76"/>
  <c r="K250" i="76"/>
  <c r="I250" i="76"/>
  <c r="G250" i="76"/>
  <c r="A250" i="76"/>
  <c r="I248" i="76"/>
  <c r="G248" i="76"/>
  <c r="A248" i="76"/>
  <c r="K246" i="76"/>
  <c r="I246" i="76"/>
  <c r="G246" i="76"/>
  <c r="A246" i="76"/>
  <c r="I244" i="76"/>
  <c r="G244" i="76"/>
  <c r="A244" i="76"/>
  <c r="K242" i="76"/>
  <c r="I242" i="76"/>
  <c r="G242" i="76"/>
  <c r="A242" i="76"/>
  <c r="I240" i="76"/>
  <c r="G240" i="76"/>
  <c r="A240" i="76"/>
  <c r="K238" i="76"/>
  <c r="I238" i="76"/>
  <c r="G238" i="76"/>
  <c r="A238" i="76"/>
  <c r="I236" i="76"/>
  <c r="G236" i="76"/>
  <c r="B235" i="76"/>
  <c r="K234" i="76"/>
  <c r="I234" i="76"/>
  <c r="G234" i="76"/>
  <c r="A234" i="76"/>
  <c r="I232" i="76"/>
  <c r="G232" i="76"/>
  <c r="B231" i="76"/>
  <c r="K230" i="76"/>
  <c r="I230" i="76"/>
  <c r="G230" i="76"/>
  <c r="A230" i="76"/>
  <c r="I228" i="76"/>
  <c r="G228" i="76"/>
  <c r="B227" i="76"/>
  <c r="K226" i="76"/>
  <c r="I226" i="76"/>
  <c r="G226" i="76"/>
  <c r="A226" i="76"/>
  <c r="I224" i="76"/>
  <c r="G224" i="76"/>
  <c r="B223" i="76"/>
  <c r="K222" i="76"/>
  <c r="I222" i="76"/>
  <c r="G222" i="76"/>
  <c r="A222" i="76"/>
  <c r="I220" i="76"/>
  <c r="G220" i="76"/>
  <c r="B219" i="76"/>
  <c r="K218" i="76"/>
  <c r="I218" i="76"/>
  <c r="G218" i="76"/>
  <c r="A218" i="76"/>
  <c r="I216" i="76"/>
  <c r="G216" i="76"/>
  <c r="B215" i="76"/>
  <c r="K214" i="76"/>
  <c r="I214" i="76"/>
  <c r="G214" i="76"/>
  <c r="A214" i="76"/>
  <c r="I212" i="76"/>
  <c r="G212" i="76"/>
  <c r="B211" i="76"/>
  <c r="K210" i="76"/>
  <c r="I210" i="76"/>
  <c r="G210" i="76"/>
  <c r="A210" i="76"/>
  <c r="I208" i="76"/>
  <c r="G208" i="76"/>
  <c r="B207" i="76"/>
  <c r="K206" i="76"/>
  <c r="I206" i="76"/>
  <c r="G206" i="76"/>
  <c r="A206" i="76"/>
  <c r="I204" i="76"/>
  <c r="G204" i="76"/>
  <c r="B203" i="76"/>
  <c r="K202" i="76"/>
  <c r="I202" i="76"/>
  <c r="G202" i="76"/>
  <c r="A202" i="76"/>
  <c r="I200" i="76"/>
  <c r="G200" i="76"/>
  <c r="B199" i="76"/>
  <c r="K198" i="76"/>
  <c r="I198" i="76"/>
  <c r="G198" i="76"/>
  <c r="B197" i="76"/>
  <c r="I196" i="76"/>
  <c r="G196" i="76"/>
  <c r="B195" i="76"/>
  <c r="I194" i="76"/>
  <c r="G194" i="76"/>
  <c r="B193" i="76"/>
  <c r="I192" i="76"/>
  <c r="G192" i="76"/>
  <c r="B191" i="76"/>
  <c r="I190" i="76"/>
  <c r="G190" i="76"/>
  <c r="B189" i="76"/>
  <c r="I188" i="76"/>
  <c r="G188" i="76"/>
  <c r="B187" i="76"/>
  <c r="K186" i="76"/>
  <c r="I186" i="76"/>
  <c r="I184" i="76"/>
  <c r="G184" i="76"/>
  <c r="B183" i="76"/>
  <c r="K182" i="76"/>
  <c r="I182" i="76"/>
  <c r="K180" i="76"/>
  <c r="I180" i="76"/>
  <c r="K178" i="76"/>
  <c r="I178" i="76"/>
  <c r="K176" i="76"/>
  <c r="I176" i="76"/>
  <c r="K174" i="76"/>
  <c r="I174" i="76"/>
  <c r="G174" i="76"/>
  <c r="B173" i="76"/>
  <c r="B172" i="76"/>
  <c r="B171" i="76"/>
  <c r="B170" i="76"/>
  <c r="B169" i="76"/>
  <c r="B168" i="76"/>
  <c r="B167" i="76"/>
  <c r="B166" i="76"/>
  <c r="B165" i="76"/>
  <c r="K164" i="76"/>
  <c r="K162" i="76"/>
  <c r="I160" i="76"/>
  <c r="G160" i="76"/>
  <c r="B159" i="76"/>
  <c r="I158" i="76"/>
  <c r="G158" i="76"/>
  <c r="K156" i="76"/>
  <c r="I154" i="76"/>
  <c r="G154" i="76"/>
  <c r="K152" i="76"/>
  <c r="I150" i="76"/>
  <c r="G150" i="76"/>
  <c r="B149" i="76"/>
  <c r="I148" i="76"/>
  <c r="G148" i="76"/>
  <c r="B147" i="76"/>
  <c r="I146" i="76"/>
  <c r="G146" i="76"/>
  <c r="B145" i="76"/>
  <c r="K144" i="76"/>
  <c r="I144" i="76"/>
  <c r="I142" i="76"/>
  <c r="G142" i="76"/>
  <c r="B141" i="76"/>
  <c r="K140" i="76"/>
  <c r="I140" i="76"/>
  <c r="I138" i="76"/>
  <c r="G138" i="76"/>
  <c r="K136" i="76"/>
  <c r="I136" i="76"/>
  <c r="I134" i="76"/>
  <c r="G134" i="76"/>
  <c r="B133" i="76"/>
  <c r="K132" i="76"/>
  <c r="I132" i="76"/>
  <c r="G132" i="76"/>
  <c r="I130" i="76"/>
  <c r="G130" i="76"/>
  <c r="B129" i="76"/>
  <c r="K128" i="76"/>
  <c r="I128" i="76"/>
  <c r="G128" i="76"/>
  <c r="B127" i="76"/>
  <c r="K125" i="76"/>
  <c r="I125" i="76"/>
  <c r="G125" i="76"/>
  <c r="B124" i="76"/>
  <c r="B123" i="76"/>
  <c r="B122" i="76"/>
  <c r="B121" i="76"/>
  <c r="B120" i="76"/>
  <c r="I119" i="76"/>
  <c r="G119" i="76"/>
  <c r="B118" i="76"/>
  <c r="B117" i="76"/>
  <c r="I116" i="76"/>
  <c r="G116" i="76"/>
  <c r="B115" i="76"/>
  <c r="B114" i="76"/>
  <c r="I113" i="76"/>
  <c r="G113" i="76"/>
  <c r="B112" i="76"/>
  <c r="B111" i="76"/>
  <c r="I110" i="76"/>
  <c r="G110" i="76"/>
  <c r="B109" i="76"/>
  <c r="I108" i="76"/>
  <c r="G108" i="76"/>
  <c r="B107" i="76"/>
  <c r="K106" i="76"/>
  <c r="I106" i="76"/>
  <c r="K104" i="76"/>
  <c r="I104" i="76"/>
  <c r="G104" i="76"/>
  <c r="B103" i="76"/>
  <c r="B102" i="76"/>
  <c r="B101" i="76"/>
  <c r="B100" i="76"/>
  <c r="B99" i="76"/>
  <c r="K98" i="76"/>
  <c r="I98" i="76"/>
  <c r="K96" i="76"/>
  <c r="I96" i="76"/>
  <c r="K94" i="76"/>
  <c r="I94" i="76"/>
  <c r="G94" i="76"/>
  <c r="B93" i="76"/>
  <c r="B92" i="76"/>
  <c r="B91" i="76"/>
  <c r="B90" i="76"/>
  <c r="B89" i="76"/>
  <c r="B88" i="76"/>
  <c r="B84" i="76"/>
  <c r="K83" i="76"/>
  <c r="I83" i="76"/>
  <c r="G83" i="76"/>
  <c r="B82" i="76"/>
  <c r="B81" i="76"/>
  <c r="B80" i="76"/>
  <c r="K79" i="76"/>
  <c r="I79" i="76"/>
  <c r="G79" i="76"/>
  <c r="B78" i="76"/>
  <c r="B77" i="76"/>
  <c r="B76" i="76"/>
  <c r="K75" i="76"/>
  <c r="I75" i="76"/>
  <c r="G75" i="76"/>
  <c r="B74" i="76"/>
  <c r="B73" i="76"/>
  <c r="B71" i="76"/>
  <c r="K70" i="76"/>
  <c r="I70" i="76"/>
  <c r="G70" i="76"/>
  <c r="B69" i="76"/>
  <c r="K66" i="76"/>
  <c r="I66" i="76"/>
  <c r="G66" i="76"/>
  <c r="B66" i="76"/>
  <c r="B65" i="76"/>
  <c r="B64" i="76"/>
  <c r="B63" i="76"/>
  <c r="B62" i="76"/>
  <c r="B61" i="76"/>
  <c r="B60" i="76"/>
  <c r="B59" i="76"/>
  <c r="B58" i="76"/>
  <c r="B57" i="76"/>
  <c r="B56" i="76"/>
  <c r="B55" i="76"/>
  <c r="B54" i="76"/>
  <c r="B53" i="76"/>
  <c r="B52" i="76"/>
  <c r="B51" i="76"/>
  <c r="B50" i="76"/>
  <c r="B49" i="76"/>
  <c r="B48" i="76"/>
  <c r="B47" i="76"/>
  <c r="B46" i="76"/>
  <c r="B45" i="76"/>
  <c r="B44" i="76"/>
  <c r="B43" i="76"/>
  <c r="B42" i="76"/>
  <c r="B41" i="76"/>
  <c r="B40" i="76"/>
  <c r="B39" i="76"/>
  <c r="B38" i="76"/>
  <c r="B37" i="76"/>
  <c r="B36" i="76"/>
  <c r="B35" i="76"/>
  <c r="B34" i="76"/>
  <c r="B33" i="76"/>
  <c r="B32" i="76"/>
  <c r="B25" i="76"/>
  <c r="B24" i="76"/>
  <c r="B23" i="76"/>
  <c r="B22" i="76"/>
  <c r="B21" i="76"/>
  <c r="B20" i="76"/>
  <c r="B19" i="76"/>
  <c r="B18" i="76"/>
  <c r="B17" i="76"/>
  <c r="B16" i="76"/>
  <c r="B15" i="76"/>
  <c r="B14" i="76"/>
  <c r="B13" i="76"/>
  <c r="B12" i="76"/>
  <c r="B11" i="76"/>
  <c r="B10" i="76"/>
  <c r="B9" i="76"/>
  <c r="B8" i="76"/>
  <c r="A8" i="76"/>
  <c r="A9" i="76" s="1"/>
  <c r="A10" i="76" s="1"/>
  <c r="A11" i="76" s="1"/>
  <c r="A12" i="76" s="1"/>
  <c r="A13" i="76" s="1"/>
  <c r="A14" i="76" s="1"/>
  <c r="A15" i="76" s="1"/>
  <c r="A16" i="76" s="1"/>
  <c r="A17" i="76" s="1"/>
  <c r="A18" i="76" s="1"/>
  <c r="A19" i="76" s="1"/>
  <c r="A20" i="76" s="1"/>
  <c r="A21" i="76" s="1"/>
  <c r="A22" i="76" s="1"/>
  <c r="A23" i="76" s="1"/>
  <c r="A24" i="76" s="1"/>
  <c r="A25"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A62" i="76" s="1"/>
  <c r="A63" i="76" s="1"/>
  <c r="A64" i="76" s="1"/>
  <c r="A65" i="76" s="1"/>
  <c r="A66" i="76" s="1"/>
  <c r="A69" i="76" s="1"/>
  <c r="A70" i="76" s="1"/>
  <c r="B1" i="76"/>
  <c r="I421" i="76" l="1"/>
  <c r="K421" i="76"/>
  <c r="A71" i="76"/>
  <c r="A73" i="76" s="1"/>
  <c r="A74" i="76" s="1"/>
  <c r="A75" i="76" s="1"/>
  <c r="B70" i="76"/>
  <c r="G421" i="76"/>
  <c r="A76" i="76" l="1"/>
  <c r="A77" i="76" s="1"/>
  <c r="A78" i="76" s="1"/>
  <c r="A79" i="76" s="1"/>
  <c r="B75" i="76"/>
  <c r="A80" i="76" l="1"/>
  <c r="A81" i="76" s="1"/>
  <c r="A82" i="76" s="1"/>
  <c r="A83" i="76" s="1"/>
  <c r="B79" i="76"/>
  <c r="B83" i="76" l="1"/>
  <c r="A84" i="76"/>
  <c r="A88" i="76" s="1"/>
  <c r="A89" i="76" s="1"/>
  <c r="A90" i="76" s="1"/>
  <c r="A91" i="76" s="1"/>
  <c r="A92" i="76" s="1"/>
  <c r="A93" i="76" s="1"/>
  <c r="A94" i="76" s="1"/>
  <c r="A99" i="76" l="1"/>
  <c r="A100" i="76" s="1"/>
  <c r="A101" i="76" s="1"/>
  <c r="A102" i="76" s="1"/>
  <c r="A103" i="76" s="1"/>
  <c r="A104" i="76" s="1"/>
  <c r="B94" i="76"/>
  <c r="B104" i="76" l="1"/>
  <c r="A107" i="76"/>
  <c r="A108" i="76" s="1"/>
  <c r="B108" i="76" l="1"/>
  <c r="A109" i="76"/>
  <c r="A110" i="76" s="1"/>
  <c r="B110" i="76" l="1"/>
  <c r="A111" i="76"/>
  <c r="A112" i="76" s="1"/>
  <c r="A113" i="76" s="1"/>
  <c r="B113" i="76" l="1"/>
  <c r="A114" i="76"/>
  <c r="A115" i="76" s="1"/>
  <c r="A116" i="76" s="1"/>
  <c r="B116" i="76" l="1"/>
  <c r="A117" i="76"/>
  <c r="A118" i="76" s="1"/>
  <c r="A119" i="76" s="1"/>
  <c r="B119" i="76" l="1"/>
  <c r="A120" i="76"/>
  <c r="A121" i="76" s="1"/>
  <c r="A122" i="76" s="1"/>
  <c r="A123" i="76" s="1"/>
  <c r="A124" i="76" s="1"/>
  <c r="A125" i="76" s="1"/>
  <c r="A127" i="76" l="1"/>
  <c r="A128" i="76" s="1"/>
  <c r="B125" i="76"/>
  <c r="A129" i="76" l="1"/>
  <c r="A130" i="76" s="1"/>
  <c r="B128" i="76"/>
  <c r="A133" i="76" l="1"/>
  <c r="A134" i="76" s="1"/>
  <c r="B130" i="76"/>
  <c r="B134" i="76" l="1"/>
  <c r="A136" i="76"/>
  <c r="A138" i="76" s="1"/>
  <c r="A141" i="76" l="1"/>
  <c r="A142" i="76" s="1"/>
  <c r="B138" i="76"/>
  <c r="A145" i="76" l="1"/>
  <c r="A146" i="76" s="1"/>
  <c r="B142" i="76"/>
  <c r="A147" i="76" l="1"/>
  <c r="A148" i="76" s="1"/>
  <c r="B146" i="76"/>
  <c r="B148" i="76" l="1"/>
  <c r="A149" i="76"/>
  <c r="A150" i="76" s="1"/>
  <c r="A152" i="76" l="1"/>
  <c r="A154" i="76" s="1"/>
  <c r="B150" i="76"/>
  <c r="B154" i="76" l="1"/>
  <c r="A156" i="76"/>
  <c r="A158" i="76" s="1"/>
  <c r="A159" i="76" l="1"/>
  <c r="A160" i="76" s="1"/>
  <c r="B158" i="76"/>
  <c r="B160" i="76" l="1"/>
  <c r="A162" i="76"/>
  <c r="A164" i="76" s="1"/>
  <c r="A165" i="76" s="1"/>
  <c r="A166" i="76" s="1"/>
  <c r="A167" i="76" s="1"/>
  <c r="A168" i="76" s="1"/>
  <c r="A169" i="76" s="1"/>
  <c r="A170" i="76" s="1"/>
  <c r="A171" i="76" s="1"/>
  <c r="A172" i="76" s="1"/>
  <c r="A173" i="76" s="1"/>
  <c r="A174" i="76" s="1"/>
  <c r="A183" i="76" s="1"/>
  <c r="A184" i="76" s="1"/>
  <c r="A187" i="76" s="1"/>
  <c r="A188" i="76" s="1"/>
  <c r="A189" i="76" s="1"/>
  <c r="A190" i="76" s="1"/>
  <c r="A191" i="76" s="1"/>
  <c r="A192" i="76" s="1"/>
  <c r="A193" i="76" s="1"/>
  <c r="A194" i="76" s="1"/>
  <c r="A195" i="76" s="1"/>
  <c r="A196" i="76" s="1"/>
  <c r="A197" i="76" s="1"/>
  <c r="A198" i="76" s="1"/>
  <c r="A199" i="76" s="1"/>
  <c r="A200" i="76" s="1"/>
  <c r="A203" i="76" s="1"/>
  <c r="A204" i="76" s="1"/>
  <c r="A207" i="76" s="1"/>
  <c r="A208" i="76" s="1"/>
  <c r="A211" i="76" s="1"/>
  <c r="A212" i="76" s="1"/>
  <c r="A215" i="76" s="1"/>
  <c r="A216" i="76" s="1"/>
  <c r="A219" i="76" s="1"/>
  <c r="A220" i="76" s="1"/>
  <c r="A223" i="76" s="1"/>
  <c r="A224" i="76" s="1"/>
  <c r="A227" i="76" s="1"/>
  <c r="A228" i="76" s="1"/>
  <c r="A231" i="76" s="1"/>
  <c r="A232" i="76" s="1"/>
  <c r="A235" i="76" s="1"/>
  <c r="A236" i="76" s="1"/>
  <c r="J24" i="75" l="1"/>
  <c r="L30" i="75" l="1"/>
  <c r="M102" i="10" l="1"/>
  <c r="O251" i="10"/>
  <c r="P251" i="10" s="1"/>
  <c r="N255" i="10"/>
  <c r="P255" i="10" s="1"/>
  <c r="N106" i="10" l="1"/>
  <c r="O107" i="10" s="1"/>
  <c r="Q115" i="10"/>
  <c r="Q114" i="10"/>
  <c r="Q116" i="10" s="1"/>
  <c r="M92" i="10"/>
  <c r="O114" i="10"/>
  <c r="P105" i="10" s="1"/>
  <c r="N114" i="10"/>
  <c r="O260" i="10"/>
  <c r="N260" i="10"/>
  <c r="Q117" i="10" l="1"/>
  <c r="G49" i="2"/>
  <c r="B84" i="9"/>
  <c r="I96" i="9"/>
  <c r="I98" i="9"/>
  <c r="K403" i="9" l="1"/>
  <c r="K405" i="9"/>
  <c r="K407" i="9"/>
  <c r="K409" i="9"/>
  <c r="K411" i="9"/>
  <c r="G399" i="9" l="1"/>
  <c r="K397" i="9"/>
  <c r="G397" i="9"/>
  <c r="K395" i="9"/>
  <c r="G395" i="9"/>
  <c r="G393" i="9"/>
  <c r="K391" i="9"/>
  <c r="G391" i="9"/>
  <c r="K389" i="9"/>
  <c r="G389" i="9"/>
  <c r="K386" i="9"/>
  <c r="G386" i="9"/>
  <c r="K384" i="9"/>
  <c r="G384" i="9"/>
  <c r="K382" i="9"/>
  <c r="G382" i="9"/>
  <c r="K380" i="9"/>
  <c r="G380" i="9"/>
  <c r="K378" i="9"/>
  <c r="G378" i="9"/>
  <c r="K376" i="9"/>
  <c r="G376" i="9"/>
  <c r="K374" i="9"/>
  <c r="G374" i="9"/>
  <c r="K372" i="9"/>
  <c r="G372" i="9"/>
  <c r="K370" i="9"/>
  <c r="G370" i="9"/>
  <c r="K368" i="9"/>
  <c r="G368" i="9"/>
  <c r="K366" i="9"/>
  <c r="G366" i="9"/>
  <c r="K364" i="9"/>
  <c r="G364" i="9"/>
  <c r="K362" i="9"/>
  <c r="G362" i="9"/>
  <c r="K360" i="9"/>
  <c r="K358" i="9"/>
  <c r="G358" i="9"/>
  <c r="K356" i="9"/>
  <c r="G356" i="9"/>
  <c r="K354" i="9"/>
  <c r="G354" i="9"/>
  <c r="K352" i="9"/>
  <c r="G352" i="9"/>
  <c r="K350" i="9"/>
  <c r="G350" i="9"/>
  <c r="K348" i="9"/>
  <c r="G348" i="9"/>
  <c r="K346" i="9"/>
  <c r="G346" i="9"/>
  <c r="K344" i="9"/>
  <c r="G344" i="9"/>
  <c r="G337" i="9"/>
  <c r="K334" i="9"/>
  <c r="G334" i="9"/>
  <c r="K331" i="9"/>
  <c r="G331" i="9"/>
  <c r="K327" i="9"/>
  <c r="G327" i="9"/>
  <c r="K325" i="9"/>
  <c r="G325" i="9"/>
  <c r="K323" i="9"/>
  <c r="G323" i="9"/>
  <c r="K321" i="9"/>
  <c r="G321" i="9"/>
  <c r="K319" i="9"/>
  <c r="G319" i="9"/>
  <c r="K315" i="9"/>
  <c r="G315" i="9"/>
  <c r="K311" i="9"/>
  <c r="G311" i="9"/>
  <c r="K306" i="9"/>
  <c r="G306" i="9"/>
  <c r="K302" i="9"/>
  <c r="G302" i="9"/>
  <c r="K298" i="9"/>
  <c r="G298" i="9"/>
  <c r="K296" i="9"/>
  <c r="G296" i="9"/>
  <c r="K294" i="9"/>
  <c r="G294" i="9"/>
  <c r="K292" i="9"/>
  <c r="G292" i="9"/>
  <c r="K290" i="9"/>
  <c r="G290" i="9"/>
  <c r="K289" i="9"/>
  <c r="B289" i="9"/>
  <c r="K288" i="9"/>
  <c r="I286" i="9"/>
  <c r="G286" i="9"/>
  <c r="F286" i="9"/>
  <c r="A286" i="9"/>
  <c r="K284" i="9"/>
  <c r="I284" i="9"/>
  <c r="G284" i="9"/>
  <c r="A284" i="9"/>
  <c r="G282" i="9"/>
  <c r="K280" i="9"/>
  <c r="I280" i="9"/>
  <c r="G280" i="9"/>
  <c r="A280" i="9"/>
  <c r="G278" i="9"/>
  <c r="K276" i="9"/>
  <c r="I276" i="9"/>
  <c r="G276" i="9"/>
  <c r="A276" i="9"/>
  <c r="K274" i="9"/>
  <c r="I274" i="9"/>
  <c r="G274" i="9"/>
  <c r="A274" i="9"/>
  <c r="G272" i="9"/>
  <c r="K270" i="9"/>
  <c r="I270" i="9"/>
  <c r="G270" i="9"/>
  <c r="A270" i="9"/>
  <c r="G268" i="9"/>
  <c r="K266" i="9"/>
  <c r="I266" i="9"/>
  <c r="G266" i="9"/>
  <c r="A266" i="9"/>
  <c r="G264" i="9"/>
  <c r="K262" i="9"/>
  <c r="I262" i="9"/>
  <c r="G262" i="9"/>
  <c r="A262" i="9"/>
  <c r="G260" i="9"/>
  <c r="K258" i="9"/>
  <c r="I258" i="9"/>
  <c r="G258" i="9"/>
  <c r="A258" i="9"/>
  <c r="G256" i="9"/>
  <c r="K254" i="9"/>
  <c r="I254" i="9"/>
  <c r="G254" i="9"/>
  <c r="A254" i="9"/>
  <c r="G252" i="9"/>
  <c r="K250" i="9"/>
  <c r="I250" i="9"/>
  <c r="G250" i="9"/>
  <c r="A250" i="9"/>
  <c r="G248" i="9"/>
  <c r="K246" i="9"/>
  <c r="I246" i="9"/>
  <c r="G246" i="9"/>
  <c r="A246" i="9"/>
  <c r="G244" i="9"/>
  <c r="K242" i="9"/>
  <c r="I242" i="9"/>
  <c r="G242" i="9"/>
  <c r="A242" i="9"/>
  <c r="G240" i="9"/>
  <c r="K238" i="9"/>
  <c r="I238" i="9"/>
  <c r="G238" i="9"/>
  <c r="A238" i="9"/>
  <c r="G236" i="9"/>
  <c r="B235" i="9"/>
  <c r="K234" i="9"/>
  <c r="I234" i="9"/>
  <c r="G234" i="9"/>
  <c r="A234" i="9"/>
  <c r="G232" i="9"/>
  <c r="B231" i="9"/>
  <c r="K230" i="9"/>
  <c r="I230" i="9"/>
  <c r="G230" i="9"/>
  <c r="A230" i="9"/>
  <c r="G228" i="9"/>
  <c r="B227" i="9"/>
  <c r="K226" i="9"/>
  <c r="I226" i="9"/>
  <c r="G226" i="9"/>
  <c r="A226" i="9"/>
  <c r="G224" i="9"/>
  <c r="B223" i="9"/>
  <c r="K222" i="9"/>
  <c r="I222" i="9"/>
  <c r="G222" i="9"/>
  <c r="A222" i="9"/>
  <c r="G220" i="9"/>
  <c r="B219" i="9"/>
  <c r="K218" i="9"/>
  <c r="I218" i="9"/>
  <c r="G218" i="9"/>
  <c r="A218" i="9"/>
  <c r="G216" i="9"/>
  <c r="B215" i="9"/>
  <c r="K214" i="9"/>
  <c r="I214" i="9"/>
  <c r="G214" i="9"/>
  <c r="A214" i="9"/>
  <c r="G212" i="9"/>
  <c r="B211" i="9"/>
  <c r="K210" i="9"/>
  <c r="I210" i="9"/>
  <c r="G210" i="9"/>
  <c r="A210" i="9"/>
  <c r="G208" i="9"/>
  <c r="B207" i="9"/>
  <c r="K206" i="9"/>
  <c r="I206" i="9"/>
  <c r="G206" i="9"/>
  <c r="A206" i="9"/>
  <c r="G204" i="9"/>
  <c r="B203" i="9"/>
  <c r="K202" i="9"/>
  <c r="I202" i="9"/>
  <c r="G202" i="9"/>
  <c r="A202" i="9"/>
  <c r="G200" i="9"/>
  <c r="B199" i="9"/>
  <c r="K198" i="9"/>
  <c r="G198" i="9"/>
  <c r="B197" i="9"/>
  <c r="G196" i="9"/>
  <c r="B195" i="9"/>
  <c r="G194" i="9"/>
  <c r="B193" i="9"/>
  <c r="G192" i="9"/>
  <c r="B191" i="9"/>
  <c r="G190" i="9"/>
  <c r="B189" i="9"/>
  <c r="G188" i="9"/>
  <c r="B187" i="9"/>
  <c r="K186" i="9"/>
  <c r="I186" i="9"/>
  <c r="G184" i="9"/>
  <c r="B183" i="9"/>
  <c r="K182" i="9"/>
  <c r="I182" i="9"/>
  <c r="K180" i="9"/>
  <c r="I180" i="9"/>
  <c r="K178" i="9"/>
  <c r="I178" i="9"/>
  <c r="K176" i="9"/>
  <c r="I176" i="9"/>
  <c r="K174" i="9"/>
  <c r="G174" i="9"/>
  <c r="B173" i="9"/>
  <c r="B172" i="9"/>
  <c r="B171" i="9"/>
  <c r="B170" i="9"/>
  <c r="B169" i="9"/>
  <c r="B168" i="9"/>
  <c r="B167" i="9"/>
  <c r="B166" i="9"/>
  <c r="B165" i="9"/>
  <c r="K164" i="9"/>
  <c r="K162" i="9"/>
  <c r="G160" i="9"/>
  <c r="B159" i="9"/>
  <c r="G158" i="9"/>
  <c r="K156" i="9"/>
  <c r="G154" i="9"/>
  <c r="K152" i="9"/>
  <c r="G150" i="9"/>
  <c r="B149" i="9"/>
  <c r="G148" i="9"/>
  <c r="B147" i="9"/>
  <c r="G146" i="9"/>
  <c r="B145" i="9"/>
  <c r="K144" i="9"/>
  <c r="I144" i="9"/>
  <c r="G142" i="9"/>
  <c r="B141" i="9"/>
  <c r="K140" i="9"/>
  <c r="I140" i="9"/>
  <c r="G138" i="9"/>
  <c r="K136" i="9"/>
  <c r="I136" i="9"/>
  <c r="G134" i="9"/>
  <c r="B133" i="9"/>
  <c r="K132" i="9"/>
  <c r="I132" i="9"/>
  <c r="G132" i="9"/>
  <c r="G130" i="9"/>
  <c r="B129" i="9"/>
  <c r="K128" i="9"/>
  <c r="G128" i="9"/>
  <c r="B127" i="9"/>
  <c r="K125" i="9"/>
  <c r="G125" i="9"/>
  <c r="B124" i="9"/>
  <c r="B123" i="9"/>
  <c r="B122" i="9"/>
  <c r="B121" i="9"/>
  <c r="B120" i="9"/>
  <c r="G119" i="9"/>
  <c r="B118" i="9"/>
  <c r="B117" i="9"/>
  <c r="G116" i="9"/>
  <c r="B115" i="9"/>
  <c r="B114" i="9"/>
  <c r="G113" i="9"/>
  <c r="B112" i="9"/>
  <c r="B111" i="9"/>
  <c r="G110" i="9"/>
  <c r="B109" i="9"/>
  <c r="G108" i="9"/>
  <c r="B107" i="9"/>
  <c r="K106" i="9"/>
  <c r="I106" i="9"/>
  <c r="K104" i="9"/>
  <c r="G104" i="9"/>
  <c r="B103" i="9"/>
  <c r="B102" i="9"/>
  <c r="B101" i="9"/>
  <c r="B100" i="9"/>
  <c r="B99" i="9"/>
  <c r="K98" i="9"/>
  <c r="K96" i="9"/>
  <c r="K94" i="9"/>
  <c r="G94" i="9"/>
  <c r="B93" i="9"/>
  <c r="B92" i="9"/>
  <c r="B91" i="9"/>
  <c r="B90" i="9"/>
  <c r="B89" i="9"/>
  <c r="B88" i="9"/>
  <c r="I83" i="9"/>
  <c r="G83" i="9"/>
  <c r="B82" i="9"/>
  <c r="B81" i="9"/>
  <c r="B80" i="9"/>
  <c r="K79" i="9"/>
  <c r="G79" i="9"/>
  <c r="B78" i="9"/>
  <c r="B77" i="9"/>
  <c r="B76" i="9"/>
  <c r="I75" i="9"/>
  <c r="G75" i="9"/>
  <c r="B74" i="9"/>
  <c r="B73" i="9"/>
  <c r="B71" i="9"/>
  <c r="I70" i="9"/>
  <c r="G70" i="9"/>
  <c r="B69" i="9"/>
  <c r="K66" i="9"/>
  <c r="G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25" i="9"/>
  <c r="B24" i="9"/>
  <c r="B23" i="9"/>
  <c r="B22" i="9"/>
  <c r="B21" i="9"/>
  <c r="B20" i="9"/>
  <c r="B19" i="9"/>
  <c r="B18" i="9"/>
  <c r="B17" i="9"/>
  <c r="B16" i="9"/>
  <c r="B15" i="9"/>
  <c r="B14" i="9"/>
  <c r="B13" i="9"/>
  <c r="B12" i="9"/>
  <c r="B11" i="9"/>
  <c r="B10" i="9"/>
  <c r="B9" i="9"/>
  <c r="B8" i="9"/>
  <c r="A8" i="9"/>
  <c r="A9" i="9" s="1"/>
  <c r="A10" i="9" s="1"/>
  <c r="A11" i="9" s="1"/>
  <c r="A12" i="9" s="1"/>
  <c r="A13" i="9" s="1"/>
  <c r="A14" i="9" s="1"/>
  <c r="A15" i="9" s="1"/>
  <c r="A16" i="9" s="1"/>
  <c r="A17" i="9" s="1"/>
  <c r="A18" i="9" s="1"/>
  <c r="A19" i="9" s="1"/>
  <c r="A20" i="9" s="1"/>
  <c r="A21" i="9" s="1"/>
  <c r="A22" i="9" s="1"/>
  <c r="A23" i="9" s="1"/>
  <c r="A24" i="9" s="1"/>
  <c r="A25"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I252" i="9" l="1"/>
  <c r="I393" i="9"/>
  <c r="G421" i="9"/>
  <c r="I108" i="9"/>
  <c r="I370" i="9"/>
  <c r="I154" i="9"/>
  <c r="I296" i="9"/>
  <c r="I382" i="9"/>
  <c r="I268" i="9"/>
  <c r="I374" i="9"/>
  <c r="I386" i="9"/>
  <c r="I292" i="9"/>
  <c r="I94" i="9"/>
  <c r="I125" i="9"/>
  <c r="I128" i="9"/>
  <c r="I148" i="9"/>
  <c r="I160" i="9"/>
  <c r="I311" i="9"/>
  <c r="I319" i="9"/>
  <c r="I327" i="9"/>
  <c r="I362" i="9"/>
  <c r="I366" i="9"/>
  <c r="I378" i="9"/>
  <c r="I66" i="9"/>
  <c r="I142" i="9"/>
  <c r="I174" i="9"/>
  <c r="I204" i="9"/>
  <c r="I212" i="9"/>
  <c r="I220" i="9"/>
  <c r="I228" i="9"/>
  <c r="I236" i="9"/>
  <c r="I244" i="9"/>
  <c r="I260" i="9"/>
  <c r="I306" i="9"/>
  <c r="I323" i="9"/>
  <c r="I364" i="9"/>
  <c r="I368" i="9"/>
  <c r="I372" i="9"/>
  <c r="I376" i="9"/>
  <c r="I380" i="9"/>
  <c r="I384" i="9"/>
  <c r="I389" i="9"/>
  <c r="I397" i="9"/>
  <c r="A69" i="9"/>
  <c r="A70" i="9" s="1"/>
  <c r="B66" i="9"/>
  <c r="K70" i="9"/>
  <c r="K75" i="9"/>
  <c r="I79" i="9"/>
  <c r="K83" i="9"/>
  <c r="I104" i="9"/>
  <c r="I110" i="9"/>
  <c r="I113" i="9"/>
  <c r="I116" i="9"/>
  <c r="I119" i="9"/>
  <c r="I130" i="9"/>
  <c r="I134" i="9"/>
  <c r="I138" i="9"/>
  <c r="I146" i="9"/>
  <c r="I150" i="9"/>
  <c r="I158" i="9"/>
  <c r="I184" i="9"/>
  <c r="I188" i="9"/>
  <c r="I190" i="9"/>
  <c r="I192" i="9"/>
  <c r="I194" i="9"/>
  <c r="I196" i="9"/>
  <c r="I198" i="9"/>
  <c r="I200" i="9"/>
  <c r="I208" i="9"/>
  <c r="I216" i="9"/>
  <c r="I224" i="9"/>
  <c r="I232" i="9"/>
  <c r="I240" i="9"/>
  <c r="I248" i="9"/>
  <c r="I256" i="9"/>
  <c r="I264" i="9"/>
  <c r="I272" i="9"/>
  <c r="I278" i="9"/>
  <c r="I282" i="9"/>
  <c r="I289" i="9"/>
  <c r="I290" i="9"/>
  <c r="I294" i="9"/>
  <c r="I298" i="9"/>
  <c r="I302" i="9"/>
  <c r="I315" i="9"/>
  <c r="I321" i="9"/>
  <c r="I325" i="9"/>
  <c r="I331" i="9"/>
  <c r="I334" i="9"/>
  <c r="I337" i="9"/>
  <c r="I344" i="9"/>
  <c r="I346" i="9"/>
  <c r="I348" i="9"/>
  <c r="I350" i="9"/>
  <c r="I352" i="9"/>
  <c r="I354" i="9"/>
  <c r="I356" i="9"/>
  <c r="I358" i="9"/>
  <c r="I391" i="9"/>
  <c r="I395" i="9"/>
  <c r="I399" i="9"/>
  <c r="K421" i="9" l="1"/>
  <c r="E14" i="13" s="1"/>
  <c r="I421" i="9"/>
  <c r="D14" i="13" s="1"/>
  <c r="A71" i="9"/>
  <c r="A73" i="9" s="1"/>
  <c r="A74" i="9" s="1"/>
  <c r="A75" i="9" s="1"/>
  <c r="B70" i="9"/>
  <c r="A76" i="9" l="1"/>
  <c r="A77" i="9" s="1"/>
  <c r="A78" i="9" s="1"/>
  <c r="A79" i="9" s="1"/>
  <c r="B75" i="9"/>
  <c r="B79" i="9" l="1"/>
  <c r="A80" i="9"/>
  <c r="A81" i="9" s="1"/>
  <c r="A82" i="9" s="1"/>
  <c r="A83" i="9" s="1"/>
  <c r="A84" i="9" s="1"/>
  <c r="A88" i="9" l="1"/>
  <c r="A89" i="9" s="1"/>
  <c r="A90" i="9" s="1"/>
  <c r="A91" i="9" s="1"/>
  <c r="A92" i="9" s="1"/>
  <c r="A93" i="9" s="1"/>
  <c r="A94" i="9" s="1"/>
  <c r="B83" i="9"/>
  <c r="A99" i="9" l="1"/>
  <c r="A100" i="9" s="1"/>
  <c r="A101" i="9" s="1"/>
  <c r="A102" i="9" s="1"/>
  <c r="A103" i="9" s="1"/>
  <c r="A104" i="9" s="1"/>
  <c r="B94" i="9"/>
  <c r="B104" i="9" l="1"/>
  <c r="A107" i="9"/>
  <c r="A108" i="9" s="1"/>
  <c r="A109" i="9" l="1"/>
  <c r="A110" i="9" s="1"/>
  <c r="B108" i="9"/>
  <c r="B110" i="9" l="1"/>
  <c r="A111" i="9"/>
  <c r="A112" i="9" s="1"/>
  <c r="A113" i="9" s="1"/>
  <c r="B113" i="9" l="1"/>
  <c r="A114" i="9"/>
  <c r="A115" i="9" s="1"/>
  <c r="A116" i="9" s="1"/>
  <c r="B116" i="9" l="1"/>
  <c r="A117" i="9"/>
  <c r="A118" i="9" s="1"/>
  <c r="A119" i="9" s="1"/>
  <c r="B119" i="9" l="1"/>
  <c r="A120" i="9"/>
  <c r="A121" i="9" s="1"/>
  <c r="A122" i="9" s="1"/>
  <c r="A123" i="9" s="1"/>
  <c r="A124" i="9" s="1"/>
  <c r="A125" i="9" s="1"/>
  <c r="A127" i="9" l="1"/>
  <c r="A128" i="9" s="1"/>
  <c r="B125" i="9"/>
  <c r="A129" i="9" l="1"/>
  <c r="A130" i="9" s="1"/>
  <c r="B128" i="9"/>
  <c r="A133" i="9" l="1"/>
  <c r="A134" i="9" s="1"/>
  <c r="B130" i="9"/>
  <c r="B134" i="9" l="1"/>
  <c r="A136" i="9"/>
  <c r="A138" i="9" s="1"/>
  <c r="B138" i="9" l="1"/>
  <c r="A141" i="9"/>
  <c r="A142" i="9" s="1"/>
  <c r="A145" i="9" l="1"/>
  <c r="A146" i="9" s="1"/>
  <c r="B142" i="9"/>
  <c r="B146" i="9" l="1"/>
  <c r="A147" i="9"/>
  <c r="A148" i="9" s="1"/>
  <c r="A149" i="9" l="1"/>
  <c r="A150" i="9" s="1"/>
  <c r="B148" i="9"/>
  <c r="B150" i="9" l="1"/>
  <c r="A152" i="9"/>
  <c r="A154" i="9" s="1"/>
  <c r="A156" i="9" l="1"/>
  <c r="A158" i="9" s="1"/>
  <c r="B154" i="9"/>
  <c r="B158" i="9" l="1"/>
  <c r="A159" i="9"/>
  <c r="A160" i="9" s="1"/>
  <c r="A162" i="9" l="1"/>
  <c r="A164" i="9" s="1"/>
  <c r="A165" i="9" s="1"/>
  <c r="A166" i="9" s="1"/>
  <c r="A167" i="9" s="1"/>
  <c r="A168" i="9" s="1"/>
  <c r="A169" i="9" s="1"/>
  <c r="A170" i="9" s="1"/>
  <c r="A171" i="9" s="1"/>
  <c r="A172" i="9" s="1"/>
  <c r="A173" i="9" s="1"/>
  <c r="A174" i="9" s="1"/>
  <c r="A183" i="9" s="1"/>
  <c r="A184" i="9" s="1"/>
  <c r="A187" i="9" s="1"/>
  <c r="A188" i="9" s="1"/>
  <c r="A189" i="9" s="1"/>
  <c r="A190" i="9" s="1"/>
  <c r="A191" i="9" s="1"/>
  <c r="A192" i="9" s="1"/>
  <c r="A193" i="9" s="1"/>
  <c r="A194" i="9" s="1"/>
  <c r="A195" i="9" s="1"/>
  <c r="A196" i="9" s="1"/>
  <c r="A197" i="9" s="1"/>
  <c r="A198" i="9" s="1"/>
  <c r="A199" i="9" s="1"/>
  <c r="A200" i="9" s="1"/>
  <c r="A203" i="9" s="1"/>
  <c r="A204" i="9" s="1"/>
  <c r="A207" i="9" s="1"/>
  <c r="A208" i="9" s="1"/>
  <c r="A211" i="9" s="1"/>
  <c r="A212" i="9" s="1"/>
  <c r="A215" i="9" s="1"/>
  <c r="A216" i="9" s="1"/>
  <c r="A219" i="9" s="1"/>
  <c r="A220" i="9" s="1"/>
  <c r="A223" i="9" s="1"/>
  <c r="A224" i="9" s="1"/>
  <c r="A227" i="9" s="1"/>
  <c r="A228" i="9" s="1"/>
  <c r="A231" i="9" s="1"/>
  <c r="A232" i="9" s="1"/>
  <c r="A235" i="9" s="1"/>
  <c r="A236" i="9" s="1"/>
  <c r="A240" i="9" s="1"/>
  <c r="A244" i="9" s="1"/>
  <c r="A248" i="9" s="1"/>
  <c r="A252" i="9" s="1"/>
  <c r="A256" i="9" s="1"/>
  <c r="A260" i="9" s="1"/>
  <c r="A264" i="9" s="1"/>
  <c r="A268" i="9" s="1"/>
  <c r="A272" i="9" s="1"/>
  <c r="A278" i="9" s="1"/>
  <c r="A282" i="9" s="1"/>
  <c r="A288" i="9" s="1"/>
  <c r="A289" i="9" s="1"/>
  <c r="A290" i="9" s="1"/>
  <c r="B160" i="9"/>
  <c r="A292" i="9" l="1"/>
  <c r="A294" i="9" l="1"/>
  <c r="A296" i="9" l="1"/>
  <c r="A298" i="9" l="1"/>
  <c r="A302" i="9" l="1"/>
  <c r="A305" i="9" l="1"/>
  <c r="A306" i="9" s="1"/>
  <c r="A307" i="9" l="1"/>
  <c r="A308" i="9" s="1"/>
  <c r="A309" i="9" s="1"/>
  <c r="A310" i="9" s="1"/>
  <c r="A311" i="9" s="1"/>
  <c r="A312" i="9" l="1"/>
  <c r="A313" i="9" s="1"/>
  <c r="A314" i="9" s="1"/>
  <c r="A315" i="9" s="1"/>
  <c r="A316" i="9" l="1"/>
  <c r="A317" i="9" s="1"/>
  <c r="A318" i="9" s="1"/>
  <c r="A319" i="9" s="1"/>
  <c r="A320" i="9" l="1"/>
  <c r="A321" i="9" s="1"/>
  <c r="A322" i="9" l="1"/>
  <c r="A323" i="9" s="1"/>
  <c r="A324" i="9" l="1"/>
  <c r="A325" i="9" s="1"/>
  <c r="A326" i="9" l="1"/>
  <c r="A327" i="9" s="1"/>
  <c r="A328" i="9" l="1"/>
  <c r="A329" i="9" s="1"/>
  <c r="A330" i="9" s="1"/>
  <c r="A331" i="9" s="1"/>
  <c r="A332" i="9" l="1"/>
  <c r="A333" i="9" s="1"/>
  <c r="A334" i="9" s="1"/>
  <c r="A335" i="9" l="1"/>
  <c r="A336" i="9" s="1"/>
  <c r="A337" i="9" s="1"/>
  <c r="A338" i="9" l="1"/>
  <c r="A339" i="9" s="1"/>
  <c r="A340" i="9" s="1"/>
  <c r="A341" i="9" l="1"/>
  <c r="A342" i="9" s="1"/>
  <c r="A343" i="9" l="1"/>
  <c r="A344" i="9" s="1"/>
  <c r="A346" i="9" l="1"/>
  <c r="A348" i="9" l="1"/>
  <c r="A350" i="9" l="1"/>
  <c r="A352" i="9" l="1"/>
  <c r="A354" i="9" l="1"/>
  <c r="A356" i="9" l="1"/>
  <c r="A358" i="9" l="1"/>
  <c r="A362" i="9" l="1"/>
  <c r="A364" i="9" l="1"/>
  <c r="A366" i="9" l="1"/>
  <c r="A368" i="9" l="1"/>
  <c r="A370" i="9" l="1"/>
  <c r="A372" i="9" l="1"/>
  <c r="A374" i="9" l="1"/>
  <c r="A376" i="9" l="1"/>
  <c r="A378" i="9" l="1"/>
  <c r="A380" i="9" l="1"/>
  <c r="A382" i="9" l="1"/>
  <c r="A384" i="9" l="1"/>
  <c r="A386" i="9" l="1"/>
  <c r="A387" i="9" l="1"/>
  <c r="A388" i="9" s="1"/>
  <c r="A389" i="9" s="1"/>
  <c r="A390" i="9" l="1"/>
  <c r="A391" i="9" s="1"/>
  <c r="A392" i="9" l="1"/>
  <c r="A393" i="9" s="1"/>
  <c r="A394" i="9" l="1"/>
  <c r="A395" i="9" s="1"/>
  <c r="A396" i="9" l="1"/>
  <c r="A397" i="9" s="1"/>
  <c r="A398" i="9" l="1"/>
  <c r="A399" i="9" s="1"/>
  <c r="A400" i="9" l="1"/>
  <c r="K117" i="7" l="1"/>
  <c r="K170" i="7"/>
  <c r="N296" i="3" l="1"/>
  <c r="J20" i="11"/>
  <c r="J18" i="11"/>
  <c r="J58" i="11"/>
  <c r="J56" i="11"/>
  <c r="J54" i="11"/>
  <c r="J52" i="11"/>
  <c r="J16" i="11"/>
  <c r="J31" i="4" l="1"/>
  <c r="I45" i="2"/>
  <c r="J39" i="2"/>
  <c r="K31" i="5" l="1"/>
  <c r="K29" i="5"/>
  <c r="K27" i="5"/>
  <c r="K25" i="5"/>
  <c r="G41" i="75"/>
  <c r="K40" i="8" l="1"/>
  <c r="K14" i="8"/>
  <c r="K16" i="8"/>
  <c r="K18" i="8"/>
  <c r="K21" i="8"/>
  <c r="K23" i="8"/>
  <c r="K26" i="8"/>
  <c r="K31" i="8"/>
  <c r="K33" i="8"/>
  <c r="K35" i="8"/>
  <c r="K42" i="8"/>
  <c r="K48" i="8"/>
  <c r="K50" i="8"/>
  <c r="K52" i="8"/>
  <c r="K54" i="8"/>
  <c r="K56" i="8"/>
  <c r="K68" i="8"/>
  <c r="K71" i="8"/>
  <c r="K12" i="8"/>
  <c r="I14" i="8"/>
  <c r="I16" i="8"/>
  <c r="I18" i="8"/>
  <c r="I21" i="8"/>
  <c r="I23" i="8"/>
  <c r="I26" i="8"/>
  <c r="I31" i="8"/>
  <c r="I33" i="8"/>
  <c r="I35" i="8"/>
  <c r="I40" i="8"/>
  <c r="I42" i="8"/>
  <c r="I48" i="8"/>
  <c r="I50" i="8"/>
  <c r="I52" i="8"/>
  <c r="I54" i="8"/>
  <c r="I56" i="8"/>
  <c r="I68" i="8"/>
  <c r="I71" i="8"/>
  <c r="I12" i="8"/>
  <c r="G44" i="75"/>
  <c r="G43" i="75"/>
  <c r="K76" i="7"/>
  <c r="K87" i="7"/>
  <c r="K92" i="7"/>
  <c r="K94" i="7"/>
  <c r="K96" i="7"/>
  <c r="K99" i="7"/>
  <c r="K101" i="7"/>
  <c r="K105" i="7"/>
  <c r="K107" i="7"/>
  <c r="K111" i="7"/>
  <c r="K113" i="7"/>
  <c r="K132" i="7"/>
  <c r="K136" i="7"/>
  <c r="K146" i="7"/>
  <c r="K147" i="7"/>
  <c r="K150" i="7"/>
  <c r="K151" i="7"/>
  <c r="K154" i="7"/>
  <c r="K155" i="7"/>
  <c r="K158" i="7"/>
  <c r="K159" i="7"/>
  <c r="K164" i="7"/>
  <c r="K165" i="7"/>
  <c r="K171" i="7"/>
  <c r="K175" i="7"/>
  <c r="K176" i="7"/>
  <c r="K180" i="7"/>
  <c r="K181" i="7"/>
  <c r="K185" i="7"/>
  <c r="K186" i="7"/>
  <c r="K189" i="7"/>
  <c r="K190" i="7"/>
  <c r="K201" i="7"/>
  <c r="K203" i="7"/>
  <c r="K205" i="7"/>
  <c r="K207" i="7"/>
  <c r="K209" i="7"/>
  <c r="K211" i="7"/>
  <c r="K213" i="7"/>
  <c r="K216" i="7"/>
  <c r="K218" i="7"/>
  <c r="K220" i="7"/>
  <c r="K222" i="7"/>
  <c r="K228" i="7"/>
  <c r="K233" i="7"/>
  <c r="K235" i="7"/>
  <c r="K239" i="7"/>
  <c r="K244" i="7"/>
  <c r="K246" i="7"/>
  <c r="K248" i="7"/>
  <c r="K250" i="7"/>
  <c r="K256" i="7"/>
  <c r="K257" i="7"/>
  <c r="K258" i="7"/>
  <c r="K259" i="7"/>
  <c r="K260" i="7"/>
  <c r="K261" i="7"/>
  <c r="K262" i="7"/>
  <c r="K263" i="7"/>
  <c r="K264" i="7"/>
  <c r="K268" i="7"/>
  <c r="K271" i="7"/>
  <c r="K272" i="7"/>
  <c r="K274" i="7"/>
  <c r="K276" i="7"/>
  <c r="K282" i="7"/>
  <c r="K284" i="7"/>
  <c r="K288" i="7"/>
  <c r="K290" i="7"/>
  <c r="K292" i="7"/>
  <c r="K296" i="7"/>
  <c r="K298" i="7"/>
  <c r="K17" i="7"/>
  <c r="K19" i="7"/>
  <c r="K21" i="7"/>
  <c r="K23" i="7"/>
  <c r="K25" i="7"/>
  <c r="K27" i="7"/>
  <c r="K29" i="7"/>
  <c r="K35" i="7"/>
  <c r="K38" i="7"/>
  <c r="K40" i="7"/>
  <c r="K42" i="7"/>
  <c r="K44" i="7"/>
  <c r="K46" i="7"/>
  <c r="K48" i="7"/>
  <c r="K52" i="7"/>
  <c r="K54" i="7"/>
  <c r="K58" i="7"/>
  <c r="K64" i="7"/>
  <c r="K15" i="7"/>
  <c r="I17" i="7"/>
  <c r="I19" i="7"/>
  <c r="I21" i="7"/>
  <c r="I23" i="7"/>
  <c r="I25" i="7"/>
  <c r="I27" i="7"/>
  <c r="I29" i="7"/>
  <c r="I15" i="7"/>
  <c r="G46" i="75" l="1"/>
  <c r="K92" i="8"/>
  <c r="E13" i="13" s="1"/>
  <c r="K308" i="7"/>
  <c r="E12" i="13" s="1"/>
  <c r="K14" i="12" l="1"/>
  <c r="K16" i="12"/>
  <c r="K21" i="12"/>
  <c r="K24" i="12"/>
  <c r="K26" i="12"/>
  <c r="K29" i="12"/>
  <c r="K31" i="12"/>
  <c r="K33" i="12"/>
  <c r="K35" i="12"/>
  <c r="K37" i="12"/>
  <c r="K39" i="12"/>
  <c r="K41" i="12"/>
  <c r="K45" i="12"/>
  <c r="K46" i="12"/>
  <c r="K47" i="12"/>
  <c r="K49" i="12"/>
  <c r="K51" i="12"/>
  <c r="K53" i="12"/>
  <c r="K56" i="12"/>
  <c r="K58" i="12"/>
  <c r="K60" i="12"/>
  <c r="K62" i="12"/>
  <c r="K64" i="12"/>
  <c r="K66" i="12"/>
  <c r="K69" i="12"/>
  <c r="K9" i="12"/>
  <c r="G23" i="75" l="1"/>
  <c r="G24" i="75"/>
  <c r="G26" i="75"/>
  <c r="G31" i="75"/>
  <c r="G30" i="75"/>
  <c r="E29" i="75"/>
  <c r="K104" i="10"/>
  <c r="N115" i="10" s="1"/>
  <c r="N116" i="10" s="1"/>
  <c r="G28" i="75"/>
  <c r="G27" i="75"/>
  <c r="G20" i="75"/>
  <c r="G25" i="75"/>
  <c r="K291" i="10"/>
  <c r="K289" i="10"/>
  <c r="K287" i="10"/>
  <c r="K285" i="10"/>
  <c r="B218" i="10"/>
  <c r="G22" i="75"/>
  <c r="K68" i="10"/>
  <c r="P106" i="10" s="1"/>
  <c r="P107" i="10" s="1"/>
  <c r="N274" i="3"/>
  <c r="N168" i="3"/>
  <c r="G29" i="75" l="1"/>
  <c r="L29" i="75"/>
  <c r="G32" i="75"/>
  <c r="J61" i="4"/>
  <c r="K116" i="10" l="1"/>
  <c r="K140" i="10"/>
  <c r="L140" i="10" s="1"/>
  <c r="K142" i="10"/>
  <c r="L142" i="10" s="1"/>
  <c r="K144" i="10"/>
  <c r="L144" i="10" s="1"/>
  <c r="K146" i="10"/>
  <c r="K150" i="10"/>
  <c r="L150" i="10" s="1"/>
  <c r="K138" i="10"/>
  <c r="L138" i="10" s="1"/>
  <c r="K156" i="10"/>
  <c r="L156" i="10" s="1"/>
  <c r="K158" i="10"/>
  <c r="L158" i="10" s="1"/>
  <c r="K160" i="10"/>
  <c r="K154" i="10"/>
  <c r="L154" i="10" s="1"/>
  <c r="L160" i="10" l="1"/>
  <c r="K162" i="10"/>
  <c r="L162" i="10" s="1"/>
  <c r="L146" i="10"/>
  <c r="K148" i="10"/>
  <c r="L148" i="10" s="1"/>
  <c r="L108" i="10" l="1"/>
  <c r="L110" i="10"/>
  <c r="L112" i="10"/>
  <c r="L114" i="10"/>
  <c r="L116" i="10"/>
  <c r="L106" i="10"/>
  <c r="K168" i="10"/>
  <c r="L168" i="10" s="1"/>
  <c r="K170" i="10"/>
  <c r="L170" i="10" s="1"/>
  <c r="K172" i="10"/>
  <c r="K166" i="10"/>
  <c r="L166" i="10" s="1"/>
  <c r="N326" i="3"/>
  <c r="O326" i="3" s="1"/>
  <c r="N328" i="3"/>
  <c r="N340" i="3" s="1"/>
  <c r="O340" i="3" s="1"/>
  <c r="N324" i="3"/>
  <c r="O324" i="3" s="1"/>
  <c r="N314" i="3"/>
  <c r="O314" i="3" s="1"/>
  <c r="N316" i="3"/>
  <c r="O316" i="3" s="1"/>
  <c r="N318" i="3"/>
  <c r="O318" i="3" s="1"/>
  <c r="N312" i="3"/>
  <c r="O312" i="3" s="1"/>
  <c r="O304" i="3"/>
  <c r="O306" i="3"/>
  <c r="N302" i="3"/>
  <c r="O302" i="3" s="1"/>
  <c r="O328" i="3" l="1"/>
  <c r="N338" i="3"/>
  <c r="O338" i="3" s="1"/>
  <c r="L172" i="10"/>
  <c r="K174" i="10"/>
  <c r="L174" i="10" s="1"/>
  <c r="O300" i="3"/>
  <c r="O296" i="3"/>
  <c r="B205" i="10" l="1"/>
  <c r="B206" i="10"/>
  <c r="B207" i="10"/>
  <c r="B208" i="10"/>
  <c r="B209" i="10"/>
  <c r="B210" i="10"/>
  <c r="B211" i="10"/>
  <c r="B212" i="10"/>
  <c r="B213" i="10"/>
  <c r="B214" i="10"/>
  <c r="B215" i="10"/>
  <c r="B216" i="10"/>
  <c r="B217" i="10"/>
  <c r="N336" i="3"/>
  <c r="O336" i="3" s="1"/>
  <c r="N148" i="3" l="1"/>
  <c r="O148" i="3" s="1"/>
  <c r="N150" i="3"/>
  <c r="O150" i="3" s="1"/>
  <c r="N152" i="3"/>
  <c r="O152" i="3" s="1"/>
  <c r="N154" i="3"/>
  <c r="O154" i="3" s="1"/>
  <c r="N146" i="3"/>
  <c r="O146" i="3" s="1"/>
  <c r="O50" i="3" l="1"/>
  <c r="O52" i="3"/>
  <c r="O54" i="3"/>
  <c r="O56" i="3"/>
  <c r="O58" i="3"/>
  <c r="O60" i="3"/>
  <c r="O62" i="3"/>
  <c r="O48" i="3"/>
  <c r="O46" i="3"/>
  <c r="O40" i="3"/>
  <c r="O38" i="3"/>
  <c r="O36" i="3"/>
  <c r="O32" i="3"/>
  <c r="N134" i="3"/>
  <c r="O134" i="3" s="1"/>
  <c r="N136" i="3"/>
  <c r="O136" i="3" s="1"/>
  <c r="N138" i="3"/>
  <c r="O138" i="3" s="1"/>
  <c r="N140" i="3"/>
  <c r="O140" i="3" s="1"/>
  <c r="N132" i="3"/>
  <c r="O132" i="3" s="1"/>
  <c r="K24" i="6" l="1"/>
  <c r="E11" i="13" s="1"/>
  <c r="K180" i="10"/>
  <c r="K190" i="10"/>
  <c r="K192" i="10"/>
  <c r="K194" i="10"/>
  <c r="K196" i="10"/>
  <c r="K198" i="10" s="1"/>
  <c r="K200" i="10"/>
  <c r="K202" i="10"/>
  <c r="K188" i="10"/>
  <c r="K223" i="10"/>
  <c r="K225" i="10"/>
  <c r="K227" i="10"/>
  <c r="K229" i="10"/>
  <c r="K231" i="10" s="1"/>
  <c r="K233" i="10"/>
  <c r="K221" i="10"/>
  <c r="K239" i="10"/>
  <c r="K241" i="10"/>
  <c r="K243" i="10"/>
  <c r="K237" i="10"/>
  <c r="K124" i="10"/>
  <c r="K126" i="10"/>
  <c r="K128" i="10"/>
  <c r="K130" i="10"/>
  <c r="K132" i="10"/>
  <c r="K134" i="10"/>
  <c r="K122" i="10"/>
  <c r="K20" i="1" l="1"/>
  <c r="K22" i="1"/>
  <c r="K25" i="1"/>
  <c r="K26" i="1"/>
  <c r="K28" i="1"/>
  <c r="K30" i="1"/>
  <c r="K32" i="1"/>
  <c r="K35" i="1"/>
  <c r="K36" i="1"/>
  <c r="K40" i="1"/>
  <c r="K41" i="1"/>
  <c r="K45" i="1"/>
  <c r="K47" i="1"/>
  <c r="K48" i="1"/>
  <c r="K49" i="1"/>
  <c r="K51" i="1"/>
  <c r="K52" i="1"/>
  <c r="K53" i="1"/>
  <c r="K54" i="1"/>
  <c r="K55" i="1"/>
  <c r="K56" i="1"/>
  <c r="K57" i="1"/>
  <c r="K58" i="1"/>
  <c r="K62" i="1"/>
  <c r="K64" i="1"/>
  <c r="K68" i="1"/>
  <c r="K70" i="1"/>
  <c r="K74" i="1"/>
  <c r="K76" i="1"/>
  <c r="K78" i="1"/>
  <c r="K81" i="1"/>
  <c r="K82" i="1"/>
  <c r="K83" i="1"/>
  <c r="K84" i="1"/>
  <c r="K86" i="1"/>
  <c r="K87" i="1"/>
  <c r="K88" i="1"/>
  <c r="K89" i="1"/>
  <c r="K90" i="1"/>
  <c r="K94" i="1"/>
  <c r="K96" i="1"/>
  <c r="K98" i="1"/>
  <c r="K100" i="1"/>
  <c r="K102" i="1"/>
  <c r="K104" i="1"/>
  <c r="K18" i="1"/>
  <c r="J28" i="11"/>
  <c r="J30" i="11"/>
  <c r="J34" i="11"/>
  <c r="J36" i="11"/>
  <c r="J38" i="11"/>
  <c r="J40" i="11"/>
  <c r="J42" i="11"/>
  <c r="J46" i="11"/>
  <c r="J62" i="11"/>
  <c r="J64" i="11"/>
  <c r="K253" i="10"/>
  <c r="K311" i="10"/>
  <c r="K314" i="10"/>
  <c r="K299" i="10"/>
  <c r="K141" i="1" l="1"/>
  <c r="E6" i="13" s="1"/>
  <c r="K43" i="5"/>
  <c r="K39" i="5"/>
  <c r="K56" i="10" l="1"/>
  <c r="K54" i="10"/>
  <c r="K52" i="10"/>
  <c r="K50" i="10"/>
  <c r="K48" i="10"/>
  <c r="K46" i="10"/>
  <c r="J33" i="4"/>
  <c r="J35" i="4"/>
  <c r="J37" i="4"/>
  <c r="J39" i="4"/>
  <c r="J43" i="4"/>
  <c r="J45" i="4"/>
  <c r="J63" i="4"/>
  <c r="K31" i="4"/>
  <c r="K489" i="3" l="1"/>
  <c r="L489" i="3"/>
  <c r="M489" i="3"/>
  <c r="J45" i="2" l="1"/>
  <c r="J41" i="2"/>
  <c r="J33" i="2"/>
  <c r="J29" i="2"/>
  <c r="J27" i="2"/>
  <c r="B72" i="7" l="1"/>
  <c r="B48" i="4" l="1"/>
  <c r="G48" i="4"/>
  <c r="A44" i="14"/>
  <c r="A43" i="14"/>
  <c r="A42" i="14"/>
  <c r="A41" i="14"/>
  <c r="A40" i="14"/>
  <c r="F34" i="14"/>
  <c r="F42" i="14" s="1"/>
  <c r="C19" i="13" s="1"/>
  <c r="D19" i="13" s="1"/>
  <c r="E19" i="13" s="1"/>
  <c r="A34" i="14"/>
  <c r="A33" i="14"/>
  <c r="A31" i="14"/>
  <c r="A29" i="14"/>
  <c r="A27" i="14"/>
  <c r="A25" i="14"/>
  <c r="A23" i="14"/>
  <c r="A21" i="14"/>
  <c r="A19" i="14"/>
  <c r="A17" i="14"/>
  <c r="A15" i="14"/>
  <c r="A13" i="14"/>
  <c r="A11" i="14"/>
  <c r="A9" i="14"/>
  <c r="A8" i="14"/>
  <c r="O366" i="3" l="1"/>
  <c r="O72" i="3"/>
  <c r="K35" i="4"/>
  <c r="K63" i="4"/>
  <c r="F20" i="2"/>
  <c r="F22" i="2"/>
  <c r="F27" i="2"/>
  <c r="F28" i="2"/>
  <c r="F29" i="2"/>
  <c r="F33" i="2"/>
  <c r="F38" i="2"/>
  <c r="F41" i="2"/>
  <c r="F44" i="2"/>
  <c r="F45" i="2"/>
  <c r="F48" i="2"/>
  <c r="F49" i="2"/>
  <c r="F60" i="2" l="1"/>
  <c r="H18" i="11"/>
  <c r="K18" i="11" s="1"/>
  <c r="H20" i="11"/>
  <c r="K20" i="11" s="1"/>
  <c r="H22" i="11"/>
  <c r="K22" i="11" s="1"/>
  <c r="H24" i="11"/>
  <c r="K24" i="11" s="1"/>
  <c r="H26" i="11"/>
  <c r="K26" i="11" s="1"/>
  <c r="H28" i="11"/>
  <c r="K28" i="11" s="1"/>
  <c r="H30" i="11"/>
  <c r="K30" i="11" s="1"/>
  <c r="H34" i="11"/>
  <c r="K34" i="11" s="1"/>
  <c r="H36" i="11"/>
  <c r="K36" i="11" s="1"/>
  <c r="H38" i="11"/>
  <c r="K38" i="11" s="1"/>
  <c r="H40" i="11"/>
  <c r="K40" i="11" s="1"/>
  <c r="H42" i="11"/>
  <c r="K42" i="11" s="1"/>
  <c r="H44" i="11"/>
  <c r="K44" i="11" s="1"/>
  <c r="H46" i="11"/>
  <c r="K46" i="11" s="1"/>
  <c r="H52" i="11"/>
  <c r="K52" i="11" s="1"/>
  <c r="H54" i="11"/>
  <c r="K54" i="11" s="1"/>
  <c r="H56" i="11"/>
  <c r="K56" i="11" s="1"/>
  <c r="H58" i="11"/>
  <c r="K58" i="11" s="1"/>
  <c r="H60" i="11"/>
  <c r="K60" i="11" s="1"/>
  <c r="H62" i="11"/>
  <c r="K62" i="11" s="1"/>
  <c r="H64" i="11"/>
  <c r="K64" i="11" s="1"/>
  <c r="H16" i="11"/>
  <c r="K16" i="11" s="1"/>
  <c r="L30" i="10"/>
  <c r="L32" i="10"/>
  <c r="L34" i="10"/>
  <c r="L36" i="10"/>
  <c r="L38" i="10"/>
  <c r="L40" i="10"/>
  <c r="L42" i="10"/>
  <c r="L46" i="10"/>
  <c r="L48" i="10"/>
  <c r="L50" i="10"/>
  <c r="L52" i="10"/>
  <c r="L54" i="10"/>
  <c r="L56" i="10"/>
  <c r="L68" i="10"/>
  <c r="L70" i="10"/>
  <c r="L72" i="10"/>
  <c r="L74" i="10"/>
  <c r="L76" i="10"/>
  <c r="L80" i="10"/>
  <c r="L82" i="10"/>
  <c r="L84" i="10"/>
  <c r="L86" i="10"/>
  <c r="L88" i="10"/>
  <c r="L92" i="10"/>
  <c r="L94" i="10"/>
  <c r="L96" i="10"/>
  <c r="L98" i="10"/>
  <c r="L100" i="10"/>
  <c r="L104" i="10"/>
  <c r="L122" i="10"/>
  <c r="L124" i="10"/>
  <c r="L126" i="10"/>
  <c r="L128" i="10"/>
  <c r="L130" i="10"/>
  <c r="L132" i="10"/>
  <c r="L134" i="10"/>
  <c r="L180" i="10"/>
  <c r="L188" i="10"/>
  <c r="L190" i="10"/>
  <c r="L192" i="10"/>
  <c r="L194" i="10"/>
  <c r="L196" i="10"/>
  <c r="L198" i="10"/>
  <c r="L200" i="10"/>
  <c r="L202" i="10"/>
  <c r="L204" i="10"/>
  <c r="L221" i="10"/>
  <c r="L223" i="10"/>
  <c r="L225" i="10"/>
  <c r="L227" i="10"/>
  <c r="L229" i="10"/>
  <c r="L231" i="10"/>
  <c r="L233" i="10"/>
  <c r="L237" i="10"/>
  <c r="L239" i="10"/>
  <c r="L241" i="10"/>
  <c r="L243" i="10"/>
  <c r="L253" i="10"/>
  <c r="L257" i="10"/>
  <c r="L259" i="10"/>
  <c r="L261" i="10"/>
  <c r="L263" i="10"/>
  <c r="L265" i="10"/>
  <c r="L267" i="10"/>
  <c r="L273" i="10"/>
  <c r="L275" i="10"/>
  <c r="L277" i="10"/>
  <c r="L279" i="10"/>
  <c r="L281" i="10"/>
  <c r="L285" i="10"/>
  <c r="L287" i="10"/>
  <c r="L289" i="10"/>
  <c r="L291" i="10"/>
  <c r="L295" i="10"/>
  <c r="L299" i="10"/>
  <c r="L311" i="10"/>
  <c r="L314" i="10"/>
  <c r="L323" i="10"/>
  <c r="L325" i="10"/>
  <c r="L327" i="10"/>
  <c r="L329" i="10"/>
  <c r="L331" i="10"/>
  <c r="L334" i="10"/>
  <c r="L336" i="10"/>
  <c r="L338" i="10"/>
  <c r="L340" i="10"/>
  <c r="L342" i="10"/>
  <c r="L26" i="10"/>
  <c r="H21" i="6"/>
  <c r="L27" i="5"/>
  <c r="L29" i="5"/>
  <c r="L31" i="5"/>
  <c r="L39" i="5"/>
  <c r="L43" i="5"/>
  <c r="L47" i="5"/>
  <c r="L49" i="5"/>
  <c r="L51" i="5"/>
  <c r="L53" i="5"/>
  <c r="L55" i="5"/>
  <c r="L59" i="5"/>
  <c r="L61" i="5"/>
  <c r="L65" i="5"/>
  <c r="L73" i="5"/>
  <c r="L25" i="5"/>
  <c r="K33" i="4"/>
  <c r="K37" i="4"/>
  <c r="K39" i="4"/>
  <c r="K41" i="4"/>
  <c r="K43" i="4"/>
  <c r="K45" i="4"/>
  <c r="K49" i="4"/>
  <c r="K51" i="4"/>
  <c r="K53" i="4"/>
  <c r="K55" i="4"/>
  <c r="K57" i="4"/>
  <c r="K59" i="4"/>
  <c r="K61" i="4"/>
  <c r="O68" i="3"/>
  <c r="O70" i="3"/>
  <c r="O74" i="3"/>
  <c r="O76" i="3"/>
  <c r="O78" i="3"/>
  <c r="O84" i="3"/>
  <c r="O86" i="3"/>
  <c r="O88" i="3"/>
  <c r="O90" i="3"/>
  <c r="O92" i="3"/>
  <c r="O94" i="3"/>
  <c r="O100" i="3"/>
  <c r="O102" i="3"/>
  <c r="O104" i="3"/>
  <c r="O106" i="3"/>
  <c r="O108" i="3"/>
  <c r="O110" i="3"/>
  <c r="O116" i="3"/>
  <c r="O118" i="3"/>
  <c r="O120" i="3"/>
  <c r="O122" i="3"/>
  <c r="O124" i="3"/>
  <c r="O126" i="3"/>
  <c r="O168" i="3"/>
  <c r="O170" i="3"/>
  <c r="O172" i="3"/>
  <c r="O176" i="3"/>
  <c r="O178" i="3"/>
  <c r="O180" i="3"/>
  <c r="O182" i="3"/>
  <c r="O184" i="3"/>
  <c r="O186" i="3"/>
  <c r="O188" i="3"/>
  <c r="O192" i="3"/>
  <c r="O194" i="3"/>
  <c r="O196" i="3"/>
  <c r="O198" i="3"/>
  <c r="O200" i="3"/>
  <c r="O205" i="3"/>
  <c r="O217" i="3" s="1"/>
  <c r="O207" i="3"/>
  <c r="O219" i="3" s="1"/>
  <c r="O209" i="3"/>
  <c r="O221" i="3" s="1"/>
  <c r="O211" i="3"/>
  <c r="O223" i="3" s="1"/>
  <c r="O213" i="3"/>
  <c r="O225" i="3"/>
  <c r="O230" i="3"/>
  <c r="O232" i="3"/>
  <c r="O234" i="3"/>
  <c r="O238" i="3"/>
  <c r="O242" i="3"/>
  <c r="O244" i="3"/>
  <c r="O246" i="3"/>
  <c r="O248" i="3"/>
  <c r="O250" i="3"/>
  <c r="O254" i="3"/>
  <c r="O256" i="3"/>
  <c r="O258" i="3"/>
  <c r="O260" i="3"/>
  <c r="O262" i="3"/>
  <c r="O274" i="3"/>
  <c r="O276" i="3"/>
  <c r="O278" i="3"/>
  <c r="O282" i="3"/>
  <c r="O284" i="3"/>
  <c r="O286" i="3"/>
  <c r="O288" i="3"/>
  <c r="O290" i="3"/>
  <c r="O292" i="3"/>
  <c r="O294" i="3"/>
  <c r="O308" i="3"/>
  <c r="O320" i="3"/>
  <c r="O330" i="3"/>
  <c r="O332" i="3"/>
  <c r="O342" i="3"/>
  <c r="O344" i="3"/>
  <c r="O348" i="3"/>
  <c r="O350" i="3"/>
  <c r="O352" i="3"/>
  <c r="O354" i="3"/>
  <c r="O356" i="3"/>
  <c r="O360" i="3"/>
  <c r="O362" i="3"/>
  <c r="O364" i="3"/>
  <c r="O368" i="3"/>
  <c r="O376" i="3"/>
  <c r="O378" i="3"/>
  <c r="O380" i="3"/>
  <c r="O382" i="3"/>
  <c r="O384" i="3"/>
  <c r="O386" i="3"/>
  <c r="O390" i="3"/>
  <c r="O394" i="3"/>
  <c r="O396" i="3"/>
  <c r="O398" i="3"/>
  <c r="O400" i="3"/>
  <c r="O402" i="3"/>
  <c r="O404" i="3"/>
  <c r="O408" i="3"/>
  <c r="O412" i="3"/>
  <c r="O414" i="3"/>
  <c r="O416" i="3"/>
  <c r="O418" i="3"/>
  <c r="O420" i="3"/>
  <c r="O422" i="3"/>
  <c r="O426" i="3"/>
  <c r="O430" i="3"/>
  <c r="O432" i="3"/>
  <c r="O434" i="3"/>
  <c r="O436" i="3"/>
  <c r="O438" i="3"/>
  <c r="O440" i="3"/>
  <c r="O444" i="3"/>
  <c r="O448" i="3"/>
  <c r="O450" i="3"/>
  <c r="O452" i="3"/>
  <c r="O454" i="3"/>
  <c r="O456" i="3"/>
  <c r="O458" i="3"/>
  <c r="O465" i="3"/>
  <c r="O467" i="3"/>
  <c r="O469" i="3"/>
  <c r="O471" i="3"/>
  <c r="O473" i="3"/>
  <c r="K85" i="4" l="1"/>
  <c r="K79" i="11"/>
  <c r="E16" i="13" s="1"/>
  <c r="E9" i="13"/>
  <c r="H41" i="2"/>
  <c r="H27" i="2"/>
  <c r="H22" i="2"/>
  <c r="H29" i="2"/>
  <c r="H33" i="2"/>
  <c r="H45" i="2"/>
  <c r="H49" i="2"/>
  <c r="H244" i="10" l="1"/>
  <c r="F244" i="10" s="1"/>
  <c r="D244" i="10" s="1"/>
  <c r="K244" i="10" s="1"/>
  <c r="G69" i="12" l="1"/>
  <c r="G66" i="12"/>
  <c r="G64" i="12"/>
  <c r="G62" i="12"/>
  <c r="G60" i="12"/>
  <c r="G58" i="12"/>
  <c r="G56" i="12"/>
  <c r="G53" i="12"/>
  <c r="G51" i="12"/>
  <c r="G49" i="12"/>
  <c r="G47" i="12"/>
  <c r="G46" i="12"/>
  <c r="G45" i="12"/>
  <c r="G41" i="12"/>
  <c r="G39" i="12"/>
  <c r="G37" i="12"/>
  <c r="G35" i="12"/>
  <c r="G33" i="12"/>
  <c r="G31" i="12"/>
  <c r="G29" i="12"/>
  <c r="G26" i="12"/>
  <c r="G24" i="12"/>
  <c r="G21" i="12"/>
  <c r="G16" i="12"/>
  <c r="G14" i="12"/>
  <c r="G9" i="12"/>
  <c r="G64" i="11"/>
  <c r="G62" i="11"/>
  <c r="G60" i="11"/>
  <c r="G58" i="11"/>
  <c r="G56" i="11"/>
  <c r="G54" i="11"/>
  <c r="G52" i="11"/>
  <c r="G46" i="11"/>
  <c r="G44" i="11"/>
  <c r="G42" i="11"/>
  <c r="G40" i="11"/>
  <c r="G38" i="11"/>
  <c r="G36" i="11"/>
  <c r="G34" i="11"/>
  <c r="G30" i="11"/>
  <c r="G28" i="11"/>
  <c r="G26" i="11"/>
  <c r="G24" i="11"/>
  <c r="G22" i="11"/>
  <c r="G20" i="11"/>
  <c r="G18" i="11"/>
  <c r="G16" i="11"/>
  <c r="H342" i="10"/>
  <c r="H341" i="10"/>
  <c r="H339" i="10"/>
  <c r="H337" i="10"/>
  <c r="H335" i="10"/>
  <c r="H334" i="10"/>
  <c r="H331" i="10"/>
  <c r="H329" i="10"/>
  <c r="H327" i="10"/>
  <c r="H325" i="10"/>
  <c r="H323" i="10"/>
  <c r="H314" i="10"/>
  <c r="H313" i="10"/>
  <c r="H311" i="10"/>
  <c r="H309" i="10"/>
  <c r="H307" i="10"/>
  <c r="H299" i="10"/>
  <c r="H295" i="10"/>
  <c r="H291" i="10"/>
  <c r="H289" i="10"/>
  <c r="H287" i="10"/>
  <c r="H285" i="10"/>
  <c r="H281" i="10"/>
  <c r="H279" i="10"/>
  <c r="H277" i="10"/>
  <c r="H275" i="10"/>
  <c r="H273" i="10"/>
  <c r="H267" i="10"/>
  <c r="H265" i="10"/>
  <c r="H263" i="10"/>
  <c r="H261" i="10"/>
  <c r="H259" i="10"/>
  <c r="H257" i="10"/>
  <c r="H253" i="10"/>
  <c r="H243" i="10"/>
  <c r="H241" i="10"/>
  <c r="H239" i="10"/>
  <c r="H237" i="10"/>
  <c r="H233" i="10"/>
  <c r="H231" i="10"/>
  <c r="H229" i="10"/>
  <c r="H227" i="10"/>
  <c r="H225" i="10"/>
  <c r="H223" i="10"/>
  <c r="H221" i="10"/>
  <c r="H204" i="10"/>
  <c r="H202" i="10"/>
  <c r="H200" i="10"/>
  <c r="H198" i="10"/>
  <c r="H196" i="10"/>
  <c r="H194" i="10"/>
  <c r="H192" i="10"/>
  <c r="H190" i="10"/>
  <c r="H188" i="10"/>
  <c r="H180" i="10"/>
  <c r="H174" i="10"/>
  <c r="H172" i="10"/>
  <c r="H170" i="10"/>
  <c r="H168" i="10"/>
  <c r="H166" i="10"/>
  <c r="H162" i="10"/>
  <c r="H160" i="10"/>
  <c r="H158" i="10"/>
  <c r="H156" i="10"/>
  <c r="H154" i="10"/>
  <c r="H150" i="10"/>
  <c r="H148" i="10"/>
  <c r="H146" i="10"/>
  <c r="H144" i="10"/>
  <c r="H142" i="10"/>
  <c r="H140" i="10"/>
  <c r="H138" i="10"/>
  <c r="H134" i="10"/>
  <c r="H132" i="10"/>
  <c r="H131" i="10"/>
  <c r="H130" i="10"/>
  <c r="H128" i="10"/>
  <c r="H126" i="10"/>
  <c r="H124" i="10"/>
  <c r="H122" i="10"/>
  <c r="H116" i="10"/>
  <c r="H114" i="10"/>
  <c r="H112" i="10"/>
  <c r="H110" i="10"/>
  <c r="H108" i="10"/>
  <c r="H106" i="10"/>
  <c r="H104" i="10"/>
  <c r="H100" i="10"/>
  <c r="H98" i="10"/>
  <c r="H96" i="10"/>
  <c r="H94" i="10"/>
  <c r="H92" i="10"/>
  <c r="H88" i="10"/>
  <c r="H86" i="10"/>
  <c r="H84" i="10"/>
  <c r="H82" i="10"/>
  <c r="H80" i="10"/>
  <c r="H76" i="10"/>
  <c r="H74" i="10"/>
  <c r="H72" i="10"/>
  <c r="H70" i="10"/>
  <c r="H68" i="10"/>
  <c r="H56" i="10"/>
  <c r="H54" i="10"/>
  <c r="H52" i="10"/>
  <c r="H50" i="10"/>
  <c r="H48" i="10"/>
  <c r="H47" i="10"/>
  <c r="H46" i="10"/>
  <c r="H42" i="10"/>
  <c r="H40" i="10"/>
  <c r="H38" i="10"/>
  <c r="H35" i="10"/>
  <c r="H34" i="10"/>
  <c r="H32" i="10"/>
  <c r="H30" i="10"/>
  <c r="G62" i="8"/>
  <c r="G63" i="8"/>
  <c r="G64" i="8"/>
  <c r="G65" i="8"/>
  <c r="G66" i="8"/>
  <c r="G67" i="8"/>
  <c r="G68" i="8"/>
  <c r="G69" i="8"/>
  <c r="G70" i="8"/>
  <c r="G71" i="8"/>
  <c r="G72" i="8"/>
  <c r="G90" i="8"/>
  <c r="G46" i="8"/>
  <c r="G47" i="8"/>
  <c r="G48" i="8"/>
  <c r="G49" i="8"/>
  <c r="G50" i="8"/>
  <c r="G51" i="8"/>
  <c r="G52" i="8"/>
  <c r="G53" i="8"/>
  <c r="G54" i="8"/>
  <c r="G55" i="8"/>
  <c r="G56" i="8"/>
  <c r="G57" i="8"/>
  <c r="G60" i="8"/>
  <c r="G61" i="8"/>
  <c r="G41" i="8"/>
  <c r="G42" i="8"/>
  <c r="G43" i="8"/>
  <c r="G44" i="8"/>
  <c r="G45" i="8"/>
  <c r="G37" i="8"/>
  <c r="G38" i="8"/>
  <c r="G39" i="8"/>
  <c r="G40" i="8"/>
  <c r="G25" i="8"/>
  <c r="G26" i="8"/>
  <c r="G27" i="8"/>
  <c r="G28" i="8"/>
  <c r="G29" i="8"/>
  <c r="G30" i="8"/>
  <c r="G31" i="8"/>
  <c r="G32" i="8"/>
  <c r="G33" i="8"/>
  <c r="G34" i="8"/>
  <c r="G35" i="8"/>
  <c r="G36" i="8"/>
  <c r="G13" i="8"/>
  <c r="G14" i="8"/>
  <c r="G15" i="8"/>
  <c r="G16" i="8"/>
  <c r="G17" i="8"/>
  <c r="G18" i="8"/>
  <c r="G19" i="8"/>
  <c r="G20" i="8"/>
  <c r="G21" i="8"/>
  <c r="G22" i="8"/>
  <c r="G23" i="8"/>
  <c r="G24" i="8"/>
  <c r="G12" i="8"/>
  <c r="G64" i="7"/>
  <c r="G136" i="7"/>
  <c r="G17" i="7"/>
  <c r="G19" i="7"/>
  <c r="G21" i="7"/>
  <c r="G23" i="7"/>
  <c r="G25" i="7"/>
  <c r="G27" i="7"/>
  <c r="G29" i="7"/>
  <c r="G33" i="7"/>
  <c r="G35" i="7"/>
  <c r="G38" i="7"/>
  <c r="G40" i="7"/>
  <c r="G42" i="7"/>
  <c r="G44" i="7"/>
  <c r="G46" i="7"/>
  <c r="G48" i="7"/>
  <c r="G52" i="7"/>
  <c r="G54" i="7"/>
  <c r="G58" i="7"/>
  <c r="G76" i="7"/>
  <c r="G87" i="7"/>
  <c r="G88" i="7"/>
  <c r="G92" i="7"/>
  <c r="G94" i="7"/>
  <c r="G96" i="7"/>
  <c r="G99" i="7"/>
  <c r="G101" i="7"/>
  <c r="G105" i="7"/>
  <c r="G107" i="7"/>
  <c r="G111" i="7"/>
  <c r="G113" i="7"/>
  <c r="G117" i="7"/>
  <c r="G132" i="7"/>
  <c r="G146" i="7"/>
  <c r="G150" i="7"/>
  <c r="G151" i="7"/>
  <c r="G158" i="7"/>
  <c r="G164" i="7"/>
  <c r="G165" i="7"/>
  <c r="G170" i="7"/>
  <c r="G171" i="7"/>
  <c r="G175" i="7"/>
  <c r="G176" i="7"/>
  <c r="G180" i="7"/>
  <c r="G181" i="7"/>
  <c r="G185" i="7"/>
  <c r="G186" i="7"/>
  <c r="G189" i="7"/>
  <c r="G190" i="7"/>
  <c r="G201" i="7"/>
  <c r="G203" i="7"/>
  <c r="G205" i="7"/>
  <c r="G207" i="7"/>
  <c r="G209" i="7"/>
  <c r="G211" i="7"/>
  <c r="G213" i="7"/>
  <c r="G216" i="7"/>
  <c r="G218" i="7"/>
  <c r="G220" i="7"/>
  <c r="G222" i="7"/>
  <c r="G228" i="7"/>
  <c r="G233" i="7"/>
  <c r="G235" i="7"/>
  <c r="G239" i="7"/>
  <c r="G244" i="7"/>
  <c r="G246" i="7"/>
  <c r="G248" i="7"/>
  <c r="G250" i="7"/>
  <c r="G256" i="7"/>
  <c r="G260" i="7"/>
  <c r="G262" i="7"/>
  <c r="G264" i="7"/>
  <c r="G268" i="7"/>
  <c r="G272" i="7"/>
  <c r="G274" i="7"/>
  <c r="G276" i="7"/>
  <c r="G282" i="7"/>
  <c r="G284" i="7"/>
  <c r="G288" i="7"/>
  <c r="G290" i="7"/>
  <c r="G292" i="7"/>
  <c r="G296" i="7"/>
  <c r="G298" i="7"/>
  <c r="G15" i="7"/>
  <c r="G92" i="8" l="1"/>
  <c r="C13" i="13" s="1"/>
  <c r="G79" i="11"/>
  <c r="C16" i="13" s="1"/>
  <c r="G101" i="12"/>
  <c r="C17" i="13" s="1"/>
  <c r="G21" i="6"/>
  <c r="G24" i="6" s="1"/>
  <c r="C11" i="13" s="1"/>
  <c r="H26" i="5"/>
  <c r="H27" i="5"/>
  <c r="H28" i="5"/>
  <c r="H29" i="5"/>
  <c r="H30" i="5"/>
  <c r="H31" i="5"/>
  <c r="H32"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25" i="5"/>
  <c r="G32" i="4"/>
  <c r="G33" i="4"/>
  <c r="G34" i="4"/>
  <c r="G35" i="4"/>
  <c r="G36" i="4"/>
  <c r="G37" i="4"/>
  <c r="G38" i="4"/>
  <c r="G39" i="4"/>
  <c r="G40" i="4"/>
  <c r="G41" i="4"/>
  <c r="G42" i="4"/>
  <c r="G43" i="4"/>
  <c r="G44" i="4"/>
  <c r="G45" i="4"/>
  <c r="G46" i="4"/>
  <c r="G47" i="4"/>
  <c r="G49" i="4"/>
  <c r="G50" i="4"/>
  <c r="G51" i="4"/>
  <c r="G52" i="4"/>
  <c r="G53" i="4"/>
  <c r="G54" i="4"/>
  <c r="G55" i="4"/>
  <c r="G56" i="4"/>
  <c r="G57" i="4"/>
  <c r="G58" i="4"/>
  <c r="G59" i="4"/>
  <c r="G60" i="4"/>
  <c r="G61" i="4"/>
  <c r="G62" i="4"/>
  <c r="G63" i="4"/>
  <c r="G68" i="4"/>
  <c r="G31" i="4"/>
  <c r="H477" i="3"/>
  <c r="H461" i="3"/>
  <c r="H462" i="3"/>
  <c r="H463" i="3"/>
  <c r="H464" i="3"/>
  <c r="H465" i="3"/>
  <c r="H466" i="3"/>
  <c r="H467" i="3"/>
  <c r="H469" i="3"/>
  <c r="H471" i="3"/>
  <c r="H473" i="3"/>
  <c r="H452" i="3"/>
  <c r="H453" i="3"/>
  <c r="H454" i="3"/>
  <c r="H455" i="3"/>
  <c r="H456" i="3"/>
  <c r="H457" i="3"/>
  <c r="H458" i="3"/>
  <c r="H445" i="3"/>
  <c r="H446" i="3"/>
  <c r="H447" i="3"/>
  <c r="H448" i="3"/>
  <c r="H449" i="3"/>
  <c r="H450" i="3"/>
  <c r="H451" i="3"/>
  <c r="H443" i="3"/>
  <c r="H444" i="3"/>
  <c r="H429" i="3"/>
  <c r="H430" i="3"/>
  <c r="H432" i="3"/>
  <c r="H434" i="3"/>
  <c r="H436" i="3"/>
  <c r="H438" i="3"/>
  <c r="H440" i="3"/>
  <c r="H426" i="3"/>
  <c r="H418" i="3"/>
  <c r="H420" i="3"/>
  <c r="H422" i="3"/>
  <c r="H409" i="3"/>
  <c r="H410" i="3"/>
  <c r="H411" i="3"/>
  <c r="H412" i="3"/>
  <c r="H414" i="3"/>
  <c r="H416" i="3"/>
  <c r="H408" i="3"/>
  <c r="H396" i="3"/>
  <c r="H398" i="3"/>
  <c r="H400" i="3"/>
  <c r="H402" i="3"/>
  <c r="H404" i="3"/>
  <c r="H394" i="3"/>
  <c r="H390" i="3"/>
  <c r="H386" i="3"/>
  <c r="H378" i="3"/>
  <c r="H380" i="3"/>
  <c r="H382" i="3"/>
  <c r="H384" i="3"/>
  <c r="H376" i="3"/>
  <c r="H275" i="3"/>
  <c r="H276" i="3"/>
  <c r="H277" i="3"/>
  <c r="H278" i="3"/>
  <c r="H279" i="3"/>
  <c r="H280" i="3"/>
  <c r="H281" i="3"/>
  <c r="H282" i="3"/>
  <c r="H284" i="3"/>
  <c r="H286" i="3"/>
  <c r="H288" i="3"/>
  <c r="H290" i="3"/>
  <c r="H292" i="3"/>
  <c r="H294" i="3"/>
  <c r="H296" i="3"/>
  <c r="H300" i="3"/>
  <c r="H302" i="3"/>
  <c r="H304" i="3"/>
  <c r="H306" i="3"/>
  <c r="H308" i="3"/>
  <c r="H312" i="3"/>
  <c r="H314" i="3"/>
  <c r="H316" i="3"/>
  <c r="H318" i="3"/>
  <c r="H320" i="3"/>
  <c r="H324" i="3"/>
  <c r="H326" i="3"/>
  <c r="H328" i="3"/>
  <c r="H330" i="3"/>
  <c r="H332" i="3"/>
  <c r="H336" i="3"/>
  <c r="H338" i="3"/>
  <c r="H340" i="3"/>
  <c r="H342" i="3"/>
  <c r="H344" i="3"/>
  <c r="H348" i="3"/>
  <c r="H350" i="3"/>
  <c r="H352" i="3"/>
  <c r="H354" i="3"/>
  <c r="H356" i="3"/>
  <c r="H360" i="3"/>
  <c r="H362" i="3"/>
  <c r="H364" i="3"/>
  <c r="H366" i="3"/>
  <c r="H368" i="3"/>
  <c r="H274" i="3"/>
  <c r="H262"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3" i="3"/>
  <c r="H204" i="3"/>
  <c r="H205" i="3"/>
  <c r="H207" i="3"/>
  <c r="H209" i="3"/>
  <c r="H211" i="3"/>
  <c r="H213" i="3"/>
  <c r="H214" i="3"/>
  <c r="H215" i="3"/>
  <c r="H216" i="3"/>
  <c r="H217" i="3"/>
  <c r="H223"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6" i="3"/>
  <c r="H258" i="3"/>
  <c r="H260" i="3"/>
  <c r="H176" i="3"/>
  <c r="H170" i="3"/>
  <c r="H172" i="3"/>
  <c r="H168" i="3"/>
  <c r="H148" i="3"/>
  <c r="H150" i="3"/>
  <c r="H152" i="3"/>
  <c r="H154" i="3"/>
  <c r="H146" i="3"/>
  <c r="H134" i="3"/>
  <c r="H136" i="3"/>
  <c r="H138" i="3"/>
  <c r="H140" i="3"/>
  <c r="H132" i="3"/>
  <c r="H118" i="3"/>
  <c r="H120" i="3"/>
  <c r="H122" i="3"/>
  <c r="H124" i="3"/>
  <c r="H126" i="3"/>
  <c r="H116" i="3"/>
  <c r="H102" i="3"/>
  <c r="H104" i="3"/>
  <c r="H106" i="3"/>
  <c r="H108" i="3"/>
  <c r="H110" i="3"/>
  <c r="H100" i="3"/>
  <c r="H88" i="3"/>
  <c r="H90" i="3"/>
  <c r="H92" i="3"/>
  <c r="H94" i="3"/>
  <c r="H84" i="3"/>
  <c r="H70" i="3"/>
  <c r="H72" i="3"/>
  <c r="H74" i="3"/>
  <c r="H76" i="3"/>
  <c r="H78" i="3"/>
  <c r="H68" i="3"/>
  <c r="H60" i="3"/>
  <c r="H62" i="3"/>
  <c r="H48" i="3"/>
  <c r="H50" i="3"/>
  <c r="H52" i="3"/>
  <c r="H54" i="3"/>
  <c r="H56" i="3"/>
  <c r="H58" i="3"/>
  <c r="H46" i="3"/>
  <c r="H38" i="3"/>
  <c r="H40" i="3"/>
  <c r="H36" i="3"/>
  <c r="H32" i="3"/>
  <c r="J141" i="1"/>
  <c r="C6" i="13" l="1"/>
  <c r="D6" i="13"/>
  <c r="G85" i="4"/>
  <c r="C9" i="13" s="1"/>
  <c r="C7" i="13"/>
  <c r="I76" i="12" l="1"/>
  <c r="K76" i="12" s="1"/>
  <c r="I75" i="12"/>
  <c r="K75" i="12" s="1"/>
  <c r="I74" i="12"/>
  <c r="K74" i="12" s="1"/>
  <c r="K101" i="12" l="1"/>
  <c r="E17" i="13" s="1"/>
  <c r="I69" i="12"/>
  <c r="I66" i="12"/>
  <c r="I64" i="12"/>
  <c r="I62" i="12"/>
  <c r="I60" i="12"/>
  <c r="I58" i="12"/>
  <c r="I56" i="12"/>
  <c r="I53" i="12"/>
  <c r="I51" i="12"/>
  <c r="I49" i="12"/>
  <c r="I46" i="12"/>
  <c r="I47" i="12"/>
  <c r="I45" i="12"/>
  <c r="I39" i="12"/>
  <c r="I41" i="12"/>
  <c r="I37" i="12"/>
  <c r="I31" i="12"/>
  <c r="I33" i="12"/>
  <c r="I35" i="12"/>
  <c r="I29" i="12"/>
  <c r="I26" i="12"/>
  <c r="I24" i="12"/>
  <c r="I21" i="12"/>
  <c r="I16" i="12"/>
  <c r="I14" i="12"/>
  <c r="I9" i="12"/>
  <c r="B99" i="12"/>
  <c r="B73" i="12"/>
  <c r="B72" i="12"/>
  <c r="B71" i="12"/>
  <c r="B70" i="12"/>
  <c r="B68" i="12"/>
  <c r="B67" i="12"/>
  <c r="B65" i="12"/>
  <c r="B63" i="12"/>
  <c r="B61" i="12"/>
  <c r="B59" i="12"/>
  <c r="B57" i="12"/>
  <c r="B54" i="12"/>
  <c r="B52" i="12"/>
  <c r="B50" i="12"/>
  <c r="B48" i="12"/>
  <c r="B44" i="12"/>
  <c r="B43" i="12"/>
  <c r="B42" i="12"/>
  <c r="B40" i="12"/>
  <c r="B38" i="12"/>
  <c r="B36" i="12"/>
  <c r="B34" i="12"/>
  <c r="B32" i="12"/>
  <c r="B30" i="12"/>
  <c r="B27" i="12"/>
  <c r="B25" i="12"/>
  <c r="B23" i="12"/>
  <c r="B22" i="12"/>
  <c r="B20" i="12"/>
  <c r="B19" i="12"/>
  <c r="B18" i="12"/>
  <c r="B17" i="12"/>
  <c r="B15" i="12"/>
  <c r="B13" i="12"/>
  <c r="B12" i="12"/>
  <c r="B11" i="12"/>
  <c r="B10" i="12"/>
  <c r="A9" i="12"/>
  <c r="A10" i="12" s="1"/>
  <c r="A11" i="12" s="1"/>
  <c r="A12" i="12" s="1"/>
  <c r="A13" i="12" s="1"/>
  <c r="A14" i="12" s="1"/>
  <c r="B1" i="12"/>
  <c r="I64" i="11"/>
  <c r="I60" i="11"/>
  <c r="I62" i="11"/>
  <c r="I54" i="11"/>
  <c r="I56" i="11"/>
  <c r="I58" i="11"/>
  <c r="I52" i="11"/>
  <c r="I46" i="11"/>
  <c r="I36" i="11"/>
  <c r="I38" i="11"/>
  <c r="I40" i="11"/>
  <c r="I42" i="11"/>
  <c r="I44" i="11"/>
  <c r="I34" i="11"/>
  <c r="I24" i="11"/>
  <c r="I26" i="11"/>
  <c r="I28" i="11"/>
  <c r="I30" i="11"/>
  <c r="I18" i="11"/>
  <c r="I20" i="11"/>
  <c r="I22" i="11"/>
  <c r="I16" i="11"/>
  <c r="B65" i="11"/>
  <c r="B63" i="11"/>
  <c r="B61" i="11"/>
  <c r="B59" i="11"/>
  <c r="B57" i="11"/>
  <c r="B55" i="11"/>
  <c r="B53" i="11"/>
  <c r="B51" i="11"/>
  <c r="B50" i="11"/>
  <c r="B49" i="11"/>
  <c r="B48" i="11"/>
  <c r="B47" i="11"/>
  <c r="B45" i="11"/>
  <c r="B43" i="11"/>
  <c r="B41" i="11"/>
  <c r="B39" i="11"/>
  <c r="B37" i="11"/>
  <c r="B35" i="11"/>
  <c r="B33" i="11"/>
  <c r="B32" i="11"/>
  <c r="B31" i="11"/>
  <c r="B29" i="11"/>
  <c r="B27" i="11"/>
  <c r="B25" i="11"/>
  <c r="B23" i="11"/>
  <c r="B21" i="11"/>
  <c r="B19" i="11"/>
  <c r="B17" i="11"/>
  <c r="B15" i="11"/>
  <c r="B14" i="11"/>
  <c r="B13" i="11"/>
  <c r="B12" i="11"/>
  <c r="B11" i="11"/>
  <c r="B10" i="11"/>
  <c r="B9" i="11"/>
  <c r="A9" i="11"/>
  <c r="A10" i="11" s="1"/>
  <c r="A11" i="11" s="1"/>
  <c r="A12" i="11" s="1"/>
  <c r="A13" i="11" s="1"/>
  <c r="A14" i="11" s="1"/>
  <c r="A15" i="11" s="1"/>
  <c r="A16" i="11" s="1"/>
  <c r="B1" i="11"/>
  <c r="J342" i="10"/>
  <c r="J334" i="10"/>
  <c r="J325" i="10"/>
  <c r="J327" i="10"/>
  <c r="J329" i="10"/>
  <c r="J331" i="10"/>
  <c r="J323" i="10"/>
  <c r="J314" i="10"/>
  <c r="J309" i="10"/>
  <c r="J311" i="10"/>
  <c r="J307" i="10"/>
  <c r="J299" i="10"/>
  <c r="J295" i="10"/>
  <c r="J287" i="10"/>
  <c r="J289" i="10"/>
  <c r="J291" i="10"/>
  <c r="J285" i="10"/>
  <c r="J275" i="10"/>
  <c r="J277" i="10"/>
  <c r="J279" i="10"/>
  <c r="J281" i="10"/>
  <c r="J273" i="10"/>
  <c r="J263" i="10"/>
  <c r="J265" i="10"/>
  <c r="J267" i="10"/>
  <c r="J259" i="10"/>
  <c r="J261" i="10"/>
  <c r="J257" i="10"/>
  <c r="J253" i="10"/>
  <c r="J239" i="10"/>
  <c r="J241" i="10"/>
  <c r="J243" i="10"/>
  <c r="J237" i="10"/>
  <c r="J229" i="10"/>
  <c r="J231" i="10"/>
  <c r="J233" i="10"/>
  <c r="J223" i="10"/>
  <c r="J225" i="10"/>
  <c r="J227" i="10"/>
  <c r="J221" i="10"/>
  <c r="J190" i="10"/>
  <c r="J192" i="10"/>
  <c r="J194" i="10"/>
  <c r="J196" i="10"/>
  <c r="J198" i="10"/>
  <c r="J200" i="10"/>
  <c r="J202" i="10"/>
  <c r="J204" i="10"/>
  <c r="J188" i="10"/>
  <c r="J180" i="10"/>
  <c r="J174" i="10"/>
  <c r="J168" i="10"/>
  <c r="J170" i="10"/>
  <c r="J172" i="10"/>
  <c r="J166" i="10"/>
  <c r="J156" i="10"/>
  <c r="J158" i="10"/>
  <c r="J160" i="10"/>
  <c r="J162" i="10"/>
  <c r="J154" i="10"/>
  <c r="J150" i="10"/>
  <c r="J140" i="10"/>
  <c r="J142" i="10"/>
  <c r="J144" i="10"/>
  <c r="J146" i="10"/>
  <c r="J148" i="10"/>
  <c r="J138" i="10"/>
  <c r="J128" i="10"/>
  <c r="J124" i="10"/>
  <c r="J126" i="10"/>
  <c r="J130" i="10"/>
  <c r="J131" i="10"/>
  <c r="J132" i="10"/>
  <c r="J134" i="10"/>
  <c r="J122" i="10"/>
  <c r="J116" i="10"/>
  <c r="J114" i="10"/>
  <c r="J106" i="10"/>
  <c r="J108" i="10"/>
  <c r="J110" i="10"/>
  <c r="J112" i="10"/>
  <c r="J104" i="10"/>
  <c r="J94" i="10"/>
  <c r="J96" i="10"/>
  <c r="J98" i="10"/>
  <c r="J100" i="10"/>
  <c r="J92" i="10"/>
  <c r="J82" i="10"/>
  <c r="J84" i="10"/>
  <c r="J86" i="10"/>
  <c r="J88" i="10"/>
  <c r="J80" i="10"/>
  <c r="J76" i="10"/>
  <c r="J68" i="10"/>
  <c r="J56" i="10"/>
  <c r="J48" i="10"/>
  <c r="J50" i="10"/>
  <c r="J52" i="10"/>
  <c r="J54" i="10"/>
  <c r="J46" i="10"/>
  <c r="J40" i="10"/>
  <c r="J42" i="10"/>
  <c r="J32" i="10"/>
  <c r="J30" i="10"/>
  <c r="B347" i="10"/>
  <c r="B341" i="10"/>
  <c r="B339" i="10"/>
  <c r="B337" i="10"/>
  <c r="D336" i="10"/>
  <c r="B335" i="10"/>
  <c r="B333" i="10"/>
  <c r="B332" i="10"/>
  <c r="B330" i="10"/>
  <c r="B328" i="10"/>
  <c r="B326" i="10"/>
  <c r="B324" i="10"/>
  <c r="B321" i="10"/>
  <c r="B320" i="10"/>
  <c r="B319" i="10"/>
  <c r="B318" i="10"/>
  <c r="B317" i="10"/>
  <c r="B316" i="10"/>
  <c r="B315" i="10"/>
  <c r="B313" i="10"/>
  <c r="B312" i="10"/>
  <c r="B310" i="10"/>
  <c r="B308" i="10"/>
  <c r="B306" i="10"/>
  <c r="B304" i="10"/>
  <c r="D303" i="10"/>
  <c r="K303" i="10" s="1"/>
  <c r="L303" i="10" s="1"/>
  <c r="B302" i="10"/>
  <c r="B300" i="10"/>
  <c r="B298" i="10"/>
  <c r="B297" i="10"/>
  <c r="B296" i="10"/>
  <c r="B294" i="10"/>
  <c r="B293" i="10"/>
  <c r="B292" i="10"/>
  <c r="B290" i="10"/>
  <c r="B288" i="10"/>
  <c r="B286" i="10"/>
  <c r="B284" i="10"/>
  <c r="B283" i="10"/>
  <c r="B282" i="10"/>
  <c r="B280" i="10"/>
  <c r="B278" i="10"/>
  <c r="B276" i="10"/>
  <c r="B274" i="10"/>
  <c r="B272" i="10"/>
  <c r="B271" i="10"/>
  <c r="B270" i="10"/>
  <c r="B269" i="10"/>
  <c r="B266" i="10"/>
  <c r="B264" i="10"/>
  <c r="B262" i="10"/>
  <c r="B260" i="10"/>
  <c r="B258" i="10"/>
  <c r="B256" i="10"/>
  <c r="B255" i="10"/>
  <c r="B252" i="10"/>
  <c r="B251" i="10"/>
  <c r="B250" i="10"/>
  <c r="B249" i="10"/>
  <c r="B248" i="10"/>
  <c r="D247" i="10"/>
  <c r="K247" i="10" s="1"/>
  <c r="L247" i="10" s="1"/>
  <c r="B246" i="10"/>
  <c r="B245" i="10"/>
  <c r="B244" i="10"/>
  <c r="B242" i="10"/>
  <c r="B240" i="10"/>
  <c r="B238" i="10"/>
  <c r="F237" i="10"/>
  <c r="B236" i="10"/>
  <c r="B235" i="10"/>
  <c r="B234" i="10"/>
  <c r="B232" i="10"/>
  <c r="B230" i="10"/>
  <c r="B228" i="10"/>
  <c r="B226" i="10"/>
  <c r="B224" i="10"/>
  <c r="F223" i="10"/>
  <c r="B222" i="10"/>
  <c r="B220" i="10"/>
  <c r="B219" i="10"/>
  <c r="B203" i="10"/>
  <c r="B201" i="10"/>
  <c r="B199" i="10"/>
  <c r="B197" i="10"/>
  <c r="B195" i="10"/>
  <c r="B193" i="10"/>
  <c r="B191" i="10"/>
  <c r="F190" i="10"/>
  <c r="B189" i="10"/>
  <c r="B187" i="10"/>
  <c r="B186" i="10"/>
  <c r="B185" i="10"/>
  <c r="B184" i="10"/>
  <c r="B183" i="10"/>
  <c r="B182" i="10"/>
  <c r="B181" i="10"/>
  <c r="B179" i="10"/>
  <c r="B178" i="10"/>
  <c r="B177" i="10"/>
  <c r="B176" i="10"/>
  <c r="B175" i="10"/>
  <c r="B173" i="10"/>
  <c r="B171" i="10"/>
  <c r="B169" i="10"/>
  <c r="B167" i="10"/>
  <c r="B165" i="10"/>
  <c r="B164" i="10"/>
  <c r="B163" i="10"/>
  <c r="B161" i="10"/>
  <c r="B159" i="10"/>
  <c r="B157" i="10"/>
  <c r="B155" i="10"/>
  <c r="B153" i="10"/>
  <c r="B152" i="10"/>
  <c r="B151" i="10"/>
  <c r="B149" i="10"/>
  <c r="B147" i="10"/>
  <c r="B145" i="10"/>
  <c r="B143" i="10"/>
  <c r="B141" i="10"/>
  <c r="B139" i="10"/>
  <c r="B137" i="10"/>
  <c r="B136" i="10"/>
  <c r="B135" i="10"/>
  <c r="B133" i="10"/>
  <c r="B131" i="10"/>
  <c r="B129" i="10"/>
  <c r="B127" i="10"/>
  <c r="B125" i="10"/>
  <c r="B123" i="10"/>
  <c r="B121" i="10"/>
  <c r="B120" i="10"/>
  <c r="B119" i="10"/>
  <c r="B118" i="10"/>
  <c r="B117" i="10"/>
  <c r="F106" i="10"/>
  <c r="B103" i="10"/>
  <c r="B102" i="10"/>
  <c r="B101" i="10"/>
  <c r="B99" i="10"/>
  <c r="B97" i="10"/>
  <c r="B95" i="10"/>
  <c r="B93" i="10"/>
  <c r="F92" i="10"/>
  <c r="B91" i="10"/>
  <c r="B90" i="10"/>
  <c r="B89" i="10"/>
  <c r="B87" i="10"/>
  <c r="B85" i="10"/>
  <c r="B83" i="10"/>
  <c r="B81" i="10"/>
  <c r="F80" i="10"/>
  <c r="B79" i="10"/>
  <c r="B78" i="10"/>
  <c r="B77" i="10"/>
  <c r="B75" i="10"/>
  <c r="B73" i="10"/>
  <c r="J72" i="10"/>
  <c r="F68" i="10"/>
  <c r="B66" i="10"/>
  <c r="B65" i="10"/>
  <c r="B64" i="10"/>
  <c r="B63" i="10"/>
  <c r="B62" i="10"/>
  <c r="B61" i="10"/>
  <c r="B60" i="10"/>
  <c r="B59" i="10"/>
  <c r="B58" i="10"/>
  <c r="B57" i="10"/>
  <c r="B55" i="10"/>
  <c r="B53" i="10"/>
  <c r="B51" i="10"/>
  <c r="B49" i="10"/>
  <c r="F48" i="10"/>
  <c r="B47" i="10"/>
  <c r="B45" i="10"/>
  <c r="B44" i="10"/>
  <c r="B43" i="10"/>
  <c r="B41" i="10"/>
  <c r="B39" i="10"/>
  <c r="B37" i="10"/>
  <c r="B35" i="10"/>
  <c r="J34" i="10"/>
  <c r="B33" i="10"/>
  <c r="B31" i="10"/>
  <c r="B29" i="10"/>
  <c r="B28" i="10"/>
  <c r="B27" i="10"/>
  <c r="D26" i="10"/>
  <c r="B25" i="10"/>
  <c r="B24" i="10"/>
  <c r="B23" i="10"/>
  <c r="B22" i="10"/>
  <c r="B21" i="10"/>
  <c r="B20" i="10"/>
  <c r="B19" i="10"/>
  <c r="B17" i="10"/>
  <c r="B16" i="10"/>
  <c r="B15" i="10"/>
  <c r="B14" i="10"/>
  <c r="B13" i="10"/>
  <c r="B12" i="10"/>
  <c r="B11" i="10"/>
  <c r="B10" i="10"/>
  <c r="B9" i="10"/>
  <c r="A9" i="10"/>
  <c r="A10" i="10" s="1"/>
  <c r="A11" i="10" s="1"/>
  <c r="A12" i="10" s="1"/>
  <c r="A13" i="10" s="1"/>
  <c r="A14" i="10" s="1"/>
  <c r="A15" i="10" s="1"/>
  <c r="A16" i="10" s="1"/>
  <c r="A17" i="10" s="1"/>
  <c r="A19" i="10" s="1"/>
  <c r="A20" i="10" s="1"/>
  <c r="A21" i="10" s="1"/>
  <c r="A22" i="10" s="1"/>
  <c r="A23" i="10" s="1"/>
  <c r="A24" i="10" s="1"/>
  <c r="A25" i="10" s="1"/>
  <c r="B1" i="10"/>
  <c r="B90" i="8"/>
  <c r="B72" i="8"/>
  <c r="B70" i="8"/>
  <c r="B69" i="8"/>
  <c r="B67" i="8"/>
  <c r="B66" i="8"/>
  <c r="B65" i="8"/>
  <c r="B64" i="8"/>
  <c r="B63" i="8"/>
  <c r="B62" i="8"/>
  <c r="B61" i="8"/>
  <c r="B60" i="8"/>
  <c r="B57" i="8"/>
  <c r="B55" i="8"/>
  <c r="B53" i="8"/>
  <c r="B51" i="8"/>
  <c r="B49" i="8"/>
  <c r="B47" i="8"/>
  <c r="B46" i="8"/>
  <c r="B45" i="8"/>
  <c r="B44" i="8"/>
  <c r="B43" i="8"/>
  <c r="B41" i="8"/>
  <c r="B39" i="8"/>
  <c r="B38" i="8"/>
  <c r="B37" i="8"/>
  <c r="B36" i="8"/>
  <c r="B34" i="8"/>
  <c r="B32" i="8"/>
  <c r="B30" i="8"/>
  <c r="B29" i="8"/>
  <c r="B28" i="8"/>
  <c r="B27" i="8"/>
  <c r="B25" i="8"/>
  <c r="B24" i="8"/>
  <c r="B22" i="8"/>
  <c r="B20" i="8"/>
  <c r="B19" i="8"/>
  <c r="B17" i="8"/>
  <c r="B15" i="8"/>
  <c r="B13" i="8"/>
  <c r="B11" i="8"/>
  <c r="B10" i="8"/>
  <c r="A10" i="8"/>
  <c r="A11" i="8" s="1"/>
  <c r="A12" i="8" s="1"/>
  <c r="B1" i="8"/>
  <c r="I298" i="7"/>
  <c r="I296" i="7"/>
  <c r="I284" i="7"/>
  <c r="I288" i="7"/>
  <c r="I290" i="7"/>
  <c r="I292" i="7"/>
  <c r="I282" i="7"/>
  <c r="I272" i="7"/>
  <c r="I274" i="7"/>
  <c r="I276" i="7"/>
  <c r="I268" i="7"/>
  <c r="I262" i="7"/>
  <c r="I264" i="7"/>
  <c r="I260" i="7"/>
  <c r="I256" i="7"/>
  <c r="I246" i="7"/>
  <c r="I248" i="7"/>
  <c r="I250" i="7"/>
  <c r="I244" i="7"/>
  <c r="I239" i="7"/>
  <c r="I235" i="7"/>
  <c r="I233" i="7"/>
  <c r="I228" i="7"/>
  <c r="I222" i="7"/>
  <c r="I218" i="7"/>
  <c r="I220" i="7"/>
  <c r="I209" i="7"/>
  <c r="I211" i="7"/>
  <c r="I213" i="7"/>
  <c r="I216" i="7"/>
  <c r="I203" i="7"/>
  <c r="I205" i="7"/>
  <c r="I207" i="7"/>
  <c r="I201" i="7"/>
  <c r="I190" i="7"/>
  <c r="I189" i="7"/>
  <c r="I186" i="7"/>
  <c r="I185" i="7"/>
  <c r="I181" i="7"/>
  <c r="I180" i="7"/>
  <c r="I176" i="7"/>
  <c r="I175" i="7"/>
  <c r="I171" i="7"/>
  <c r="I170" i="7"/>
  <c r="I165" i="7"/>
  <c r="I164" i="7"/>
  <c r="I158" i="7"/>
  <c r="I150" i="7"/>
  <c r="I151" i="7"/>
  <c r="I146" i="7"/>
  <c r="I136" i="7"/>
  <c r="I132" i="7"/>
  <c r="I117" i="7"/>
  <c r="I94" i="7"/>
  <c r="I96" i="7"/>
  <c r="I99" i="7"/>
  <c r="I101" i="7"/>
  <c r="I105" i="7"/>
  <c r="I107" i="7"/>
  <c r="I111" i="7"/>
  <c r="I112" i="7"/>
  <c r="I113" i="7"/>
  <c r="I92" i="7"/>
  <c r="I87" i="7"/>
  <c r="I76" i="7"/>
  <c r="I64" i="7"/>
  <c r="I58" i="7"/>
  <c r="I48" i="7"/>
  <c r="I52" i="7"/>
  <c r="I54" i="7"/>
  <c r="I42" i="7"/>
  <c r="I44" i="7"/>
  <c r="I46" i="7"/>
  <c r="I33" i="7"/>
  <c r="I35" i="7"/>
  <c r="I38" i="7"/>
  <c r="I40" i="7"/>
  <c r="B306" i="7"/>
  <c r="B297" i="7"/>
  <c r="B295" i="7"/>
  <c r="B294" i="7"/>
  <c r="B293" i="7"/>
  <c r="B291" i="7"/>
  <c r="B289" i="7"/>
  <c r="B287" i="7"/>
  <c r="B286" i="7"/>
  <c r="B285" i="7"/>
  <c r="B283" i="7"/>
  <c r="B281" i="7"/>
  <c r="B280" i="7"/>
  <c r="B277" i="7"/>
  <c r="B275" i="7"/>
  <c r="B273" i="7"/>
  <c r="B271" i="7"/>
  <c r="B270" i="7"/>
  <c r="B269" i="7"/>
  <c r="B267" i="7"/>
  <c r="B266" i="7"/>
  <c r="B265" i="7"/>
  <c r="B263" i="7"/>
  <c r="B261" i="7"/>
  <c r="B259" i="7"/>
  <c r="B258" i="7"/>
  <c r="B257" i="7"/>
  <c r="B254" i="7"/>
  <c r="B252" i="7"/>
  <c r="B251" i="7"/>
  <c r="B249" i="7"/>
  <c r="B247" i="7"/>
  <c r="B245" i="7"/>
  <c r="B243" i="7"/>
  <c r="B242" i="7"/>
  <c r="B241" i="7"/>
  <c r="B240" i="7"/>
  <c r="B238" i="7"/>
  <c r="B237" i="7"/>
  <c r="B236" i="7"/>
  <c r="B234" i="7"/>
  <c r="B232" i="7"/>
  <c r="B230" i="7"/>
  <c r="B229" i="7"/>
  <c r="B227" i="7"/>
  <c r="B226" i="7"/>
  <c r="B221" i="7"/>
  <c r="B219" i="7"/>
  <c r="B217" i="7"/>
  <c r="B214" i="7"/>
  <c r="B212" i="7"/>
  <c r="B210" i="7"/>
  <c r="B208" i="7"/>
  <c r="B206" i="7"/>
  <c r="B204" i="7"/>
  <c r="B202" i="7"/>
  <c r="B200" i="7"/>
  <c r="B199" i="7"/>
  <c r="B198" i="7"/>
  <c r="B197" i="7"/>
  <c r="B196" i="7"/>
  <c r="B195" i="7"/>
  <c r="B194" i="7"/>
  <c r="B193" i="7"/>
  <c r="B192" i="7"/>
  <c r="B191" i="7"/>
  <c r="B188" i="7"/>
  <c r="B187" i="7"/>
  <c r="B184" i="7"/>
  <c r="B183" i="7"/>
  <c r="B182" i="7"/>
  <c r="B179" i="7"/>
  <c r="B178" i="7"/>
  <c r="B177" i="7"/>
  <c r="B174" i="7"/>
  <c r="B173" i="7"/>
  <c r="B172" i="7"/>
  <c r="B169" i="7"/>
  <c r="B168" i="7"/>
  <c r="B167" i="7"/>
  <c r="B163" i="7"/>
  <c r="B162" i="7"/>
  <c r="B160" i="7"/>
  <c r="D159" i="7"/>
  <c r="G159" i="7" s="1"/>
  <c r="B157" i="7"/>
  <c r="B156" i="7"/>
  <c r="D154" i="7"/>
  <c r="I154" i="7" s="1"/>
  <c r="B153" i="7"/>
  <c r="B152" i="7"/>
  <c r="B149" i="7"/>
  <c r="B148" i="7"/>
  <c r="D147" i="7"/>
  <c r="G147" i="7" s="1"/>
  <c r="B145" i="7"/>
  <c r="B144" i="7"/>
  <c r="B142" i="7"/>
  <c r="B141" i="7"/>
  <c r="B140" i="7"/>
  <c r="B139" i="7"/>
  <c r="B138" i="7"/>
  <c r="B137" i="7"/>
  <c r="B134" i="7"/>
  <c r="B133" i="7"/>
  <c r="B130" i="7"/>
  <c r="B129" i="7"/>
  <c r="B127" i="7"/>
  <c r="B126" i="7"/>
  <c r="B125" i="7"/>
  <c r="B124" i="7"/>
  <c r="B123" i="7"/>
  <c r="B122" i="7"/>
  <c r="B121" i="7"/>
  <c r="B120" i="7"/>
  <c r="B119" i="7"/>
  <c r="B118" i="7"/>
  <c r="B116" i="7"/>
  <c r="B115" i="7"/>
  <c r="B114" i="7"/>
  <c r="B112" i="7"/>
  <c r="B109" i="7"/>
  <c r="B108" i="7"/>
  <c r="B106" i="7"/>
  <c r="B103" i="7"/>
  <c r="B102" i="7"/>
  <c r="B100" i="7"/>
  <c r="B97" i="7"/>
  <c r="B95" i="7"/>
  <c r="B93" i="7"/>
  <c r="B91" i="7"/>
  <c r="B90" i="7"/>
  <c r="B89" i="7"/>
  <c r="B88" i="7"/>
  <c r="B86" i="7"/>
  <c r="B85" i="7"/>
  <c r="B81" i="7"/>
  <c r="B75" i="7"/>
  <c r="B74" i="7"/>
  <c r="B63" i="7"/>
  <c r="B62" i="7"/>
  <c r="B59" i="7"/>
  <c r="B56" i="7"/>
  <c r="B55" i="7"/>
  <c r="B53" i="7"/>
  <c r="B51" i="7"/>
  <c r="B50" i="7"/>
  <c r="B49" i="7"/>
  <c r="B47" i="7"/>
  <c r="B45" i="7"/>
  <c r="B43" i="7"/>
  <c r="B41" i="7"/>
  <c r="B39" i="7"/>
  <c r="B36" i="7"/>
  <c r="B34" i="7"/>
  <c r="B32" i="7"/>
  <c r="B31" i="7"/>
  <c r="B30" i="7"/>
  <c r="B28" i="7"/>
  <c r="B26" i="7"/>
  <c r="B24" i="7"/>
  <c r="B22" i="7"/>
  <c r="B20" i="7"/>
  <c r="B18" i="7"/>
  <c r="B16" i="7"/>
  <c r="B14" i="7"/>
  <c r="B13" i="7"/>
  <c r="B12" i="7"/>
  <c r="B11" i="7"/>
  <c r="B10" i="7"/>
  <c r="B9" i="7"/>
  <c r="B8" i="7"/>
  <c r="B7" i="7"/>
  <c r="A7" i="7"/>
  <c r="A8" i="7" s="1"/>
  <c r="A9" i="7" s="1"/>
  <c r="A10" i="7" s="1"/>
  <c r="A11" i="7" s="1"/>
  <c r="A12" i="7" s="1"/>
  <c r="A13" i="7" s="1"/>
  <c r="A14" i="7" s="1"/>
  <c r="A15" i="7" s="1"/>
  <c r="B1" i="7"/>
  <c r="I21" i="6"/>
  <c r="I24" i="6" s="1"/>
  <c r="D11" i="13" s="1"/>
  <c r="J73" i="5"/>
  <c r="J69" i="5"/>
  <c r="J65" i="5"/>
  <c r="J61" i="5"/>
  <c r="J59" i="5"/>
  <c r="J53" i="5"/>
  <c r="J55" i="5"/>
  <c r="J51" i="5"/>
  <c r="J49" i="5"/>
  <c r="J47" i="5"/>
  <c r="J43" i="5"/>
  <c r="J39" i="5"/>
  <c r="J35" i="5"/>
  <c r="J27" i="5"/>
  <c r="J29" i="5"/>
  <c r="J31" i="5"/>
  <c r="J25" i="5"/>
  <c r="B76" i="5"/>
  <c r="B75" i="5"/>
  <c r="B74" i="5"/>
  <c r="A74" i="5"/>
  <c r="A75" i="5" s="1"/>
  <c r="A76" i="5" s="1"/>
  <c r="B72" i="5"/>
  <c r="B71" i="5"/>
  <c r="B70" i="5"/>
  <c r="B68" i="5"/>
  <c r="B67" i="5"/>
  <c r="B66" i="5"/>
  <c r="B64" i="5"/>
  <c r="B63" i="5"/>
  <c r="B62" i="5"/>
  <c r="B60" i="5"/>
  <c r="B58" i="5"/>
  <c r="B57" i="5"/>
  <c r="B56" i="5"/>
  <c r="B54" i="5"/>
  <c r="B52" i="5"/>
  <c r="B50" i="5"/>
  <c r="B48" i="5"/>
  <c r="B46" i="5"/>
  <c r="B45" i="5"/>
  <c r="B44" i="5"/>
  <c r="B42" i="5"/>
  <c r="B41" i="5"/>
  <c r="B40" i="5"/>
  <c r="B38" i="5"/>
  <c r="B37" i="5"/>
  <c r="B36" i="5"/>
  <c r="B34" i="5"/>
  <c r="B32" i="5"/>
  <c r="B30" i="5"/>
  <c r="B28" i="5"/>
  <c r="B26" i="5"/>
  <c r="B24" i="5"/>
  <c r="B23" i="5"/>
  <c r="B22" i="5"/>
  <c r="B21" i="5"/>
  <c r="B20" i="5"/>
  <c r="B19" i="5"/>
  <c r="B18" i="5"/>
  <c r="B17" i="5"/>
  <c r="B16" i="5"/>
  <c r="B15" i="5"/>
  <c r="B14" i="5"/>
  <c r="B13" i="5"/>
  <c r="B12" i="5"/>
  <c r="B11" i="5"/>
  <c r="B10" i="5"/>
  <c r="B9" i="5"/>
  <c r="A9" i="5"/>
  <c r="A10" i="5" s="1"/>
  <c r="A11" i="5" s="1"/>
  <c r="A12" i="5" s="1"/>
  <c r="A13" i="5" s="1"/>
  <c r="A14" i="5" s="1"/>
  <c r="A15" i="5" s="1"/>
  <c r="A16" i="5" s="1"/>
  <c r="A17" i="5" s="1"/>
  <c r="A18" i="5" s="1"/>
  <c r="A19" i="5" s="1"/>
  <c r="A20" i="5" s="1"/>
  <c r="A21" i="5" s="1"/>
  <c r="A22" i="5" s="1"/>
  <c r="A23" i="5" s="1"/>
  <c r="A24" i="5" s="1"/>
  <c r="A25" i="5" s="1"/>
  <c r="A26" i="5" s="1"/>
  <c r="A27" i="5" s="1"/>
  <c r="A28" i="5" s="1"/>
  <c r="B1" i="5"/>
  <c r="I68" i="4"/>
  <c r="I51" i="4"/>
  <c r="I59" i="4"/>
  <c r="I61" i="4"/>
  <c r="I63" i="4"/>
  <c r="I49" i="4"/>
  <c r="I33" i="4"/>
  <c r="I41" i="4"/>
  <c r="I43" i="4"/>
  <c r="I45" i="4"/>
  <c r="I31" i="4"/>
  <c r="B85" i="4"/>
  <c r="B83" i="4"/>
  <c r="B69" i="4"/>
  <c r="A69" i="4"/>
  <c r="A83" i="4" s="1"/>
  <c r="A85" i="4" s="1"/>
  <c r="B67" i="4"/>
  <c r="B66" i="4"/>
  <c r="B65" i="4"/>
  <c r="B64" i="4"/>
  <c r="B62" i="4"/>
  <c r="B60" i="4"/>
  <c r="I53" i="4"/>
  <c r="B50" i="4"/>
  <c r="B47" i="4"/>
  <c r="B46" i="4"/>
  <c r="B44" i="4"/>
  <c r="B42" i="4"/>
  <c r="B40" i="4"/>
  <c r="I35" i="4"/>
  <c r="B32" i="4"/>
  <c r="B30" i="4"/>
  <c r="B29" i="4"/>
  <c r="B28" i="4"/>
  <c r="B27" i="4"/>
  <c r="B26" i="4"/>
  <c r="B25" i="4"/>
  <c r="B24" i="4"/>
  <c r="B23" i="4"/>
  <c r="B22" i="4"/>
  <c r="B21" i="4"/>
  <c r="B20" i="4"/>
  <c r="B19" i="4"/>
  <c r="B18" i="4"/>
  <c r="B17" i="4"/>
  <c r="B16" i="4"/>
  <c r="B15" i="4"/>
  <c r="B14" i="4"/>
  <c r="B13" i="4"/>
  <c r="B12" i="4"/>
  <c r="B11" i="4"/>
  <c r="B10" i="4"/>
  <c r="A10" i="4"/>
  <c r="A11" i="4" s="1"/>
  <c r="A12" i="4" s="1"/>
  <c r="A13" i="4" s="1"/>
  <c r="A14" i="4" s="1"/>
  <c r="A15" i="4" s="1"/>
  <c r="A16" i="4" s="1"/>
  <c r="A17" i="4" s="1"/>
  <c r="A18" i="4" s="1"/>
  <c r="A19" i="4" s="1"/>
  <c r="A20" i="4" s="1"/>
  <c r="A21" i="4" s="1"/>
  <c r="A22" i="4" s="1"/>
  <c r="A23" i="4" s="1"/>
  <c r="A24" i="4" s="1"/>
  <c r="A25" i="4" s="1"/>
  <c r="A26" i="4" s="1"/>
  <c r="A27" i="4" s="1"/>
  <c r="A28" i="4" s="1"/>
  <c r="A29" i="4" s="1"/>
  <c r="A30" i="4" s="1"/>
  <c r="A31" i="4" s="1"/>
  <c r="B1" i="4"/>
  <c r="B9" i="12" l="1"/>
  <c r="D301" i="10"/>
  <c r="J301" i="10" s="1"/>
  <c r="H303" i="10"/>
  <c r="I92" i="8"/>
  <c r="D13" i="13" s="1"/>
  <c r="I79" i="11"/>
  <c r="D16" i="13" s="1"/>
  <c r="I147" i="7"/>
  <c r="I159" i="7"/>
  <c r="D155" i="7"/>
  <c r="G154" i="7"/>
  <c r="J26" i="10"/>
  <c r="H26" i="10"/>
  <c r="J247" i="10"/>
  <c r="H247" i="10"/>
  <c r="D305" i="10"/>
  <c r="J336" i="10"/>
  <c r="H336" i="10"/>
  <c r="A26" i="10"/>
  <c r="A27" i="10" s="1"/>
  <c r="A28" i="10" s="1"/>
  <c r="A29" i="10" s="1"/>
  <c r="A30" i="10" s="1"/>
  <c r="J303" i="10"/>
  <c r="I101" i="12"/>
  <c r="D17" i="13" s="1"/>
  <c r="B14" i="12"/>
  <c r="A15" i="12"/>
  <c r="A16" i="12" s="1"/>
  <c r="A17" i="11"/>
  <c r="A18" i="11" s="1"/>
  <c r="A19" i="11" s="1"/>
  <c r="A20" i="11" s="1"/>
  <c r="B16" i="11"/>
  <c r="J70" i="10"/>
  <c r="D36" i="10"/>
  <c r="J74" i="10"/>
  <c r="D338" i="10"/>
  <c r="B12" i="8"/>
  <c r="A13" i="8"/>
  <c r="A14" i="8" s="1"/>
  <c r="B15" i="7"/>
  <c r="A16" i="7"/>
  <c r="A17" i="7" s="1"/>
  <c r="B25" i="5"/>
  <c r="B27" i="5"/>
  <c r="I55" i="4"/>
  <c r="A32" i="4"/>
  <c r="A33" i="4" s="1"/>
  <c r="A34" i="4" s="1"/>
  <c r="B34" i="4" s="1"/>
  <c r="B31" i="4"/>
  <c r="I37" i="4"/>
  <c r="J390" i="3"/>
  <c r="J477" i="3"/>
  <c r="O477" i="3" s="1"/>
  <c r="O489" i="3" s="1"/>
  <c r="J467" i="3"/>
  <c r="J469" i="3"/>
  <c r="J471" i="3"/>
  <c r="J473" i="3"/>
  <c r="J465" i="3"/>
  <c r="J458" i="3"/>
  <c r="J450" i="3"/>
  <c r="J452" i="3"/>
  <c r="J454" i="3"/>
  <c r="J456" i="3"/>
  <c r="J448" i="3"/>
  <c r="J444" i="3"/>
  <c r="J434" i="3"/>
  <c r="J436" i="3"/>
  <c r="J438" i="3"/>
  <c r="J440" i="3"/>
  <c r="J432" i="3"/>
  <c r="J430" i="3"/>
  <c r="J426" i="3"/>
  <c r="J422" i="3"/>
  <c r="J420" i="3"/>
  <c r="J418" i="3"/>
  <c r="J416" i="3"/>
  <c r="J414" i="3"/>
  <c r="J412" i="3"/>
  <c r="J408" i="3"/>
  <c r="J396" i="3"/>
  <c r="J398" i="3"/>
  <c r="J400" i="3"/>
  <c r="J402" i="3"/>
  <c r="J404" i="3"/>
  <c r="J394" i="3"/>
  <c r="J378" i="3"/>
  <c r="J380" i="3"/>
  <c r="J382" i="3"/>
  <c r="J384" i="3"/>
  <c r="J386" i="3"/>
  <c r="J376" i="3"/>
  <c r="J362" i="3"/>
  <c r="J364" i="3"/>
  <c r="J366" i="3"/>
  <c r="J368" i="3"/>
  <c r="J360" i="3"/>
  <c r="J350" i="3"/>
  <c r="J352" i="3"/>
  <c r="J354" i="3"/>
  <c r="J356" i="3"/>
  <c r="J348" i="3"/>
  <c r="J338" i="3"/>
  <c r="J340" i="3"/>
  <c r="J342" i="3"/>
  <c r="J344" i="3"/>
  <c r="J336" i="3"/>
  <c r="J326" i="3"/>
  <c r="J328" i="3"/>
  <c r="J330" i="3"/>
  <c r="J332" i="3"/>
  <c r="J324" i="3"/>
  <c r="J314" i="3"/>
  <c r="J316" i="3"/>
  <c r="J318" i="3"/>
  <c r="J320" i="3"/>
  <c r="J312" i="3"/>
  <c r="J302" i="3"/>
  <c r="J304" i="3"/>
  <c r="J306" i="3"/>
  <c r="J308" i="3"/>
  <c r="J300" i="3"/>
  <c r="J284" i="3"/>
  <c r="J286" i="3"/>
  <c r="J288" i="3"/>
  <c r="J290" i="3"/>
  <c r="J292" i="3"/>
  <c r="J294" i="3"/>
  <c r="J296" i="3"/>
  <c r="J282" i="3"/>
  <c r="J276" i="3"/>
  <c r="J278" i="3"/>
  <c r="J274" i="3"/>
  <c r="J256" i="3"/>
  <c r="J258" i="3"/>
  <c r="J260" i="3"/>
  <c r="J262" i="3"/>
  <c r="J254" i="3"/>
  <c r="J244" i="3"/>
  <c r="J246" i="3"/>
  <c r="J248" i="3"/>
  <c r="J250" i="3"/>
  <c r="J242" i="3"/>
  <c r="J232" i="3"/>
  <c r="J234" i="3"/>
  <c r="J236" i="3"/>
  <c r="J238" i="3"/>
  <c r="J230" i="3"/>
  <c r="J223" i="3"/>
  <c r="J225" i="3"/>
  <c r="J217" i="3"/>
  <c r="J207" i="3"/>
  <c r="J209" i="3"/>
  <c r="J211" i="3"/>
  <c r="J213" i="3"/>
  <c r="J205" i="3"/>
  <c r="J194" i="3"/>
  <c r="J196" i="3"/>
  <c r="J198" i="3"/>
  <c r="J200" i="3"/>
  <c r="J192" i="3"/>
  <c r="J188" i="3"/>
  <c r="J178" i="3"/>
  <c r="J180" i="3"/>
  <c r="J182" i="3"/>
  <c r="J184" i="3"/>
  <c r="J186" i="3"/>
  <c r="J176" i="3"/>
  <c r="J170" i="3"/>
  <c r="J172" i="3"/>
  <c r="J168" i="3"/>
  <c r="J148" i="3"/>
  <c r="J150" i="3"/>
  <c r="J152" i="3"/>
  <c r="J154" i="3"/>
  <c r="J146" i="3"/>
  <c r="J134" i="3"/>
  <c r="J136" i="3"/>
  <c r="J138" i="3"/>
  <c r="J140" i="3"/>
  <c r="J132" i="3"/>
  <c r="J118" i="3"/>
  <c r="J120" i="3"/>
  <c r="J122" i="3"/>
  <c r="J124" i="3"/>
  <c r="J126" i="3"/>
  <c r="J116" i="3"/>
  <c r="J102" i="3"/>
  <c r="J104" i="3"/>
  <c r="J106" i="3"/>
  <c r="J108" i="3"/>
  <c r="J110" i="3"/>
  <c r="J100" i="3"/>
  <c r="J88" i="3"/>
  <c r="J90" i="3"/>
  <c r="J92" i="3"/>
  <c r="J94" i="3"/>
  <c r="J84" i="3"/>
  <c r="J70" i="3"/>
  <c r="J72" i="3"/>
  <c r="J74" i="3"/>
  <c r="J76" i="3"/>
  <c r="J78" i="3"/>
  <c r="J68" i="3"/>
  <c r="J58" i="3"/>
  <c r="J60" i="3"/>
  <c r="J62" i="3"/>
  <c r="J48" i="3"/>
  <c r="J50" i="3"/>
  <c r="J52" i="3"/>
  <c r="J54" i="3"/>
  <c r="J56" i="3"/>
  <c r="J46" i="3"/>
  <c r="J38" i="3"/>
  <c r="J36" i="3"/>
  <c r="B492" i="3"/>
  <c r="F473" i="3"/>
  <c r="F469" i="3"/>
  <c r="F465" i="3"/>
  <c r="F364" i="3"/>
  <c r="F362" i="3"/>
  <c r="F360" i="3"/>
  <c r="F356" i="3"/>
  <c r="F354" i="3"/>
  <c r="F352" i="3"/>
  <c r="F350" i="3"/>
  <c r="F348" i="3"/>
  <c r="F344" i="3"/>
  <c r="F342" i="3"/>
  <c r="F340" i="3"/>
  <c r="F338" i="3"/>
  <c r="F336" i="3"/>
  <c r="F332" i="3"/>
  <c r="F330" i="3"/>
  <c r="F328" i="3"/>
  <c r="F326" i="3"/>
  <c r="F324" i="3"/>
  <c r="F320" i="3"/>
  <c r="F318" i="3"/>
  <c r="F316" i="3"/>
  <c r="F314" i="3"/>
  <c r="F312" i="3"/>
  <c r="F308" i="3"/>
  <c r="F306" i="3"/>
  <c r="F304" i="3"/>
  <c r="F302" i="3"/>
  <c r="F300" i="3"/>
  <c r="F238" i="3"/>
  <c r="D219" i="3"/>
  <c r="F148" i="3"/>
  <c r="F146" i="3"/>
  <c r="F134" i="3"/>
  <c r="F132" i="3"/>
  <c r="F118" i="3"/>
  <c r="F116" i="3"/>
  <c r="F102" i="3"/>
  <c r="F100" i="3"/>
  <c r="F86" i="3"/>
  <c r="F84" i="3"/>
  <c r="F70" i="3"/>
  <c r="F68" i="3"/>
  <c r="F48" i="3"/>
  <c r="F46" i="3"/>
  <c r="J40" i="3"/>
  <c r="J32" i="3"/>
  <c r="B29" i="3"/>
  <c r="B28" i="3"/>
  <c r="B27" i="3"/>
  <c r="B26" i="3"/>
  <c r="B25" i="3"/>
  <c r="B24" i="3"/>
  <c r="B19" i="3"/>
  <c r="B18" i="3"/>
  <c r="B17" i="3"/>
  <c r="B16" i="3"/>
  <c r="B15" i="3"/>
  <c r="B14" i="3"/>
  <c r="B13" i="3"/>
  <c r="B12" i="3"/>
  <c r="B11" i="3"/>
  <c r="B10" i="3"/>
  <c r="A10" i="3"/>
  <c r="A11" i="3" s="1"/>
  <c r="A12" i="3" s="1"/>
  <c r="A13" i="3" s="1"/>
  <c r="A14" i="3" s="1"/>
  <c r="A15" i="3" s="1"/>
  <c r="A16" i="3" s="1"/>
  <c r="A17" i="3" s="1"/>
  <c r="A18" i="3" s="1"/>
  <c r="A19" i="3" s="1"/>
  <c r="A20" i="3" s="1"/>
  <c r="A21" i="3" s="1"/>
  <c r="A24" i="3" s="1"/>
  <c r="A25" i="3" s="1"/>
  <c r="A26" i="3" s="1"/>
  <c r="A27" i="3" s="1"/>
  <c r="A28" i="3" s="1"/>
  <c r="A29" i="3" s="1"/>
  <c r="A30" i="3" s="1"/>
  <c r="A31" i="3" s="1"/>
  <c r="B9" i="3"/>
  <c r="B8" i="3"/>
  <c r="B7" i="3"/>
  <c r="B6" i="3"/>
  <c r="B1" i="3"/>
  <c r="I308" i="7" l="1"/>
  <c r="H301" i="10"/>
  <c r="K301" i="10"/>
  <c r="L301" i="10" s="1"/>
  <c r="H305" i="10"/>
  <c r="K305" i="10"/>
  <c r="B18" i="11"/>
  <c r="J219" i="3"/>
  <c r="H219" i="3"/>
  <c r="G155" i="7"/>
  <c r="G308" i="7" s="1"/>
  <c r="C12" i="13" s="1"/>
  <c r="I155" i="7"/>
  <c r="A35" i="4"/>
  <c r="A36" i="4" s="1"/>
  <c r="B36" i="4" s="1"/>
  <c r="J338" i="10"/>
  <c r="H338" i="10"/>
  <c r="J36" i="10"/>
  <c r="H36" i="10"/>
  <c r="J305" i="10"/>
  <c r="B26" i="10"/>
  <c r="B16" i="12"/>
  <c r="A17" i="12"/>
  <c r="A18" i="12" s="1"/>
  <c r="A19" i="12" s="1"/>
  <c r="A20" i="12" s="1"/>
  <c r="A21" i="12" s="1"/>
  <c r="A21" i="11"/>
  <c r="A22" i="11" s="1"/>
  <c r="B20" i="11"/>
  <c r="A31" i="10"/>
  <c r="A32" i="10" s="1"/>
  <c r="B30" i="10"/>
  <c r="D340" i="10"/>
  <c r="J38" i="10"/>
  <c r="B14" i="8"/>
  <c r="A15" i="8"/>
  <c r="A16" i="8" s="1"/>
  <c r="B17" i="7"/>
  <c r="A18" i="7"/>
  <c r="A19" i="7" s="1"/>
  <c r="A29" i="5"/>
  <c r="A30" i="5" s="1"/>
  <c r="B33" i="4"/>
  <c r="I57" i="4"/>
  <c r="I39" i="4"/>
  <c r="A32" i="3"/>
  <c r="A33" i="3" s="1"/>
  <c r="A34" i="3" s="1"/>
  <c r="A35" i="3" s="1"/>
  <c r="A36" i="3" s="1"/>
  <c r="A37" i="3" s="1"/>
  <c r="A38" i="3" s="1"/>
  <c r="D221" i="3"/>
  <c r="D86" i="3"/>
  <c r="D12" i="13" l="1"/>
  <c r="L305" i="10"/>
  <c r="K307" i="10"/>
  <c r="I85" i="4"/>
  <c r="B29" i="5"/>
  <c r="A37" i="4"/>
  <c r="A38" i="4" s="1"/>
  <c r="B38" i="4" s="1"/>
  <c r="B35" i="4"/>
  <c r="J221" i="3"/>
  <c r="H221" i="3"/>
  <c r="J86" i="3"/>
  <c r="H86" i="3"/>
  <c r="H489" i="3" s="1"/>
  <c r="C8" i="13" s="1"/>
  <c r="J340" i="10"/>
  <c r="H340" i="10"/>
  <c r="H348" i="10" s="1"/>
  <c r="J348" i="10"/>
  <c r="B21" i="12"/>
  <c r="A22" i="12"/>
  <c r="A23" i="12" s="1"/>
  <c r="A24" i="12" s="1"/>
  <c r="A23" i="11"/>
  <c r="A24" i="11" s="1"/>
  <c r="B22" i="11"/>
  <c r="A33" i="10"/>
  <c r="A34" i="10" s="1"/>
  <c r="B32" i="10"/>
  <c r="B16" i="8"/>
  <c r="A17" i="8"/>
  <c r="A18" i="8" s="1"/>
  <c r="B19" i="7"/>
  <c r="A20" i="7"/>
  <c r="A21" i="7" s="1"/>
  <c r="D33" i="5"/>
  <c r="K33" i="5" s="1"/>
  <c r="A31" i="5"/>
  <c r="A32" i="5" s="1"/>
  <c r="A39" i="3"/>
  <c r="A40" i="3" s="1"/>
  <c r="B37" i="4" l="1"/>
  <c r="A39" i="4"/>
  <c r="A40" i="4" s="1"/>
  <c r="A41" i="4" s="1"/>
  <c r="B41" i="4" s="1"/>
  <c r="D15" i="13"/>
  <c r="C15" i="13"/>
  <c r="J489" i="3"/>
  <c r="D8" i="13" s="1"/>
  <c r="K35" i="5"/>
  <c r="L35" i="5" s="1"/>
  <c r="L33" i="5"/>
  <c r="K309" i="10"/>
  <c r="L309" i="10" s="1"/>
  <c r="L307" i="10"/>
  <c r="H33" i="5"/>
  <c r="H76" i="5" s="1"/>
  <c r="C10" i="13" s="1"/>
  <c r="C18" i="13" s="1"/>
  <c r="C21" i="13" s="1"/>
  <c r="J33" i="5"/>
  <c r="J76" i="5" s="1"/>
  <c r="D10" i="13" s="1"/>
  <c r="B24" i="12"/>
  <c r="A25" i="12"/>
  <c r="A26" i="12" s="1"/>
  <c r="A25" i="11"/>
  <c r="A26" i="11" s="1"/>
  <c r="B24" i="11"/>
  <c r="A35" i="10"/>
  <c r="A36" i="10" s="1"/>
  <c r="B34" i="10"/>
  <c r="B18" i="8"/>
  <c r="A19" i="8"/>
  <c r="A20" i="8" s="1"/>
  <c r="A21" i="8" s="1"/>
  <c r="B21" i="7"/>
  <c r="A22" i="7"/>
  <c r="A23" i="7" s="1"/>
  <c r="A33" i="5"/>
  <c r="A34" i="5" s="1"/>
  <c r="A35" i="5" s="1"/>
  <c r="B31" i="5"/>
  <c r="A42" i="4"/>
  <c r="A43" i="4" s="1"/>
  <c r="B39" i="4"/>
  <c r="A41" i="3"/>
  <c r="A42" i="3" s="1"/>
  <c r="A43" i="3" s="1"/>
  <c r="A44" i="3" s="1"/>
  <c r="A45" i="3" s="1"/>
  <c r="A46" i="3" s="1"/>
  <c r="L348" i="10" l="1"/>
  <c r="L76" i="5"/>
  <c r="E10" i="13" s="1"/>
  <c r="B26" i="12"/>
  <c r="A27" i="12"/>
  <c r="A29" i="12" s="1"/>
  <c r="A27" i="11"/>
  <c r="A28" i="11" s="1"/>
  <c r="B26" i="11"/>
  <c r="A37" i="10"/>
  <c r="A38" i="10" s="1"/>
  <c r="B36" i="10"/>
  <c r="B21" i="8"/>
  <c r="A22" i="8"/>
  <c r="A23" i="8" s="1"/>
  <c r="B23" i="7"/>
  <c r="A24" i="7"/>
  <c r="A25" i="7" s="1"/>
  <c r="A36" i="5"/>
  <c r="A37" i="5" s="1"/>
  <c r="A38" i="5" s="1"/>
  <c r="A39" i="5" s="1"/>
  <c r="B35" i="5"/>
  <c r="B33" i="5"/>
  <c r="A44" i="4"/>
  <c r="A45" i="4" s="1"/>
  <c r="B43" i="4"/>
  <c r="A48" i="3"/>
  <c r="E15" i="13" l="1"/>
  <c r="M348" i="10"/>
  <c r="B29" i="12"/>
  <c r="A30" i="12"/>
  <c r="A31" i="12" s="1"/>
  <c r="A29" i="11"/>
  <c r="A30" i="11" s="1"/>
  <c r="B28" i="11"/>
  <c r="A39" i="10"/>
  <c r="A40" i="10" s="1"/>
  <c r="B38" i="10"/>
  <c r="B23" i="8"/>
  <c r="A24" i="8"/>
  <c r="A25" i="8" s="1"/>
  <c r="A26" i="8" s="1"/>
  <c r="B25" i="7"/>
  <c r="A26" i="7"/>
  <c r="A27" i="7" s="1"/>
  <c r="A40" i="5"/>
  <c r="A41" i="5" s="1"/>
  <c r="A42" i="5" s="1"/>
  <c r="A43" i="5" s="1"/>
  <c r="B39" i="5"/>
  <c r="A46" i="4"/>
  <c r="A47" i="4" s="1"/>
  <c r="B45" i="4"/>
  <c r="A50" i="3"/>
  <c r="A48" i="4" l="1"/>
  <c r="A49" i="4" s="1"/>
  <c r="B31" i="12"/>
  <c r="A32" i="12"/>
  <c r="A33" i="12" s="1"/>
  <c r="A31" i="11"/>
  <c r="A32" i="11" s="1"/>
  <c r="A33" i="11" s="1"/>
  <c r="A34" i="11" s="1"/>
  <c r="B30" i="11"/>
  <c r="A41" i="10"/>
  <c r="A42" i="10" s="1"/>
  <c r="B40" i="10"/>
  <c r="B26" i="8"/>
  <c r="A27" i="8"/>
  <c r="A28" i="8" s="1"/>
  <c r="A29" i="8" s="1"/>
  <c r="A30" i="8" s="1"/>
  <c r="A31" i="8" s="1"/>
  <c r="B27" i="7"/>
  <c r="A28" i="7"/>
  <c r="A29" i="7" s="1"/>
  <c r="A44" i="5"/>
  <c r="A45" i="5" s="1"/>
  <c r="A46" i="5" s="1"/>
  <c r="A47" i="5" s="1"/>
  <c r="B43" i="5"/>
  <c r="A52" i="3"/>
  <c r="A50" i="4" l="1"/>
  <c r="A51" i="4" s="1"/>
  <c r="B51" i="4" s="1"/>
  <c r="B49" i="4"/>
  <c r="B33" i="12"/>
  <c r="A34" i="12"/>
  <c r="A35" i="12" s="1"/>
  <c r="A35" i="11"/>
  <c r="A36" i="11" s="1"/>
  <c r="B34" i="11"/>
  <c r="A43" i="10"/>
  <c r="A44" i="10" s="1"/>
  <c r="A45" i="10" s="1"/>
  <c r="A46" i="10" s="1"/>
  <c r="B42" i="10"/>
  <c r="B31" i="8"/>
  <c r="A32" i="8"/>
  <c r="A33" i="8" s="1"/>
  <c r="B29" i="7"/>
  <c r="A30" i="7"/>
  <c r="A31" i="7" s="1"/>
  <c r="A32" i="7" s="1"/>
  <c r="A33" i="7" s="1"/>
  <c r="A48" i="5"/>
  <c r="A49" i="5" s="1"/>
  <c r="B47" i="5"/>
  <c r="A52" i="4"/>
  <c r="A54" i="3"/>
  <c r="B35" i="12" l="1"/>
  <c r="A36" i="12"/>
  <c r="A37" i="12" s="1"/>
  <c r="A37" i="11"/>
  <c r="A38" i="11" s="1"/>
  <c r="B36" i="11"/>
  <c r="A47" i="10"/>
  <c r="A48" i="10" s="1"/>
  <c r="B46" i="10"/>
  <c r="B33" i="8"/>
  <c r="A34" i="8"/>
  <c r="A35" i="8" s="1"/>
  <c r="B33" i="7"/>
  <c r="A34" i="7"/>
  <c r="A35" i="7" s="1"/>
  <c r="A50" i="5"/>
  <c r="A51" i="5" s="1"/>
  <c r="B49" i="5"/>
  <c r="A53" i="4"/>
  <c r="B53" i="4" s="1"/>
  <c r="B52" i="4"/>
  <c r="A56" i="3"/>
  <c r="A54" i="4" l="1"/>
  <c r="A55" i="4" s="1"/>
  <c r="B55" i="4" s="1"/>
  <c r="B37" i="12"/>
  <c r="A38" i="12"/>
  <c r="A39" i="12" s="1"/>
  <c r="A39" i="11"/>
  <c r="A40" i="11" s="1"/>
  <c r="B38" i="11"/>
  <c r="A49" i="10"/>
  <c r="A50" i="10" s="1"/>
  <c r="B48" i="10"/>
  <c r="B35" i="8"/>
  <c r="A36" i="8"/>
  <c r="A37" i="8" s="1"/>
  <c r="A38" i="8" s="1"/>
  <c r="A39" i="8" s="1"/>
  <c r="A40" i="8" s="1"/>
  <c r="B35" i="7"/>
  <c r="A36" i="7"/>
  <c r="A38" i="7" s="1"/>
  <c r="A52" i="5"/>
  <c r="A53" i="5" s="1"/>
  <c r="B51" i="5"/>
  <c r="B54" i="4"/>
  <c r="A58" i="3"/>
  <c r="A56" i="4" l="1"/>
  <c r="A57" i="4" s="1"/>
  <c r="B57" i="4" s="1"/>
  <c r="B39" i="12"/>
  <c r="A40" i="12"/>
  <c r="A41" i="12" s="1"/>
  <c r="A41" i="11"/>
  <c r="A42" i="11" s="1"/>
  <c r="B40" i="11"/>
  <c r="A51" i="10"/>
  <c r="A52" i="10" s="1"/>
  <c r="B50" i="10"/>
  <c r="B40" i="8"/>
  <c r="A41" i="8"/>
  <c r="A42" i="8" s="1"/>
  <c r="B38" i="7"/>
  <c r="A39" i="7"/>
  <c r="A40" i="7" s="1"/>
  <c r="A54" i="5"/>
  <c r="A55" i="5" s="1"/>
  <c r="B53" i="5"/>
  <c r="B56" i="4"/>
  <c r="A60" i="3"/>
  <c r="B41" i="12" l="1"/>
  <c r="A42" i="12"/>
  <c r="A43" i="12" s="1"/>
  <c r="A44" i="12" s="1"/>
  <c r="A45" i="12" s="1"/>
  <c r="A43" i="11"/>
  <c r="A44" i="11" s="1"/>
  <c r="B42" i="11"/>
  <c r="A53" i="10"/>
  <c r="A54" i="10" s="1"/>
  <c r="B52" i="10"/>
  <c r="B42" i="8"/>
  <c r="A43" i="8"/>
  <c r="A44" i="8" s="1"/>
  <c r="A45" i="8" s="1"/>
  <c r="A46" i="8" s="1"/>
  <c r="A47" i="8" s="1"/>
  <c r="A48" i="8" s="1"/>
  <c r="B40" i="7"/>
  <c r="A41" i="7"/>
  <c r="A42" i="7" s="1"/>
  <c r="A56" i="5"/>
  <c r="A57" i="5" s="1"/>
  <c r="A58" i="5" s="1"/>
  <c r="A59" i="5" s="1"/>
  <c r="B55" i="5"/>
  <c r="A58" i="4"/>
  <c r="A62" i="3"/>
  <c r="B45" i="12" l="1"/>
  <c r="A46" i="12"/>
  <c r="A45" i="11"/>
  <c r="A46" i="11" s="1"/>
  <c r="B44" i="11"/>
  <c r="A55" i="10"/>
  <c r="A56" i="10" s="1"/>
  <c r="B54" i="10"/>
  <c r="B48" i="8"/>
  <c r="A49" i="8"/>
  <c r="A50" i="8" s="1"/>
  <c r="B42" i="7"/>
  <c r="A43" i="7"/>
  <c r="A44" i="7" s="1"/>
  <c r="B59" i="5"/>
  <c r="A60" i="5"/>
  <c r="A61" i="5" s="1"/>
  <c r="A59" i="4"/>
  <c r="A60" i="4" s="1"/>
  <c r="A61" i="4" s="1"/>
  <c r="A62" i="4" s="1"/>
  <c r="A63" i="4" s="1"/>
  <c r="B58" i="4"/>
  <c r="A64" i="3"/>
  <c r="A65" i="3" s="1"/>
  <c r="A66" i="3" s="1"/>
  <c r="A67" i="3" s="1"/>
  <c r="A68" i="3" s="1"/>
  <c r="B59" i="4" l="1"/>
  <c r="B46" i="12"/>
  <c r="A47" i="12"/>
  <c r="A47" i="11"/>
  <c r="A48" i="11" s="1"/>
  <c r="A49" i="11" s="1"/>
  <c r="A50" i="11" s="1"/>
  <c r="A51" i="11" s="1"/>
  <c r="A52" i="11" s="1"/>
  <c r="B46" i="11"/>
  <c r="A57" i="10"/>
  <c r="A58" i="10" s="1"/>
  <c r="A59" i="10" s="1"/>
  <c r="A60" i="10" s="1"/>
  <c r="A61" i="10" s="1"/>
  <c r="A62" i="10" s="1"/>
  <c r="A63" i="10" s="1"/>
  <c r="A64" i="10" s="1"/>
  <c r="A65" i="10" s="1"/>
  <c r="A66" i="10" s="1"/>
  <c r="A68" i="10" s="1"/>
  <c r="B56" i="10"/>
  <c r="B50" i="8"/>
  <c r="A51" i="8"/>
  <c r="A52" i="8" s="1"/>
  <c r="B44" i="7"/>
  <c r="A45" i="7"/>
  <c r="A46" i="7" s="1"/>
  <c r="A62" i="5"/>
  <c r="A63" i="5" s="1"/>
  <c r="A64" i="5" s="1"/>
  <c r="A65" i="5" s="1"/>
  <c r="B61" i="5"/>
  <c r="B61" i="4"/>
  <c r="A64" i="4"/>
  <c r="A65" i="4" s="1"/>
  <c r="A66" i="4" s="1"/>
  <c r="A67" i="4" s="1"/>
  <c r="A68" i="4" s="1"/>
  <c r="B63" i="4"/>
  <c r="A70" i="3"/>
  <c r="B47" i="12" l="1"/>
  <c r="A48" i="12"/>
  <c r="A49" i="12" s="1"/>
  <c r="A53" i="11"/>
  <c r="A54" i="11" s="1"/>
  <c r="B52" i="11"/>
  <c r="A70" i="10"/>
  <c r="B68" i="10"/>
  <c r="B52" i="8"/>
  <c r="A53" i="8"/>
  <c r="A54" i="8" s="1"/>
  <c r="B46" i="7"/>
  <c r="A47" i="7"/>
  <c r="A48" i="7" s="1"/>
  <c r="A66" i="5"/>
  <c r="A67" i="5" s="1"/>
  <c r="A68" i="5" s="1"/>
  <c r="A69" i="5" s="1"/>
  <c r="B65" i="5"/>
  <c r="A72" i="3"/>
  <c r="B49" i="12" l="1"/>
  <c r="A50" i="12"/>
  <c r="A51" i="12" s="1"/>
  <c r="A55" i="11"/>
  <c r="A56" i="11" s="1"/>
  <c r="B54" i="11"/>
  <c r="A72" i="10"/>
  <c r="B70" i="10"/>
  <c r="B54" i="8"/>
  <c r="A55" i="8"/>
  <c r="A56" i="8" s="1"/>
  <c r="B48" i="7"/>
  <c r="A49" i="7"/>
  <c r="A50" i="7" s="1"/>
  <c r="A51" i="7" s="1"/>
  <c r="A52" i="7" s="1"/>
  <c r="B69" i="5"/>
  <c r="A70" i="5"/>
  <c r="A71" i="5" s="1"/>
  <c r="A72" i="5" s="1"/>
  <c r="A73" i="5" s="1"/>
  <c r="B73" i="5" s="1"/>
  <c r="A74" i="3"/>
  <c r="B51" i="12" l="1"/>
  <c r="A52" i="12"/>
  <c r="A53" i="12" s="1"/>
  <c r="A57" i="11"/>
  <c r="A58" i="11" s="1"/>
  <c r="B56" i="11"/>
  <c r="A73" i="10"/>
  <c r="A74" i="10" s="1"/>
  <c r="B72" i="10"/>
  <c r="B56" i="8"/>
  <c r="A57" i="8"/>
  <c r="A60" i="8" s="1"/>
  <c r="A61" i="8" s="1"/>
  <c r="A62" i="8" s="1"/>
  <c r="A63" i="8" s="1"/>
  <c r="A64" i="8" s="1"/>
  <c r="A65" i="8" s="1"/>
  <c r="A66" i="8" s="1"/>
  <c r="A67" i="8" s="1"/>
  <c r="A68" i="8" s="1"/>
  <c r="B52" i="7"/>
  <c r="A53" i="7"/>
  <c r="A54" i="7" s="1"/>
  <c r="A76" i="3"/>
  <c r="B53" i="12" l="1"/>
  <c r="A54" i="12"/>
  <c r="A56" i="12" s="1"/>
  <c r="A59" i="11"/>
  <c r="A60" i="11" s="1"/>
  <c r="B58" i="11"/>
  <c r="A75" i="10"/>
  <c r="A76" i="10" s="1"/>
  <c r="B74" i="10"/>
  <c r="B68" i="8"/>
  <c r="A69" i="8"/>
  <c r="A70" i="8" s="1"/>
  <c r="A71" i="8" s="1"/>
  <c r="B54" i="7"/>
  <c r="A55" i="7"/>
  <c r="A56" i="7" s="1"/>
  <c r="A58" i="7" s="1"/>
  <c r="A78" i="3"/>
  <c r="B56" i="12" l="1"/>
  <c r="A57" i="12"/>
  <c r="A58" i="12" s="1"/>
  <c r="A61" i="11"/>
  <c r="A62" i="11" s="1"/>
  <c r="B60" i="11"/>
  <c r="A77" i="10"/>
  <c r="A78" i="10" s="1"/>
  <c r="A79" i="10" s="1"/>
  <c r="A80" i="10" s="1"/>
  <c r="B76" i="10"/>
  <c r="B71" i="8"/>
  <c r="A72" i="8"/>
  <c r="A90" i="8" s="1"/>
  <c r="B58" i="7"/>
  <c r="A59" i="7"/>
  <c r="A62" i="7" s="1"/>
  <c r="A63" i="7" s="1"/>
  <c r="A64" i="7" s="1"/>
  <c r="A72" i="7" s="1"/>
  <c r="A79" i="3"/>
  <c r="A80" i="3" s="1"/>
  <c r="A81" i="3" s="1"/>
  <c r="A82" i="3" s="1"/>
  <c r="A83" i="3" s="1"/>
  <c r="A84" i="3" s="1"/>
  <c r="B58" i="12" l="1"/>
  <c r="A59" i="12"/>
  <c r="A60" i="12" s="1"/>
  <c r="A63" i="11"/>
  <c r="A64" i="11" s="1"/>
  <c r="B62" i="11"/>
  <c r="A81" i="10"/>
  <c r="A82" i="10" s="1"/>
  <c r="B80" i="10"/>
  <c r="B64" i="7"/>
  <c r="A74" i="7"/>
  <c r="A75" i="7" s="1"/>
  <c r="A76" i="7" s="1"/>
  <c r="A86" i="3"/>
  <c r="B60" i="12" l="1"/>
  <c r="A61" i="12"/>
  <c r="A62" i="12" s="1"/>
  <c r="A65" i="11"/>
  <c r="B64" i="11"/>
  <c r="A83" i="10"/>
  <c r="A84" i="10" s="1"/>
  <c r="B82" i="10"/>
  <c r="B76" i="7"/>
  <c r="A81" i="7"/>
  <c r="A85" i="7" s="1"/>
  <c r="A86" i="7" s="1"/>
  <c r="A87" i="7" s="1"/>
  <c r="A88" i="3"/>
  <c r="B62" i="12" l="1"/>
  <c r="A63" i="12"/>
  <c r="A64" i="12" s="1"/>
  <c r="A85" i="10"/>
  <c r="A86" i="10" s="1"/>
  <c r="B84" i="10"/>
  <c r="B87" i="7"/>
  <c r="A88" i="7"/>
  <c r="A89" i="7" s="1"/>
  <c r="A90" i="7" s="1"/>
  <c r="A91" i="7" s="1"/>
  <c r="A92" i="7" s="1"/>
  <c r="A90" i="3"/>
  <c r="B64" i="12" l="1"/>
  <c r="A65" i="12"/>
  <c r="A66" i="12" s="1"/>
  <c r="A87" i="10"/>
  <c r="A88" i="10" s="1"/>
  <c r="B86" i="10"/>
  <c r="B92" i="7"/>
  <c r="A93" i="7"/>
  <c r="A94" i="7" s="1"/>
  <c r="A92" i="3"/>
  <c r="B66" i="12" l="1"/>
  <c r="A67" i="12"/>
  <c r="A68" i="12" s="1"/>
  <c r="A69" i="12" s="1"/>
  <c r="A89" i="10"/>
  <c r="A90" i="10" s="1"/>
  <c r="A91" i="10" s="1"/>
  <c r="A92" i="10" s="1"/>
  <c r="B88" i="10"/>
  <c r="B94" i="7"/>
  <c r="A95" i="7"/>
  <c r="A96" i="7" s="1"/>
  <c r="A94" i="3"/>
  <c r="B69" i="12" l="1"/>
  <c r="A70" i="12"/>
  <c r="A71" i="12" s="1"/>
  <c r="A72" i="12" s="1"/>
  <c r="A73" i="12" s="1"/>
  <c r="A99" i="12" s="1"/>
  <c r="A93" i="10"/>
  <c r="A94" i="10" s="1"/>
  <c r="B92" i="10"/>
  <c r="B96" i="7"/>
  <c r="A97" i="7"/>
  <c r="A99" i="7" s="1"/>
  <c r="A96" i="3"/>
  <c r="A97" i="3" s="1"/>
  <c r="A98" i="3" s="1"/>
  <c r="A99" i="3" s="1"/>
  <c r="A100" i="3" s="1"/>
  <c r="A95" i="10" l="1"/>
  <c r="A96" i="10" s="1"/>
  <c r="B94" i="10"/>
  <c r="B99" i="7"/>
  <c r="A100" i="7"/>
  <c r="A101" i="7" s="1"/>
  <c r="A102" i="3"/>
  <c r="A97" i="10" l="1"/>
  <c r="A98" i="10" s="1"/>
  <c r="B96" i="10"/>
  <c r="B101" i="7"/>
  <c r="A102" i="7"/>
  <c r="A103" i="7" s="1"/>
  <c r="A105" i="7" s="1"/>
  <c r="A104" i="3"/>
  <c r="A99" i="10" l="1"/>
  <c r="A100" i="10" s="1"/>
  <c r="B98" i="10"/>
  <c r="B105" i="7"/>
  <c r="A106" i="7"/>
  <c r="A107" i="7" s="1"/>
  <c r="A106" i="3"/>
  <c r="A101" i="10" l="1"/>
  <c r="A102" i="10" s="1"/>
  <c r="A103" i="10" s="1"/>
  <c r="A104" i="10" s="1"/>
  <c r="B100" i="10"/>
  <c r="B107" i="7"/>
  <c r="A108" i="7"/>
  <c r="A109" i="7" s="1"/>
  <c r="A111" i="7" s="1"/>
  <c r="A108" i="3"/>
  <c r="B104" i="10" l="1"/>
  <c r="A106" i="10"/>
  <c r="B111" i="7"/>
  <c r="A112" i="7"/>
  <c r="A113" i="7" s="1"/>
  <c r="A110" i="3"/>
  <c r="A108" i="10" l="1"/>
  <c r="B106" i="10"/>
  <c r="B113" i="7"/>
  <c r="A114" i="7"/>
  <c r="A115" i="7" s="1"/>
  <c r="A116" i="7" s="1"/>
  <c r="A117" i="7" s="1"/>
  <c r="A112" i="3"/>
  <c r="A113" i="3" s="1"/>
  <c r="A114" i="3" s="1"/>
  <c r="A115" i="3" s="1"/>
  <c r="A116" i="3" s="1"/>
  <c r="A110" i="10" l="1"/>
  <c r="B108" i="10"/>
  <c r="B117" i="7"/>
  <c r="A118" i="7"/>
  <c r="A119" i="7" s="1"/>
  <c r="A120" i="7" s="1"/>
  <c r="A121" i="7" s="1"/>
  <c r="A122" i="7" s="1"/>
  <c r="A123" i="7" s="1"/>
  <c r="A124" i="7" s="1"/>
  <c r="A125" i="7" s="1"/>
  <c r="A126" i="7" s="1"/>
  <c r="A127" i="7" s="1"/>
  <c r="A129" i="7" s="1"/>
  <c r="A130" i="7" s="1"/>
  <c r="A132" i="7" s="1"/>
  <c r="A118" i="3"/>
  <c r="A112" i="10" l="1"/>
  <c r="B110" i="10"/>
  <c r="B132" i="7"/>
  <c r="A133" i="7"/>
  <c r="A134" i="7" s="1"/>
  <c r="A136" i="7" s="1"/>
  <c r="A120" i="3"/>
  <c r="A114" i="10" l="1"/>
  <c r="B112" i="10"/>
  <c r="B136" i="7"/>
  <c r="A137" i="7"/>
  <c r="A138" i="7" s="1"/>
  <c r="A139" i="7" s="1"/>
  <c r="A140" i="7" s="1"/>
  <c r="A141" i="7" s="1"/>
  <c r="A142" i="7" s="1"/>
  <c r="A144" i="7" s="1"/>
  <c r="A145" i="7" s="1"/>
  <c r="A146" i="7" s="1"/>
  <c r="A122" i="3"/>
  <c r="A116" i="10" l="1"/>
  <c r="B114" i="10"/>
  <c r="B146" i="7"/>
  <c r="A147" i="7"/>
  <c r="A124" i="3"/>
  <c r="A117" i="10" l="1"/>
  <c r="A118" i="10" s="1"/>
  <c r="A119" i="10" s="1"/>
  <c r="A120" i="10" s="1"/>
  <c r="A121" i="10" s="1"/>
  <c r="A122" i="10" s="1"/>
  <c r="B116" i="10"/>
  <c r="A148" i="7"/>
  <c r="A149" i="7" s="1"/>
  <c r="A150" i="7" s="1"/>
  <c r="B147" i="7"/>
  <c r="A126" i="3"/>
  <c r="A123" i="10" l="1"/>
  <c r="A124" i="10" s="1"/>
  <c r="B122" i="10"/>
  <c r="A151" i="7"/>
  <c r="B150" i="7"/>
  <c r="A128" i="3"/>
  <c r="A129" i="3" s="1"/>
  <c r="A130" i="3" s="1"/>
  <c r="A131" i="3" s="1"/>
  <c r="A132" i="3" s="1"/>
  <c r="A125" i="10" l="1"/>
  <c r="A126" i="10" s="1"/>
  <c r="B124" i="10"/>
  <c r="A152" i="7"/>
  <c r="A153" i="7" s="1"/>
  <c r="A154" i="7" s="1"/>
  <c r="B151" i="7"/>
  <c r="A134" i="3"/>
  <c r="A127" i="10" l="1"/>
  <c r="A128" i="10" s="1"/>
  <c r="B126" i="10"/>
  <c r="B154" i="7"/>
  <c r="A155" i="7"/>
  <c r="A136" i="3"/>
  <c r="A129" i="10" l="1"/>
  <c r="A130" i="10" s="1"/>
  <c r="B128" i="10"/>
  <c r="A156" i="7"/>
  <c r="A157" i="7" s="1"/>
  <c r="A158" i="7" s="1"/>
  <c r="B155" i="7"/>
  <c r="A138" i="3"/>
  <c r="A131" i="10" l="1"/>
  <c r="A132" i="10" s="1"/>
  <c r="B130" i="10"/>
  <c r="A159" i="7"/>
  <c r="B158" i="7"/>
  <c r="A140" i="3"/>
  <c r="A133" i="10" l="1"/>
  <c r="A134" i="10" s="1"/>
  <c r="B132" i="10"/>
  <c r="A160" i="7"/>
  <c r="A162" i="7" s="1"/>
  <c r="A163" i="7" s="1"/>
  <c r="A164" i="7" s="1"/>
  <c r="B159" i="7"/>
  <c r="A142" i="3"/>
  <c r="A143" i="3" s="1"/>
  <c r="A144" i="3" s="1"/>
  <c r="A145" i="3" s="1"/>
  <c r="A146" i="3" s="1"/>
  <c r="A135" i="10" l="1"/>
  <c r="A136" i="10" s="1"/>
  <c r="A137" i="10" s="1"/>
  <c r="A138" i="10" s="1"/>
  <c r="B134" i="10"/>
  <c r="B164" i="7"/>
  <c r="A165" i="7"/>
  <c r="A148" i="3"/>
  <c r="A139" i="10" l="1"/>
  <c r="A140" i="10" s="1"/>
  <c r="B138" i="10"/>
  <c r="B165" i="7"/>
  <c r="A167" i="7"/>
  <c r="A168" i="7" s="1"/>
  <c r="A169" i="7" s="1"/>
  <c r="A170" i="7" s="1"/>
  <c r="A150" i="3"/>
  <c r="A141" i="10" l="1"/>
  <c r="A142" i="10" s="1"/>
  <c r="B140" i="10"/>
  <c r="A171" i="7"/>
  <c r="A152" i="3"/>
  <c r="A143" i="10" l="1"/>
  <c r="A144" i="10" s="1"/>
  <c r="B142" i="10"/>
  <c r="A172" i="7"/>
  <c r="A173" i="7" s="1"/>
  <c r="A174" i="7" s="1"/>
  <c r="A175" i="7" s="1"/>
  <c r="A154" i="3"/>
  <c r="A145" i="10" l="1"/>
  <c r="A146" i="10" s="1"/>
  <c r="B144" i="10"/>
  <c r="A176" i="7"/>
  <c r="A156" i="3"/>
  <c r="A157" i="3" s="1"/>
  <c r="A158" i="3" s="1"/>
  <c r="A159" i="3" s="1"/>
  <c r="A160" i="3" s="1"/>
  <c r="A161" i="3" s="1"/>
  <c r="A162" i="3" s="1"/>
  <c r="A163" i="3" s="1"/>
  <c r="A164" i="3" s="1"/>
  <c r="A165" i="3" s="1"/>
  <c r="A166" i="3" s="1"/>
  <c r="A167" i="3" s="1"/>
  <c r="A168" i="3" s="1"/>
  <c r="A147" i="10" l="1"/>
  <c r="A148" i="10" s="1"/>
  <c r="B146" i="10"/>
  <c r="A177" i="7"/>
  <c r="A178" i="7" s="1"/>
  <c r="A179" i="7" s="1"/>
  <c r="A180" i="7" s="1"/>
  <c r="A170" i="3"/>
  <c r="A149" i="10" l="1"/>
  <c r="A150" i="10" s="1"/>
  <c r="B148" i="10"/>
  <c r="A181" i="7"/>
  <c r="A172" i="3"/>
  <c r="A151" i="10" l="1"/>
  <c r="A152" i="10" s="1"/>
  <c r="A153" i="10" s="1"/>
  <c r="A154" i="10" s="1"/>
  <c r="B150" i="10"/>
  <c r="A182" i="7"/>
  <c r="A183" i="7" s="1"/>
  <c r="A184" i="7" s="1"/>
  <c r="A185" i="7" s="1"/>
  <c r="A174" i="3"/>
  <c r="A175" i="3" s="1"/>
  <c r="A176" i="3" s="1"/>
  <c r="A155" i="10" l="1"/>
  <c r="A156" i="10" s="1"/>
  <c r="B154" i="10"/>
  <c r="A186" i="7"/>
  <c r="A177" i="3"/>
  <c r="A178" i="3" s="1"/>
  <c r="A157" i="10" l="1"/>
  <c r="A158" i="10" s="1"/>
  <c r="B156" i="10"/>
  <c r="A187" i="7"/>
  <c r="A188" i="7" s="1"/>
  <c r="A189" i="7" s="1"/>
  <c r="A179" i="3"/>
  <c r="A180" i="3" s="1"/>
  <c r="A159" i="10" l="1"/>
  <c r="A160" i="10" s="1"/>
  <c r="B158" i="10"/>
  <c r="A190" i="7"/>
  <c r="A181" i="3"/>
  <c r="A182" i="3" s="1"/>
  <c r="A161" i="10" l="1"/>
  <c r="A162" i="10" s="1"/>
  <c r="B160" i="10"/>
  <c r="A191" i="7"/>
  <c r="A192" i="7" s="1"/>
  <c r="A193" i="7" s="1"/>
  <c r="A194" i="7" s="1"/>
  <c r="A195" i="7" s="1"/>
  <c r="A196" i="7" s="1"/>
  <c r="A197" i="7" s="1"/>
  <c r="A198" i="7" s="1"/>
  <c r="A199" i="7" s="1"/>
  <c r="A200" i="7" s="1"/>
  <c r="A201" i="7" s="1"/>
  <c r="A183" i="3"/>
  <c r="A184" i="3" s="1"/>
  <c r="A163" i="10" l="1"/>
  <c r="A164" i="10" s="1"/>
  <c r="A165" i="10" s="1"/>
  <c r="A166" i="10" s="1"/>
  <c r="B162" i="10"/>
  <c r="A202" i="7"/>
  <c r="A203" i="7" s="1"/>
  <c r="A185" i="3"/>
  <c r="A186" i="3" s="1"/>
  <c r="A167" i="10" l="1"/>
  <c r="A168" i="10" s="1"/>
  <c r="B166" i="10"/>
  <c r="A204" i="7"/>
  <c r="A205" i="7" s="1"/>
  <c r="A187" i="3"/>
  <c r="A188" i="3" s="1"/>
  <c r="A169" i="10" l="1"/>
  <c r="A170" i="10" s="1"/>
  <c r="B168" i="10"/>
  <c r="A206" i="7"/>
  <c r="A207" i="7" s="1"/>
  <c r="A190" i="3"/>
  <c r="A191" i="3" s="1"/>
  <c r="A192" i="3" s="1"/>
  <c r="A171" i="10" l="1"/>
  <c r="A172" i="10" s="1"/>
  <c r="B170" i="10"/>
  <c r="A208" i="7"/>
  <c r="A209" i="7" s="1"/>
  <c r="A193" i="3"/>
  <c r="A194" i="3" s="1"/>
  <c r="A173" i="10" l="1"/>
  <c r="A174" i="10" s="1"/>
  <c r="B172" i="10"/>
  <c r="A210" i="7"/>
  <c r="A211" i="7" s="1"/>
  <c r="A195" i="3"/>
  <c r="A196" i="3" s="1"/>
  <c r="A175" i="10" l="1"/>
  <c r="A176" i="10" s="1"/>
  <c r="A177" i="10" s="1"/>
  <c r="A178" i="10" s="1"/>
  <c r="A179" i="10" s="1"/>
  <c r="A180" i="10" s="1"/>
  <c r="B174" i="10"/>
  <c r="A212" i="7"/>
  <c r="A213" i="7" s="1"/>
  <c r="A197" i="3"/>
  <c r="A198" i="3" s="1"/>
  <c r="A181" i="10" l="1"/>
  <c r="A182" i="10" s="1"/>
  <c r="A183" i="10" s="1"/>
  <c r="A184" i="10" s="1"/>
  <c r="A185" i="10" s="1"/>
  <c r="A186" i="10" s="1"/>
  <c r="A187" i="10" s="1"/>
  <c r="A188" i="10" s="1"/>
  <c r="B180" i="10"/>
  <c r="A214" i="7"/>
  <c r="A216" i="7" s="1"/>
  <c r="A199" i="3"/>
  <c r="A200" i="3" s="1"/>
  <c r="A189" i="10" l="1"/>
  <c r="A190" i="10" s="1"/>
  <c r="B188" i="10"/>
  <c r="A217" i="7"/>
  <c r="A218" i="7" s="1"/>
  <c r="A201" i="3"/>
  <c r="A203" i="3" s="1"/>
  <c r="A204" i="3" s="1"/>
  <c r="A205" i="3" s="1"/>
  <c r="A191" i="10" l="1"/>
  <c r="A192" i="10" s="1"/>
  <c r="B190" i="10"/>
  <c r="A219" i="7"/>
  <c r="A220" i="7" s="1"/>
  <c r="A207" i="3"/>
  <c r="B192" i="10" l="1"/>
  <c r="A193" i="10"/>
  <c r="A194" i="10" s="1"/>
  <c r="A221" i="7"/>
  <c r="A222" i="7" s="1"/>
  <c r="A209" i="3"/>
  <c r="A195" i="10" l="1"/>
  <c r="A196" i="10" s="1"/>
  <c r="B194" i="10"/>
  <c r="A226" i="7"/>
  <c r="A227" i="7" s="1"/>
  <c r="A228" i="7" s="1"/>
  <c r="A211" i="3"/>
  <c r="A197" i="10" l="1"/>
  <c r="A198" i="10" s="1"/>
  <c r="B196" i="10"/>
  <c r="A229" i="7"/>
  <c r="A230" i="7" s="1"/>
  <c r="A232" i="7" s="1"/>
  <c r="A233" i="7" s="1"/>
  <c r="A213" i="3"/>
  <c r="A199" i="10" l="1"/>
  <c r="A200" i="10" s="1"/>
  <c r="B198" i="10"/>
  <c r="A234" i="7"/>
  <c r="A235" i="7" s="1"/>
  <c r="A214" i="3"/>
  <c r="A215" i="3" s="1"/>
  <c r="A216" i="3" s="1"/>
  <c r="A217" i="3" s="1"/>
  <c r="A201" i="10" l="1"/>
  <c r="A202" i="10" s="1"/>
  <c r="B200" i="10"/>
  <c r="A236" i="7"/>
  <c r="A237" i="7" s="1"/>
  <c r="A238" i="7" s="1"/>
  <c r="A239" i="7" s="1"/>
  <c r="A219" i="3"/>
  <c r="A203" i="10" l="1"/>
  <c r="A204" i="10" s="1"/>
  <c r="A205" i="10" s="1"/>
  <c r="A206" i="10" s="1"/>
  <c r="A207" i="10" s="1"/>
  <c r="A208" i="10" s="1"/>
  <c r="A209" i="10" s="1"/>
  <c r="A210" i="10" s="1"/>
  <c r="A211" i="10" s="1"/>
  <c r="A212" i="10" s="1"/>
  <c r="A213" i="10" s="1"/>
  <c r="A214" i="10" s="1"/>
  <c r="A215" i="10" s="1"/>
  <c r="A216" i="10" s="1"/>
  <c r="A217" i="10" s="1"/>
  <c r="A218" i="10" s="1"/>
  <c r="B202" i="10"/>
  <c r="A240" i="7"/>
  <c r="A241" i="7" s="1"/>
  <c r="A242" i="7" s="1"/>
  <c r="A243" i="7" s="1"/>
  <c r="A244" i="7" s="1"/>
  <c r="A221" i="3"/>
  <c r="A219" i="10" l="1"/>
  <c r="A220" i="10" s="1"/>
  <c r="A221" i="10" s="1"/>
  <c r="B204" i="10"/>
  <c r="A245" i="7"/>
  <c r="A246" i="7" s="1"/>
  <c r="A223" i="3"/>
  <c r="A222" i="10" l="1"/>
  <c r="A223" i="10" s="1"/>
  <c r="B221" i="10"/>
  <c r="A247" i="7"/>
  <c r="A248" i="7" s="1"/>
  <c r="A225" i="3"/>
  <c r="A224" i="10" l="1"/>
  <c r="A225" i="10" s="1"/>
  <c r="B223" i="10"/>
  <c r="A249" i="7"/>
  <c r="A250" i="7" s="1"/>
  <c r="A226" i="3"/>
  <c r="A227" i="3" s="1"/>
  <c r="A228" i="3" s="1"/>
  <c r="A229" i="3" s="1"/>
  <c r="A230" i="3" s="1"/>
  <c r="A226" i="10" l="1"/>
  <c r="A227" i="10" s="1"/>
  <c r="B225" i="10"/>
  <c r="A251" i="7"/>
  <c r="A252" i="7" s="1"/>
  <c r="A254" i="7" s="1"/>
  <c r="A256" i="7" s="1"/>
  <c r="A231" i="3"/>
  <c r="A232" i="3" s="1"/>
  <c r="A228" i="10" l="1"/>
  <c r="A229" i="10" s="1"/>
  <c r="B227" i="10"/>
  <c r="A257" i="7"/>
  <c r="A258" i="7" s="1"/>
  <c r="A259" i="7" s="1"/>
  <c r="A260" i="7" s="1"/>
  <c r="A233" i="3"/>
  <c r="A234" i="3" s="1"/>
  <c r="A230" i="10" l="1"/>
  <c r="A231" i="10" s="1"/>
  <c r="B229" i="10"/>
  <c r="A261" i="7"/>
  <c r="A262" i="7" s="1"/>
  <c r="A235" i="3"/>
  <c r="A236" i="3" s="1"/>
  <c r="A232" i="10" l="1"/>
  <c r="A233" i="10" s="1"/>
  <c r="B231" i="10"/>
  <c r="A263" i="7"/>
  <c r="A264" i="7" s="1"/>
  <c r="A237" i="3"/>
  <c r="A238" i="3" s="1"/>
  <c r="A234" i="10" l="1"/>
  <c r="A235" i="10" s="1"/>
  <c r="A236" i="10" s="1"/>
  <c r="A237" i="10" s="1"/>
  <c r="B233" i="10"/>
  <c r="A265" i="7"/>
  <c r="A266" i="7" s="1"/>
  <c r="A267" i="7" s="1"/>
  <c r="A268" i="7" s="1"/>
  <c r="A239" i="3"/>
  <c r="A240" i="3" s="1"/>
  <c r="A241" i="3" s="1"/>
  <c r="A242" i="3" s="1"/>
  <c r="A238" i="10" l="1"/>
  <c r="A239" i="10" s="1"/>
  <c r="B237" i="10"/>
  <c r="A269" i="7"/>
  <c r="A270" i="7" s="1"/>
  <c r="A271" i="7" s="1"/>
  <c r="A272" i="7" s="1"/>
  <c r="A243" i="3"/>
  <c r="A244" i="3" s="1"/>
  <c r="A240" i="10" l="1"/>
  <c r="A241" i="10" s="1"/>
  <c r="B239" i="10"/>
  <c r="A273" i="7"/>
  <c r="A274" i="7" s="1"/>
  <c r="A245" i="3"/>
  <c r="A246" i="3" s="1"/>
  <c r="A242" i="10" l="1"/>
  <c r="A243" i="10" s="1"/>
  <c r="B241" i="10"/>
  <c r="A275" i="7"/>
  <c r="A276" i="7" s="1"/>
  <c r="A247" i="3"/>
  <c r="A248" i="3" s="1"/>
  <c r="A244" i="10" l="1"/>
  <c r="A245" i="10" s="1"/>
  <c r="A246" i="10" s="1"/>
  <c r="A247" i="10" s="1"/>
  <c r="B243" i="10"/>
  <c r="A277" i="7"/>
  <c r="A280" i="7" s="1"/>
  <c r="A281" i="7" s="1"/>
  <c r="A282" i="7" s="1"/>
  <c r="A249" i="3"/>
  <c r="A250" i="3" s="1"/>
  <c r="A248" i="10" l="1"/>
  <c r="A249" i="10" s="1"/>
  <c r="A250" i="10" s="1"/>
  <c r="A251" i="10" s="1"/>
  <c r="A252" i="10" s="1"/>
  <c r="A253" i="10" s="1"/>
  <c r="B247" i="10"/>
  <c r="A283" i="7"/>
  <c r="A284" i="7" s="1"/>
  <c r="A251" i="3"/>
  <c r="A252" i="3" s="1"/>
  <c r="A253" i="3" s="1"/>
  <c r="A254" i="3" s="1"/>
  <c r="A255" i="10" l="1"/>
  <c r="A256" i="10" s="1"/>
  <c r="A257" i="10" s="1"/>
  <c r="B253" i="10"/>
  <c r="A285" i="7"/>
  <c r="A286" i="7" s="1"/>
  <c r="A287" i="7" s="1"/>
  <c r="A288" i="7" s="1"/>
  <c r="A256" i="3"/>
  <c r="A258" i="10" l="1"/>
  <c r="A259" i="10" s="1"/>
  <c r="B257" i="10"/>
  <c r="A289" i="7"/>
  <c r="A290" i="7" s="1"/>
  <c r="A258" i="3"/>
  <c r="A260" i="10" l="1"/>
  <c r="A261" i="10" s="1"/>
  <c r="B259" i="10"/>
  <c r="A291" i="7"/>
  <c r="A292" i="7" s="1"/>
  <c r="A260" i="3"/>
  <c r="A262" i="10" l="1"/>
  <c r="A263" i="10" s="1"/>
  <c r="B261" i="10"/>
  <c r="A293" i="7"/>
  <c r="A294" i="7" s="1"/>
  <c r="A295" i="7" s="1"/>
  <c r="A296" i="7" s="1"/>
  <c r="A262" i="3"/>
  <c r="A264" i="10" l="1"/>
  <c r="A265" i="10" s="1"/>
  <c r="B263" i="10"/>
  <c r="A297" i="7"/>
  <c r="A298" i="7" s="1"/>
  <c r="A263" i="3"/>
  <c r="A264" i="3" s="1"/>
  <c r="A265" i="3" s="1"/>
  <c r="A266" i="3" s="1"/>
  <c r="A267" i="3" s="1"/>
  <c r="A268" i="3" s="1"/>
  <c r="A269" i="3" s="1"/>
  <c r="A270" i="3" s="1"/>
  <c r="A272" i="3" s="1"/>
  <c r="A273" i="3" s="1"/>
  <c r="A274" i="3" s="1"/>
  <c r="A266" i="10" l="1"/>
  <c r="A267" i="10" s="1"/>
  <c r="B265" i="10"/>
  <c r="A306" i="7"/>
  <c r="A275" i="3"/>
  <c r="A276" i="3" s="1"/>
  <c r="A269" i="10" l="1"/>
  <c r="A270" i="10" s="1"/>
  <c r="A271" i="10" s="1"/>
  <c r="A272" i="10" s="1"/>
  <c r="A273" i="10" s="1"/>
  <c r="B267" i="10"/>
  <c r="A277" i="3"/>
  <c r="A278" i="3" s="1"/>
  <c r="A274" i="10" l="1"/>
  <c r="A275" i="10" s="1"/>
  <c r="B273" i="10"/>
  <c r="A280" i="3"/>
  <c r="A281" i="3" s="1"/>
  <c r="A282" i="3" s="1"/>
  <c r="A276" i="10" l="1"/>
  <c r="A277" i="10" s="1"/>
  <c r="B275" i="10"/>
  <c r="A283" i="3"/>
  <c r="A284" i="3" s="1"/>
  <c r="A278" i="10" l="1"/>
  <c r="A279" i="10" s="1"/>
  <c r="B277" i="10"/>
  <c r="A285" i="3"/>
  <c r="A286" i="3" s="1"/>
  <c r="A280" i="10" l="1"/>
  <c r="A281" i="10" s="1"/>
  <c r="B279" i="10"/>
  <c r="A287" i="3"/>
  <c r="A288" i="3" s="1"/>
  <c r="A282" i="10" l="1"/>
  <c r="A283" i="10" s="1"/>
  <c r="A284" i="10" s="1"/>
  <c r="A285" i="10" s="1"/>
  <c r="B281" i="10"/>
  <c r="A289" i="3"/>
  <c r="A290" i="3" s="1"/>
  <c r="A286" i="10" l="1"/>
  <c r="A287" i="10" s="1"/>
  <c r="B285" i="10"/>
  <c r="A291" i="3"/>
  <c r="A292" i="3" s="1"/>
  <c r="A288" i="10" l="1"/>
  <c r="A289" i="10" s="1"/>
  <c r="B287" i="10"/>
  <c r="A293" i="3"/>
  <c r="A294" i="3" s="1"/>
  <c r="A290" i="10" l="1"/>
  <c r="A291" i="10" s="1"/>
  <c r="B289" i="10"/>
  <c r="A295" i="3"/>
  <c r="A296" i="3" s="1"/>
  <c r="A292" i="10" l="1"/>
  <c r="A293" i="10" s="1"/>
  <c r="A294" i="10" s="1"/>
  <c r="A295" i="10" s="1"/>
  <c r="B291" i="10"/>
  <c r="A297" i="3"/>
  <c r="A298" i="3" s="1"/>
  <c r="A299" i="3" s="1"/>
  <c r="A300" i="3" s="1"/>
  <c r="A296" i="10" l="1"/>
  <c r="A297" i="10" s="1"/>
  <c r="A298" i="10" s="1"/>
  <c r="A299" i="10" s="1"/>
  <c r="B295" i="10"/>
  <c r="A302" i="3"/>
  <c r="B299" i="10" l="1"/>
  <c r="A300" i="10"/>
  <c r="A301" i="10" s="1"/>
  <c r="A304" i="3"/>
  <c r="A302" i="10" l="1"/>
  <c r="A303" i="10" s="1"/>
  <c r="B301" i="10"/>
  <c r="A306" i="3"/>
  <c r="A304" i="10" l="1"/>
  <c r="A305" i="10" s="1"/>
  <c r="B303" i="10"/>
  <c r="A308" i="3"/>
  <c r="A306" i="10" l="1"/>
  <c r="A307" i="10" s="1"/>
  <c r="B305" i="10"/>
  <c r="A309" i="3"/>
  <c r="A310" i="3" s="1"/>
  <c r="A311" i="3" s="1"/>
  <c r="A312" i="3" s="1"/>
  <c r="A308" i="10" l="1"/>
  <c r="A309" i="10" s="1"/>
  <c r="B307" i="10"/>
  <c r="A314" i="3"/>
  <c r="A310" i="10" l="1"/>
  <c r="A311" i="10" s="1"/>
  <c r="B309" i="10"/>
  <c r="A316" i="3"/>
  <c r="B311" i="10" l="1"/>
  <c r="A312" i="10"/>
  <c r="A313" i="10" s="1"/>
  <c r="A314" i="10" s="1"/>
  <c r="A318" i="3"/>
  <c r="A315" i="10" l="1"/>
  <c r="A316" i="10" s="1"/>
  <c r="A317" i="10" s="1"/>
  <c r="A318" i="10" s="1"/>
  <c r="A319" i="10" s="1"/>
  <c r="A320" i="10" s="1"/>
  <c r="A321" i="10" s="1"/>
  <c r="A322" i="10" s="1"/>
  <c r="B314" i="10"/>
  <c r="A320" i="3"/>
  <c r="A323" i="10" l="1"/>
  <c r="B322" i="10"/>
  <c r="A322" i="3"/>
  <c r="A323" i="3" s="1"/>
  <c r="A324" i="3" s="1"/>
  <c r="A324" i="10" l="1"/>
  <c r="A325" i="10" s="1"/>
  <c r="B323" i="10"/>
  <c r="A326" i="3"/>
  <c r="A326" i="10" l="1"/>
  <c r="A327" i="10" s="1"/>
  <c r="B325" i="10"/>
  <c r="A328" i="3"/>
  <c r="A328" i="10" l="1"/>
  <c r="A329" i="10" s="1"/>
  <c r="B327" i="10"/>
  <c r="A330" i="3"/>
  <c r="A330" i="10" l="1"/>
  <c r="A331" i="10" s="1"/>
  <c r="B329" i="10"/>
  <c r="A332" i="3"/>
  <c r="A332" i="10" l="1"/>
  <c r="A333" i="10" s="1"/>
  <c r="A334" i="10" s="1"/>
  <c r="B331" i="10"/>
  <c r="A333" i="3"/>
  <c r="A334" i="3" s="1"/>
  <c r="A335" i="3" s="1"/>
  <c r="A336" i="3" s="1"/>
  <c r="B334" i="10" l="1"/>
  <c r="A335" i="10"/>
  <c r="A336" i="10" s="1"/>
  <c r="A338" i="3"/>
  <c r="A337" i="10" l="1"/>
  <c r="A338" i="10" s="1"/>
  <c r="B336" i="10"/>
  <c r="A340" i="3"/>
  <c r="A339" i="10" l="1"/>
  <c r="A340" i="10" s="1"/>
  <c r="B338" i="10"/>
  <c r="A342" i="3"/>
  <c r="A341" i="10" l="1"/>
  <c r="A342" i="10" s="1"/>
  <c r="B340" i="10"/>
  <c r="A344" i="3"/>
  <c r="A346" i="10" l="1"/>
  <c r="A347" i="10" s="1"/>
  <c r="A348" i="10" s="1"/>
  <c r="B342" i="10"/>
  <c r="A345" i="3"/>
  <c r="A346" i="3" s="1"/>
  <c r="A347" i="3" s="1"/>
  <c r="A348" i="3" s="1"/>
  <c r="A350" i="3" l="1"/>
  <c r="A352" i="3" l="1"/>
  <c r="A354" i="3" l="1"/>
  <c r="A356" i="3" l="1"/>
  <c r="A357" i="3" l="1"/>
  <c r="A358" i="3" s="1"/>
  <c r="A359" i="3" s="1"/>
  <c r="A360" i="3" s="1"/>
  <c r="A362" i="3" l="1"/>
  <c r="A364" i="3" l="1"/>
  <c r="A366" i="3" l="1"/>
  <c r="A368" i="3" l="1"/>
  <c r="A369" i="3" l="1"/>
  <c r="A370" i="3" s="1"/>
  <c r="A371" i="3" s="1"/>
  <c r="A372" i="3" s="1"/>
  <c r="A373" i="3" s="1"/>
  <c r="A374" i="3" s="1"/>
  <c r="A375" i="3" s="1"/>
  <c r="A376" i="3" s="1"/>
  <c r="A378" i="3" l="1"/>
  <c r="A380" i="3" l="1"/>
  <c r="A382" i="3" l="1"/>
  <c r="A384" i="3" l="1"/>
  <c r="A386" i="3" l="1"/>
  <c r="A387" i="3" l="1"/>
  <c r="A388" i="3" s="1"/>
  <c r="A389" i="3" s="1"/>
  <c r="A390" i="3" s="1"/>
  <c r="A391" i="3" l="1"/>
  <c r="A392" i="3" s="1"/>
  <c r="A394" i="3" s="1"/>
  <c r="A396" i="3" l="1"/>
  <c r="A398" i="3" l="1"/>
  <c r="A400" i="3" l="1"/>
  <c r="A402" i="3" l="1"/>
  <c r="A404" i="3" l="1"/>
  <c r="A406" i="3" l="1"/>
  <c r="A407" i="3" s="1"/>
  <c r="A408" i="3" s="1"/>
  <c r="A409" i="3" l="1"/>
  <c r="A410" i="3" s="1"/>
  <c r="A411" i="3" s="1"/>
  <c r="A412" i="3" s="1"/>
  <c r="A414" i="3" l="1"/>
  <c r="A416" i="3" l="1"/>
  <c r="A418" i="3" l="1"/>
  <c r="A420" i="3" l="1"/>
  <c r="A422" i="3" l="1"/>
  <c r="A424" i="3" l="1"/>
  <c r="A425" i="3" s="1"/>
  <c r="A426" i="3" s="1"/>
  <c r="A428" i="3" l="1"/>
  <c r="A429" i="3" s="1"/>
  <c r="A430" i="3" s="1"/>
  <c r="A432" i="3" l="1"/>
  <c r="A434" i="3" l="1"/>
  <c r="A436" i="3" l="1"/>
  <c r="A438" i="3" l="1"/>
  <c r="A440" i="3" l="1"/>
  <c r="A442" i="3" l="1"/>
  <c r="A443" i="3" s="1"/>
  <c r="A444" i="3" s="1"/>
  <c r="A445" i="3" l="1"/>
  <c r="A446" i="3" s="1"/>
  <c r="A447" i="3" s="1"/>
  <c r="A448" i="3" s="1"/>
  <c r="A449" i="3" l="1"/>
  <c r="A450" i="3" s="1"/>
  <c r="A451" i="3" l="1"/>
  <c r="A452" i="3" s="1"/>
  <c r="A453" i="3" l="1"/>
  <c r="A454" i="3" s="1"/>
  <c r="A455" i="3" l="1"/>
  <c r="A456" i="3" s="1"/>
  <c r="A457" i="3" l="1"/>
  <c r="A458" i="3" s="1"/>
  <c r="A461" i="3" l="1"/>
  <c r="A462" i="3" s="1"/>
  <c r="A463" i="3" s="1"/>
  <c r="A464" i="3" s="1"/>
  <c r="A465" i="3" s="1"/>
  <c r="A466" i="3" l="1"/>
  <c r="A467" i="3" s="1"/>
  <c r="A468" i="3" l="1"/>
  <c r="A469" i="3" s="1"/>
  <c r="A470" i="3" l="1"/>
  <c r="A471" i="3" s="1"/>
  <c r="A472" i="3" l="1"/>
  <c r="A473" i="3" s="1"/>
  <c r="A474" i="3" l="1"/>
  <c r="A475" i="3" s="1"/>
  <c r="A476" i="3" s="1"/>
  <c r="A477" i="3" s="1"/>
  <c r="A489" i="3" l="1"/>
  <c r="A490" i="3" s="1"/>
  <c r="A491" i="3" s="1"/>
  <c r="A492" i="3" s="1"/>
  <c r="D9" i="13"/>
  <c r="G244" i="10" l="1"/>
  <c r="E244" i="10" s="1"/>
  <c r="C244" i="10" s="1"/>
  <c r="H20" i="2"/>
  <c r="H60" i="2" s="1"/>
  <c r="D7" i="13" s="1"/>
  <c r="D18" i="13" s="1"/>
  <c r="D21" i="13" s="1"/>
  <c r="J20" i="2"/>
  <c r="J60" i="2" s="1"/>
  <c r="E7" i="13" s="1"/>
  <c r="E18" i="13" l="1"/>
  <c r="E21" i="13" l="1"/>
</calcChain>
</file>

<file path=xl/sharedStrings.xml><?xml version="1.0" encoding="utf-8"?>
<sst xmlns="http://schemas.openxmlformats.org/spreadsheetml/2006/main" count="3151" uniqueCount="1224">
  <si>
    <t>PROPOSED APARTMENT
AT NO:05, BULLERS LANE,
COLOMBO-07.
FOR MRS.J.L.J.PESTONJEE</t>
  </si>
  <si>
    <t xml:space="preserve">B- PRELIMINARIES  </t>
  </si>
  <si>
    <t>BILL NO - 01</t>
  </si>
  <si>
    <t>ITEM NO.</t>
  </si>
  <si>
    <t xml:space="preserve">DESCRIPTION </t>
  </si>
  <si>
    <t>UNIT</t>
  </si>
  <si>
    <t>Category</t>
  </si>
  <si>
    <t>AMOUNT (RS.)</t>
  </si>
  <si>
    <t>Item</t>
  </si>
  <si>
    <t>A</t>
  </si>
  <si>
    <t>C</t>
  </si>
  <si>
    <t>D</t>
  </si>
  <si>
    <t>E</t>
  </si>
  <si>
    <t>F</t>
  </si>
  <si>
    <t>G</t>
  </si>
  <si>
    <t xml:space="preserve">Insurance and Securities </t>
  </si>
  <si>
    <t>B.1</t>
  </si>
  <si>
    <t xml:space="preserve">Provisional Sum for providing a Performance Security. </t>
  </si>
  <si>
    <t>P.Sum</t>
  </si>
  <si>
    <t>B.2</t>
  </si>
  <si>
    <t xml:space="preserve">Provisional Sum for providing an Advance Payment Security. </t>
  </si>
  <si>
    <t>B.3</t>
  </si>
  <si>
    <t xml:space="preserve">Provisional Sum for insurance of Works, Machinery &amp; Equipment, Plant, Materials, third party persons &amp; property and Employer's personnel &amp; property at site as per the Contract. </t>
  </si>
  <si>
    <t>B.4</t>
  </si>
  <si>
    <t xml:space="preserve">Provisional Sum for insurance against accidents and injury to Contractor's personnel as per the Contract. </t>
  </si>
  <si>
    <t xml:space="preserve">Engineer's Facilities </t>
  </si>
  <si>
    <t>B.5</t>
  </si>
  <si>
    <t>Allow lump sum for constructing, maintaining, dismantling and removal on completion of the Works, a temporary building for Engineer's office with Meeting Room for Engineer's requirements, including necessary furniture and fittings, furnishing, sanitary facilities and other facilities such as computer, printer, table with lockable drawers, 3 chairs, cupboard, display board fixed to wall, facilities to making tea, toilet, water closet, wash basin, pedestal or ceiling fan (Period of 18 months)</t>
  </si>
  <si>
    <t>B.6</t>
  </si>
  <si>
    <t xml:space="preserve">Allow lump sum for providing telephone, internet, e-mail and facsimile facilities, electricity and water services for the Engineer's site office for their use in connection with the Works. </t>
  </si>
  <si>
    <t>B.7</t>
  </si>
  <si>
    <t xml:space="preserve">Allow lump sum for maintenance, rental, consumption charges for telephone etc and facsimile facilities, electricity and water services Engineer's site office for their use in connection with the Works. </t>
  </si>
  <si>
    <t xml:space="preserve">Contractor's Facilities </t>
  </si>
  <si>
    <t>B.8</t>
  </si>
  <si>
    <t>Allow lump sum for constructing, maintaining, dismantling and removal on completion of the Works, a temporary site office of adequate size including staff rest room and toilets and other facilities for the Contractor's site management staff in accordance with the plans prepared by the Contractor and concurred by the Engineer.</t>
  </si>
  <si>
    <t>B9</t>
  </si>
  <si>
    <t>Allow lump sum for constructing, maintaining, dismantling and removal on completion of the Works, temporary buildings to accommodate the Workmen's rest room, canteen facilities, kitchen, toilet &amp; wash areas, sick first aid room, accomodation for Contractor's staff and workmen including sanitary facilities.</t>
  </si>
  <si>
    <t>B10</t>
  </si>
  <si>
    <t xml:space="preserve">Allow lump sum for providing telephone and facsimile facilities, electricity and water services for the Contractor's site office for their use in connection with the Works. </t>
  </si>
  <si>
    <t>B11</t>
  </si>
  <si>
    <t>Allow lump sum for maintenance, rental, consumption charges etc. for telephone and facsimile facilities, electricity and water services for the Contractor's site office for their use in connection with the Works.</t>
  </si>
  <si>
    <t>Construction Management and Supervision</t>
  </si>
  <si>
    <t>B12</t>
  </si>
  <si>
    <t>Allow lump sum for employing suitably qualified and experienced technical personnel on full time basis for construction management services at the site. (Attendance, certified by the Engineer's representative shall be attached to interim claims. If the Contractor fails to employ such personnel, the amounts mentioned below table  shall be deducted from payments due to Contractor)</t>
  </si>
  <si>
    <t>Qualifications  &amp; Experience</t>
  </si>
  <si>
    <t>Min. Monthly  Emoluments</t>
  </si>
  <si>
    <t>Monthly Emoluments*</t>
  </si>
  <si>
    <t>Engineer</t>
  </si>
  <si>
    <t>B. Sc Civil Engineer with 3 years (min) experience</t>
  </si>
  <si>
    <t>*Contractor is required to price this column</t>
  </si>
  <si>
    <t>B13</t>
  </si>
  <si>
    <t>Allow lump sum for employing technical supervisory staff not listed under Item 13 above on full time basis. Listed below are the particulars of staff to be engaged. (Attendance, certified by the Engineer's representative shall be attached to interim claims. If the Contractor fails to employ such personnel, the amounts mentioned below table  shall be deducted from payments due to Contractor)</t>
  </si>
  <si>
    <t xml:space="preserve">Category   </t>
  </si>
  <si>
    <t>Qualifications &amp; Experience</t>
  </si>
  <si>
    <t>Technical officer</t>
  </si>
  <si>
    <t xml:space="preserve">NDT (Civil) or equivalent with 08 years (min) experience </t>
  </si>
  <si>
    <t xml:space="preserve">Setting Out </t>
  </si>
  <si>
    <t>B14</t>
  </si>
  <si>
    <t>Allow lump sum for setting out of Works in accordance with drawings and other written information given by the Engineer.</t>
  </si>
  <si>
    <t xml:space="preserve">Quality, Standards and Progress </t>
  </si>
  <si>
    <t>B15</t>
  </si>
  <si>
    <t>Allow lump sum for provision of progress reports including photographic records and other schedules included in the ICTAD publication - Guidelines for Effective Construction Management. (ICTAD/CM/01), relevant to contract administration as directed by the Engineer.</t>
  </si>
  <si>
    <t>B16</t>
  </si>
  <si>
    <t>Allow lump sum for all cost in connection with preparing samples for testing, making arrangements for testing of Materials, Goods etc, as stipulated in the specification, obtaining test reports and submitting the same to the Engineer.</t>
  </si>
  <si>
    <t>B17</t>
  </si>
  <si>
    <t xml:space="preserve">Allow lump sum for provision of shop drawings, bar schedules etc. for Engineer's approval. </t>
  </si>
  <si>
    <t>B18</t>
  </si>
  <si>
    <t xml:space="preserve">Allow lump sum for provision of two sets of (hard copies and soft copies) as- built drawings of all services, for Engineer's approval. </t>
  </si>
  <si>
    <t xml:space="preserve">Health, Safety and Environment </t>
  </si>
  <si>
    <t>B19</t>
  </si>
  <si>
    <t>Allow lump sum for providing and maintaining a first aid box and regular supply of medicine, linen etc.</t>
  </si>
  <si>
    <t>B20</t>
  </si>
  <si>
    <t xml:space="preserve">Allow lump sum for the following services throughout the period of construction for the Engineer's office, Contractor's site office and worker's rest room and other facilities; </t>
  </si>
  <si>
    <t xml:space="preserve">a. Employing workmen to clean and maintain all areas to be in good, hygienic conditions including toilets, wash areas, kitchen etc. </t>
  </si>
  <si>
    <t xml:space="preserve">b. Supplying adequate drinking water, water for washing purposes, soap,   detergent, etc. throughout the period of construction. </t>
  </si>
  <si>
    <t>B21</t>
  </si>
  <si>
    <t xml:space="preserve">Allow lump sum for maintaining the site in a clean and orderly manner at all times and during the entire contract period. </t>
  </si>
  <si>
    <t>B22</t>
  </si>
  <si>
    <t xml:space="preserve">Allow lump sum for demobilization, removal of all rubbish &amp; debris and clearing up site on completion, leaving all in good order and handing over. </t>
  </si>
  <si>
    <t xml:space="preserve">Security and Protection </t>
  </si>
  <si>
    <t>B23</t>
  </si>
  <si>
    <t xml:space="preserve">Allow lump sum for employing an adequate number of security personnel and security systems on full time basis throughout the period of construction, and provide for necessary security lighting and a warning system. </t>
  </si>
  <si>
    <t>B24</t>
  </si>
  <si>
    <t xml:space="preserve">Allow lump sum for providing and maintaining necessary fencing, hoarding and gates for safeguarding the Works, Materials and Plant, as directed by the Engineer. </t>
  </si>
  <si>
    <t>B25</t>
  </si>
  <si>
    <t>Allow lump sum for protection of public and private services at site. The Contractor shall take due care to protect, water supply and drainage systems, telephone and overhead/buried electrical cables etc. whose locations are identified and made available to the bidder at the time of bidding, unless earmarked for  demolition, during the execution of the Works. The Contractor is to make good any damage due to any cause within his control at his own expenses or pay any cost and charges in connection therewith.</t>
  </si>
  <si>
    <t xml:space="preserve">Services and Facilities </t>
  </si>
  <si>
    <t>B26</t>
  </si>
  <si>
    <t xml:space="preserve">Allow lump sum for supply of water for the Works and paying all charges and other expenses in connection with the supply from water mains or any other alternative method of water supply, storage and reticulation. </t>
  </si>
  <si>
    <t>B27</t>
  </si>
  <si>
    <t xml:space="preserve">Allow lump sum for supplying temporary electricity for the Works including connection, distribution system for the Works, internal arrangements and all payments to the authorities for consumption. </t>
  </si>
  <si>
    <t>B28</t>
  </si>
  <si>
    <t xml:space="preserve">Allow lump sum for providing mobile crane/ hoist and other plant for the use of the Works on site (dry hire). </t>
  </si>
  <si>
    <t>B29</t>
  </si>
  <si>
    <t xml:space="preserve">Allow lump sum for providing small machinery and equipment for the use of the Works at site. </t>
  </si>
  <si>
    <t>B30</t>
  </si>
  <si>
    <t>Allow lump sum for erecting and maintaining scaffolding and/ or self climbing platforms. Such scaffolding etc. shall be removed on completion and all Works disturbed shall be made good</t>
  </si>
  <si>
    <t xml:space="preserve">Miscellaneous </t>
  </si>
  <si>
    <t>B31</t>
  </si>
  <si>
    <t xml:space="preserve">Allow lump sum for providing and maintaining a name board to the specifications and / or as directed by the Engineer. </t>
  </si>
  <si>
    <t>B32</t>
  </si>
  <si>
    <t>Allow lump sum for excavation for trial pits/ trial trenches as specified or as directed by the Engineer as for locating services etc. and reinstating the ground and making good disturbed work to the satisfaction of the Engineer.</t>
  </si>
  <si>
    <t>B33</t>
  </si>
  <si>
    <t>Allow for the submission of draft layouts, conduit layouts…etc for Consultant's approval in advance (one set)</t>
  </si>
  <si>
    <t>B34</t>
  </si>
  <si>
    <t>Allow for submission of shop drawings for Consultant's approval before commencing the installation (03 sets)</t>
  </si>
  <si>
    <t>B35</t>
  </si>
  <si>
    <t>Allow for submission of as-built drawings on completion of the contract (03 sets)</t>
  </si>
  <si>
    <t>B36</t>
  </si>
  <si>
    <t>Allow for complete testing and commissioning of all the systems on completion including 2 set of test reports ...etc.</t>
  </si>
  <si>
    <t>B - Preliminaries</t>
  </si>
  <si>
    <t>Total Carried to Summary</t>
  </si>
  <si>
    <t>Min. Monthly Emoluments</t>
  </si>
  <si>
    <t>PROPOSED APARTMENT AT NO:05, BULLERS LANE, COLOMBO-07. FOR MRS.J.L.J.PESTONJEE</t>
  </si>
  <si>
    <t>D - EXCAVATION &amp; EARTHWORK</t>
  </si>
  <si>
    <t>BILL NO - 02</t>
  </si>
  <si>
    <t>ITEM NO</t>
  </si>
  <si>
    <t>DESCRIPTION</t>
  </si>
  <si>
    <t>QTY</t>
  </si>
  <si>
    <t>RATE (RS.)</t>
  </si>
  <si>
    <t/>
  </si>
  <si>
    <t>The Bidder is required to visit the site of poposed work before pricing the following items.</t>
  </si>
  <si>
    <t>Note</t>
  </si>
  <si>
    <t>Refer Pricing Preambles and Excavation and earth work section of the specification before pricing the following items</t>
  </si>
  <si>
    <t>Rate shall include for working space allowance to excavations, earthwork support if necessary.</t>
  </si>
  <si>
    <t>Rate shall include for part return fill in ram to excavations.</t>
  </si>
  <si>
    <t>Disposal, excavated material off site, as per the instruction by the Engineer.</t>
  </si>
  <si>
    <t>Site Clearing</t>
  </si>
  <si>
    <t>D1</t>
  </si>
  <si>
    <t>Site preparation, clearing the site vegetation. Grubbing up roots, trunks and  disposal of un usable materials off site. Rate shall include for  removal of trees girth not exceeding 0.5m, removal of any obstruction, except rocks required blasting.</t>
  </si>
  <si>
    <t>m²</t>
  </si>
  <si>
    <t>Ditto but Removal of solid structures and cart away debris</t>
  </si>
  <si>
    <t>Excavation</t>
  </si>
  <si>
    <t>D2</t>
  </si>
  <si>
    <t>Excavating to reduce level, average depth not exceeding 300mm. Rate shall include for storage of reusable excavated material on site and disposal of un usable material off site to a distance up to 25km.</t>
  </si>
  <si>
    <t>D3</t>
  </si>
  <si>
    <t>Bulk Excavation, depth not exceeding 1m  reduce level. Rate shall include for excavation and removal of soil and rock, boulders; except rock required blasting.</t>
  </si>
  <si>
    <t>Shoring System</t>
  </si>
  <si>
    <t>D4</t>
  </si>
  <si>
    <t>Shoring System to the vertical sides of excavated raft foundation as per the drawings and specification.</t>
  </si>
  <si>
    <t>Filling</t>
  </si>
  <si>
    <t>Filling  with well compacted earth free from vegetation and roots. Surface with suitable compaction method such as ramming, rolling etc. done in layers shall not be more than 300mm to receive consolidated surface as specified.</t>
  </si>
  <si>
    <t>D5</t>
  </si>
  <si>
    <t>Filling to excavation, with suitable excavated material.</t>
  </si>
  <si>
    <t>D6</t>
  </si>
  <si>
    <t>Sand filling to between raft beams,Avarage 800mm height,and compacted well</t>
  </si>
  <si>
    <t>Surface Treatment</t>
  </si>
  <si>
    <t>D7</t>
  </si>
  <si>
    <t>Anti termite treatment "Biflex" or approved equivalent on excavated foundation &amp; compacted soil under floor shall be in accordance with the manufactures specifications by an approved specialist pest control contractor and pest control contractor shall be submit a guarantee for a minimum 10 years from the date of handing over of the project (Re-fill type).</t>
  </si>
  <si>
    <t>Dewatering</t>
  </si>
  <si>
    <t>D8</t>
  </si>
  <si>
    <t>Allow item for cover the cost for disposal of surface water keeping all excavations and other working areas  free from rain / ground water  and percolating water by pumping or otherwise until completion of works. Contractor shall be paid upon submission of the detail of the cost, incurred.</t>
  </si>
  <si>
    <t>D - Excavation and Earth Work</t>
  </si>
  <si>
    <t>F - CONCRETE WORK</t>
  </si>
  <si>
    <t>BILL NO - 03</t>
  </si>
  <si>
    <t>Rate shall include for :</t>
  </si>
  <si>
    <t>Depositing, handling, hoisting into position, vibrating etc. and making good after removal of formwork etc.</t>
  </si>
  <si>
    <t>All reinforced concrete shall have minimum 28-days cube crushing strength as follows unless otherwise noted on the drgs.</t>
  </si>
  <si>
    <t>All Concrete for reinforced cast in place construction 250 Kg/sq.cm.</t>
  </si>
  <si>
    <t>Blinding and mass concrete 140 Kg/sq.cm.</t>
  </si>
  <si>
    <t>At places where plain concrete fill is required, the concrete shall have Minimum 28-days cube crushing strength equal to 140 Kg/sq.cm.</t>
  </si>
  <si>
    <t>Supplying and laying of gauge 1000 polythene layer on ground, where concrete is in direct contact with the ground,  before pouring concrete unless  otherwise measured separately.</t>
  </si>
  <si>
    <t>Reinforcement &amp; Form work paid for separately unless otherwise specified in the item.</t>
  </si>
  <si>
    <t>All reinforcement except 6mm dia m.s. Bars  are to be steel Manufactured by  chico, cn or gtb. Anyother product should Be approved by the engineer</t>
  </si>
  <si>
    <t>CONCRETE WORK</t>
  </si>
  <si>
    <t>Below Ground Level</t>
  </si>
  <si>
    <t>Screed Concrete, with Grade 15 concrete, minium aggregate size 20mm, poured into ground.</t>
  </si>
  <si>
    <t>50mm thk. Concrete</t>
  </si>
  <si>
    <t>Below Raft Foundation</t>
  </si>
  <si>
    <t>Reinforced cement concrete Grade 35 in the followings. (Unless otherwise approved by the Engineer the concrete should be Ready-mix concrete)</t>
  </si>
  <si>
    <t xml:space="preserve">  </t>
  </si>
  <si>
    <t>Raft Beams</t>
  </si>
  <si>
    <t>m³</t>
  </si>
  <si>
    <t>Raft Slab</t>
  </si>
  <si>
    <t>Lift Well</t>
  </si>
  <si>
    <t>Ground Floor Level to First  Floor Level</t>
  </si>
  <si>
    <t>Ready-mixed Reinforced cement concrete Grade 35 in the followings. (Unless otherwise approved by the Engineer the concrete should be Ready-mix concrete)</t>
  </si>
  <si>
    <t>In Column</t>
  </si>
  <si>
    <t>In Beams</t>
  </si>
  <si>
    <t>In Slabs</t>
  </si>
  <si>
    <t>Lift Core</t>
  </si>
  <si>
    <t>Main Stair Case</t>
  </si>
  <si>
    <t>Mezzanine Floor Beams</t>
  </si>
  <si>
    <t>Mezzanine Floor Slabs</t>
  </si>
  <si>
    <t>Ground Floor Slab</t>
  </si>
  <si>
    <t>Mass Concrete Fill</t>
  </si>
  <si>
    <t>First Floor Level to Second  Floor Level</t>
  </si>
  <si>
    <t>Ready-mixed Reinforced cement concrete Grade 30 in the followings. (Unless otherwise approved by the Engineer the concrete should be Ready-mix concrete)</t>
  </si>
  <si>
    <t>In Lift Core</t>
  </si>
  <si>
    <t>In Main Stair case</t>
  </si>
  <si>
    <t>Second Floor Level to Third  Floor Level</t>
  </si>
  <si>
    <t>Third Floor Level to Fourth  Floor Level</t>
  </si>
  <si>
    <t>Fourth Floor Level to Fifth  Floor Level</t>
  </si>
  <si>
    <t>Fifth Floor Level to Roof Terrace</t>
  </si>
  <si>
    <t>Roof Terrace Level to Roof Top Level</t>
  </si>
  <si>
    <t>Plant Troughs</t>
  </si>
  <si>
    <t>Ground beam under Zn/Al Walls</t>
  </si>
  <si>
    <t>FORMWORK</t>
  </si>
  <si>
    <t>Rate shall include for all necessary boardings, supports, erecting, framing, cutting angles, cleaning, wetting and treatment before placing concrete and removal.</t>
  </si>
  <si>
    <t>Form work shall be to provide specified finish on concrete surfaces. In all the concrete surfaces in slabs need to be finished neatly for applying painting without any plastering.</t>
  </si>
  <si>
    <t>Curved surfaces are so described with the radius status.</t>
  </si>
  <si>
    <t>Basic finish Form Work ( according  to ICTAD classification )</t>
  </si>
  <si>
    <t>Third Level to Fourth  Floor Level</t>
  </si>
  <si>
    <t>Fourth Level to Fifth  Floor Level</t>
  </si>
  <si>
    <t>Fifth Level to Roof Terrace Level</t>
  </si>
  <si>
    <t>REINFORCEMENT</t>
  </si>
  <si>
    <t>All the reinforcement to be GTB, LANWA or approved equivalent.</t>
  </si>
  <si>
    <t>HIGH YEILD STEEL REINFORCEMENT</t>
  </si>
  <si>
    <t>Below Lower Ground Level</t>
  </si>
  <si>
    <t>kg</t>
  </si>
  <si>
    <t>Roof Terrace Level to Roof Top</t>
  </si>
  <si>
    <t>LINTALS</t>
  </si>
  <si>
    <t>From First Floor Level to Second Floor Level</t>
  </si>
  <si>
    <t>m</t>
  </si>
  <si>
    <t>From Second Floor Level to Third Floor Level</t>
  </si>
  <si>
    <t>From Third Floor Level to Fourth Floor Level</t>
  </si>
  <si>
    <t>From Fourth Floor Level to Fifth Floor Level</t>
  </si>
  <si>
    <t>From Fifth Floor Level to Roof Terrace Level</t>
  </si>
  <si>
    <t>From Roof Terrace to Above</t>
  </si>
  <si>
    <t>220mm×75mm Lintels with Grade 35 Concrete including 2 nr of T 10 bar and necessary form work as per the detail drawings and specification.</t>
  </si>
  <si>
    <t>From Ground floor Level to First Floor Level</t>
  </si>
  <si>
    <t>220mm×75mm Lintels with Grade 30 Concrete including 2 nr of T 10 bar and necessary form work as per the detail drawings and specification.</t>
  </si>
  <si>
    <t>220mm×150mm Lintels with Grade 35 Concrete including 2 nr of T 10 bar and necessary form work as per the detail drawings and specification.</t>
  </si>
  <si>
    <t>220mm×150mm Lintels with Grade 30 Concrete including 2 nr of T 10 bar and necessary form work as per the detail drawings and specification.</t>
  </si>
  <si>
    <t>220mm×220mm Lintels with Grade 35 Concrete including 4 nr of T 10 bar in Top &amp; Bottom with R6 @ 150mm C/C and necessary form work as per the detail drawings and specification.</t>
  </si>
  <si>
    <t>220mm×220mm Lintels with Grade 30 Concrete including 4 nr of T 10 bar in Top &amp; Bottom with R6 @ 150mm C/C and necessary form work as per the detail drawings and specification.</t>
  </si>
  <si>
    <t>220mm×220mm Lintels with Grade 35 Concrete including 2 nr of T 10 bars in Top, 2nr of T12 bars Bottom with R6 @ 150mm C/C and necessary form work as per the detail drawings and specification.</t>
  </si>
  <si>
    <t>220mm×220mm Lintels with Grade 30 Concrete including 2 nr of T 10 bars in Top, 2nr of T12 bars Bottom with R6 @ 150mm C/C and necessary form work as per the detail drawings and specification.</t>
  </si>
  <si>
    <t>MISCELLANEOUS</t>
  </si>
  <si>
    <t xml:space="preserve">Construction of the Vanity top slabs as per the detail drawings and Engineer's specifications in the following locations. (Rate shall include for Re-inforcement and Form work) </t>
  </si>
  <si>
    <t xml:space="preserve">In First Floor </t>
  </si>
  <si>
    <t>In Second Floor</t>
  </si>
  <si>
    <t>In Third Floor</t>
  </si>
  <si>
    <t>In Fourth Floor</t>
  </si>
  <si>
    <t>In Fifth Floor</t>
  </si>
  <si>
    <t>Expantion Joints</t>
  </si>
  <si>
    <t>Expantion Joints as per the Drawing</t>
  </si>
  <si>
    <t>F - Concrete Work</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</si>
  <si>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</si>
  <si>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</si>
  <si>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</si>
  <si>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</si>
  <si>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</si>
  <si>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</si>
  <si>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</si>
  <si>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</si>
  <si>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</si>
  <si>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</si>
  <si>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</si>
  <si>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</si>
  <si>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</si>
  <si>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</si>
  <si>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</si>
  <si>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</si>
  <si>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</si>
  <si>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</si>
  <si>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</si>
  <si>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</si>
  <si>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</si>
  <si>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</si>
  <si>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</si>
  <si>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</si>
  <si>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</si>
  <si>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</si>
  <si>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</si>
  <si>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</si>
  <si>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</si>
  <si>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</si>
  <si>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</si>
  <si>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</si>
  <si>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</si>
  <si>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</si>
  <si>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</si>
  <si>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</si>
  <si>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</si>
  <si>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</si>
  <si>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</si>
  <si>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</si>
  <si>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</si>
  <si>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</si>
  <si>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</si>
  <si>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</si>
  <si>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</si>
  <si>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</si>
  <si>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</si>
  <si>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</si>
  <si>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</si>
  <si>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</si>
  <si>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</si>
  <si>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</si>
  <si>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</si>
  <si>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</si>
  <si>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</si>
  <si>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</si>
  <si>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</si>
  <si>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</si>
  <si>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</si>
  <si>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</si>
  <si>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</si>
  <si>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</si>
  <si>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</si>
  <si>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</si>
  <si>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</si>
  <si>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</si>
  <si>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</si>
  <si>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</si>
  <si>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</si>
  <si>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</si>
  <si>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</si>
  <si>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</si>
  <si>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</si>
  <si>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</si>
  <si>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</si>
  <si>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</si>
  <si>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</si>
  <si>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</si>
  <si>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</si>
  <si>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</si>
  <si>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</si>
  <si>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</si>
  <si>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</si>
  <si>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</si>
  <si>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</si>
  <si>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</si>
  <si>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</si>
  <si>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</si>
  <si>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</si>
  <si>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</si>
  <si>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F91</t>
  </si>
  <si>
    <t>F92</t>
  </si>
  <si>
    <t>F93</t>
  </si>
  <si>
    <t>F94</t>
  </si>
  <si>
    <t>F95</t>
  </si>
  <si>
    <t>F96</t>
  </si>
  <si>
    <t>F97</t>
  </si>
  <si>
    <t>F98</t>
  </si>
  <si>
    <t>F99</t>
  </si>
  <si>
    <t>F100</t>
  </si>
  <si>
    <t>F101</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</si>
  <si>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</si>
  <si>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</si>
  <si>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</si>
  <si>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</si>
  <si>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</si>
  <si>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</si>
  <si>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</si>
  <si>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</si>
  <si>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</si>
  <si>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</si>
  <si>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</si>
  <si>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</si>
  <si>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</si>
  <si>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</si>
  <si>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</si>
  <si>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</si>
  <si>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</si>
  <si>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</si>
  <si>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</si>
  <si>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</si>
  <si>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</si>
  <si>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</si>
  <si>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</si>
  <si>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</si>
  <si>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</si>
  <si>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</si>
  <si>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</si>
  <si>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</si>
  <si>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</si>
  <si>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</si>
  <si>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</si>
  <si>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</si>
  <si>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</si>
  <si>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</si>
  <si>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</si>
  <si>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</si>
  <si>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</si>
  <si>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</si>
  <si>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</si>
  <si>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</si>
  <si>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</si>
  <si>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</si>
  <si>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</si>
  <si>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</si>
  <si>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</si>
  <si>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</si>
  <si>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</si>
  <si>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</si>
  <si>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</si>
  <si>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</si>
  <si>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</si>
  <si>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</si>
  <si>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</si>
  <si>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</si>
  <si>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F157</t>
  </si>
  <si>
    <t>F156</t>
  </si>
  <si>
    <t>F158</t>
  </si>
  <si>
    <t>F159</t>
  </si>
  <si>
    <t>F160</t>
  </si>
  <si>
    <t>F161</t>
  </si>
  <si>
    <t>F162</t>
  </si>
  <si>
    <t>F163</t>
  </si>
  <si>
    <t>F164</t>
  </si>
  <si>
    <t>F165</t>
  </si>
  <si>
    <t>F166</t>
  </si>
  <si>
    <t>F167</t>
  </si>
  <si>
    <t>F168</t>
  </si>
  <si>
    <t>G - MASONARY WORK</t>
  </si>
  <si>
    <t>BILL NO - 04</t>
  </si>
  <si>
    <t>G - MASONRY WORK</t>
  </si>
  <si>
    <t>Rate shall include for ;</t>
  </si>
  <si>
    <t>1) Lifting and handling required materials.</t>
  </si>
  <si>
    <t>Extra materil for curved work, all rough and fair cutting, forming rough and fair grooves, throats, mortices, chases, rebates, reaveals and holes, stops,mitres etc.</t>
  </si>
  <si>
    <t>2)  Lifting and handling requried labour</t>
  </si>
  <si>
    <t>Ranking out joints to form key labours in eaves filling, Labours in returns ends and angles, Centering.</t>
  </si>
  <si>
    <t>Brick work and block work are measured on the centre line of the wall.</t>
  </si>
  <si>
    <t>No deductions are made for the following;</t>
  </si>
  <si>
    <t>Openings or voids ≤ 0.1m2</t>
  </si>
  <si>
    <t>strings, sills, lintels, corbles and the like of one brick or block work</t>
  </si>
  <si>
    <t>Curved work is described with radious stated.</t>
  </si>
  <si>
    <t>providing concrete stiffners for 112.5mm walls exceeding 2m in height and 3m in length (under braced by anothercross wall) size of vertical stiffners to be 112.5mm x 100mm, R/F with 2T-10 and to size of horizontal pad to be 112.5 x 40mm R/F with 2R-6.</t>
  </si>
  <si>
    <t>Where masonry walls abut concrete lintels, beams, columns and walls provide suitable size galvanized anchors (inserts in the concrete elements) at 600mm max. spacing and provide 200mm wide strip of galvanished metal lath weighing 2kg/m2 in plaster or tile/marble morter, on both sides of the wall.</t>
  </si>
  <si>
    <t>providing lateral supports in horizontal and vertical directions as per the detail drawings.</t>
  </si>
  <si>
    <t>225mm Brick Walls</t>
  </si>
  <si>
    <t>From Fifth Floor Level to Sixth Floor Level</t>
  </si>
  <si>
    <t>From Sixth Floor Level to Above</t>
  </si>
  <si>
    <t>Boundary Wall</t>
  </si>
  <si>
    <t>112.5mm Brick Walls</t>
  </si>
  <si>
    <t>Block Wall</t>
  </si>
  <si>
    <t>100mm thk Block Work , beded in 1:5 cement &amp; sand mortar as per the drawing and specification in the following.</t>
  </si>
  <si>
    <t>In Ground Floor</t>
  </si>
  <si>
    <t xml:space="preserve">G - Masonary Work </t>
  </si>
  <si>
    <t>H - WATERPROOFING</t>
  </si>
  <si>
    <t>BILL NO - 05</t>
  </si>
  <si>
    <t>Unless otherwise specified Rate shall include for ;</t>
  </si>
  <si>
    <t>Apply PVC waterproofing with geotextile, protection board and shall be detailed as on other places and as per the recommendations of the manufacturer on all vertical and horizontal surfaces (for all rafts or walls and floors of basement, pits etc. and under landscaped areas).</t>
  </si>
  <si>
    <t>Cutting to line, notching, bending and extra material for lapping.</t>
  </si>
  <si>
    <t>Working into recessed duct covers, shaped inserts, outlet pipes and the like.</t>
  </si>
  <si>
    <t>Work to falls and crossfalls.</t>
  </si>
  <si>
    <t>Work shall be strictly in accordance with the manufacturer's specification.</t>
  </si>
  <si>
    <t>From Fifth Floor Level to Roof Terrace</t>
  </si>
  <si>
    <t>Supply and laying of Water proofing layer ( water proofing type to be approved by the Architect before application), including Thermal Insulating layer, Leveling screed with thermal insiulation. all as per the manufacturer's specification and  to the Engineer's approval in the following. Rate shall be include for necessary heat insulations.</t>
  </si>
  <si>
    <t>Roof Terrace Area</t>
  </si>
  <si>
    <t>Roof Top</t>
  </si>
  <si>
    <t>In Roof Terrace</t>
  </si>
  <si>
    <t>In Roof Top</t>
  </si>
  <si>
    <t>Supply and laying of 4mm thk waterproofing membrane with 16mm thk Protective Screed for Under &amp; sides of Raft slab with other accessories from a reputed supplier, all as per the manufacturer's specification and  to the Engineer's approval in the following. Rate shall be include for necessary heat insulations.</t>
  </si>
  <si>
    <t>Application of approved type of waterproofing for internal surfaces of sump and rainwater havesting tanks with other accessories from a reputed supplier, all as per the manufacturer's specification and  to the Engineer's approval in the following. Rate shall be include for necessary heat insulations.</t>
  </si>
  <si>
    <t>H - Waterproofing</t>
  </si>
  <si>
    <t>J - STRUCTURAL METAL WORK</t>
  </si>
  <si>
    <t>BILL NO - 06</t>
  </si>
  <si>
    <t>All workmanships and materials shall be in accordance with BS5950.</t>
  </si>
  <si>
    <t>All structural steel work shall be of the grade 43.</t>
  </si>
  <si>
    <t>Steel work must be painted with two coats of two coats of approved anticorrosive paint and one coat of approved colour enamel paint.</t>
  </si>
  <si>
    <t>All M.S plates to be 6mm thick unless otherwise specified.</t>
  </si>
  <si>
    <t>The bid unit prices for all the  items shall include the cost of all necessary base plate, nut &amp; washers etc. and  fabricating, hoisting, placing in position and cleaning of the exposed metal surfaces and the application surface treatments, application of localized protective coating to approved quality.</t>
  </si>
  <si>
    <t>Rate shall include for all the necessary nuts, bolts, washers and any other accessories required to complete the work as per the detail drawing.</t>
  </si>
  <si>
    <t>J1</t>
  </si>
  <si>
    <t>Fabricating and erecting,900mm width Steel Stair Case including Steel "C" Sections,G.I.12mm PIPE (Specified by structural engineer),Steel Plates and other accessories as per the detail drawings and specification .</t>
  </si>
  <si>
    <t>J - Structural Metal Work</t>
  </si>
  <si>
    <t>Q - PLUMBING SYSTEM</t>
  </si>
  <si>
    <t>BILL NO - 10</t>
  </si>
  <si>
    <t>The contractor is requested to refer GENERAL PREAMBLE  NOTES, DRAWINGS &amp; SPECIFICATIONS, prior to pricing  these items.</t>
  </si>
  <si>
    <t xml:space="preserve">Cold water System Piping </t>
  </si>
  <si>
    <t>20mm Dia. uPVC pipe - type 1000</t>
  </si>
  <si>
    <t>Lm</t>
  </si>
  <si>
    <t>25mm  Dia. uPVC pipe - type 1000</t>
  </si>
  <si>
    <t>32mm  Dia. uPVC pipe - type 1000</t>
  </si>
  <si>
    <t>40mm  Dia. uPVC pipe - type 1000</t>
  </si>
  <si>
    <t>50mm  Dia. uPVC pipe - type 1000</t>
  </si>
  <si>
    <t>63mm  Dia. uPVC pipe - type 1000</t>
  </si>
  <si>
    <t>75mm  Dia. uPVC pipe - type 1000</t>
  </si>
  <si>
    <t>90mm  Dia. uPVC pipe - type 1000</t>
  </si>
  <si>
    <t>Cold Water System Valves</t>
  </si>
  <si>
    <t>20mm Dia. brass/ bronze gate valve(PN10)</t>
  </si>
  <si>
    <t>nr.</t>
  </si>
  <si>
    <t>25mm Dia. brass/ bronze gate valve(PN10)</t>
  </si>
  <si>
    <t>32mm Dia. brass/ bronze gate valve(PN10)</t>
  </si>
  <si>
    <t>nr</t>
  </si>
  <si>
    <t>40mm Dia. brass/ bronze gate valve (PN10)</t>
  </si>
  <si>
    <t>50mm Dia. brass/ bronze gate valve(PN10)</t>
  </si>
  <si>
    <t>63mm Dia. brass/ bronze gate valve(PN10)</t>
  </si>
  <si>
    <t>75mm Dia. brass/ bronze gate valve (PN10)</t>
  </si>
  <si>
    <t>90mm Dia. brass/ bronze gate valve (PN10)</t>
  </si>
  <si>
    <t>Water meters</t>
  </si>
  <si>
    <t xml:space="preserve">40mm Dia. brass/ bronze water meters </t>
  </si>
  <si>
    <t xml:space="preserve">50mm Dia. brass/ bronze water meters </t>
  </si>
  <si>
    <t>Under ground Water Sump (95,000Litre)</t>
  </si>
  <si>
    <t>Allow for providing  pipe sleeves for all services, float switches ball valves, provisions for electrical controllings, manhole covers with,rubber beaing,vent pipe including cowls, approved sealed materials for holes …... Etc., all the items required to complete the job and coordination of the work during the construction of the sump.(Actual construction of the sump is covered in the main civil BoQ.)</t>
  </si>
  <si>
    <t>OVERHEAD WATER TANK -(total capacity =15000lts)</t>
  </si>
  <si>
    <t>Allow for providing GRP/FRP tanks with pipes, pipe sleeves for all services, float switches ball valves, provisions for electrical controllings, manhole covers with,rubber beaing,vent pipe including cowls, approved sealed materials for holes …... Etc., all the items required to complete the job and coordination of the work during the construction</t>
  </si>
  <si>
    <t>Water transfer  Pump</t>
  </si>
  <si>
    <t>set</t>
  </si>
  <si>
    <t>Booster Pumps</t>
  </si>
  <si>
    <t xml:space="preserve">Supplying and installation of booster pump set (duty  &amp;  standby) food grade "Grundfos",KSB or an equivalent for pressurizing water for the apartments as shown, each capable of delivering 1.5 lts./sec. at 1.5m total head, each comprising centrifugal pumps driven by VSD through pressure signal from vessel/line as appropriate,pump mounted on steel base frame, foot valves with strainers on suction lines,  all valves as specified on both delivery &amp; suction line. Pump controls shall be for automatic operation with auto - change over and manual override for sequential operation between the two pumps and on/off switches with  electrodes or "pear" type float controls in sump as per specification. Rate shall also include for all   fittings, specials, supports, brackets, anchors etc.,. and pressure gauges.The motor shall operate from 3 - phase 400V, 50 Hz supply.Pump control panel shall have all the protective devices such as MCCBs, ELCBs phase failure relay, overload relay, dry run protection.... etc.,  &amp; accessories, all as specified &amp; shown on drawings </t>
  </si>
  <si>
    <t>Sewer and Waste Water Drainage system</t>
  </si>
  <si>
    <t>Waste Piping</t>
  </si>
  <si>
    <t>40mm Dia. uPVC pipe - type 600</t>
  </si>
  <si>
    <t>50mm Dia. uPVC pipe - type 600</t>
  </si>
  <si>
    <t>63mm Dia. uPVC pipe - type 600</t>
  </si>
  <si>
    <t>75mm Dia. uPVC pipe - type 600</t>
  </si>
  <si>
    <t>90mm Dia. uPVC pipe - type 600</t>
  </si>
  <si>
    <t>Sewer Piping</t>
  </si>
  <si>
    <t>110mm Dia. uPVC pipe - type 600</t>
  </si>
  <si>
    <t>160mm Dia. uPVC pipe - type 600</t>
  </si>
  <si>
    <t>Vent Piping(shall include vent cowls at the top)</t>
  </si>
  <si>
    <t>Manholes-Sewer(Depth less than or equal 0.8m)</t>
  </si>
  <si>
    <t>Reinforced Concrete Manhole(600X600)mm, with Invert level and Ground level as shown on drawings including double seal cast iron cover, 100mm  concrete base slab, 100mm concrete wall,with smooth plaster finish in cement and sand ( 1:3) on internal walls. Rate shall include for all the necessary excavation, back filling and forming channels and benching to required gradient, all as per relevant detailed drawings and specifications.</t>
  </si>
  <si>
    <t>Manholes-Waste Invert (Depth less than or equal 0.8m)</t>
  </si>
  <si>
    <t>RC Manhole(450X450)mm, with Invert level and Ground level as shown on drawings including double seal cast iron cover, 100mm  concrete base slab, 100mm concrete wall,with smooth plaster finish in cement and sand ( 1:3) on internal walls. Rate shall include for all the necessary excavation, back filling and related works to maintain the water seal, all as per relevant detailed drawings and specifications.</t>
  </si>
  <si>
    <t>Grease trap</t>
  </si>
  <si>
    <t>Construction of RC grease trap, with IL and CL as shown on  drawings including cast iron cover,S/S mesh basket with lifting  arrangement and all necessary 100mm concrete base slab, Internally smooth plaster finish in cement and sand (1:3)  on internal walls. Rate shall include for all the necessary excavation, back filling and forming channels and benching to required gradient, all as per relevant detailed drawings and specifications.(Refer Grease trap detail before pricing)</t>
  </si>
  <si>
    <t>Sanitary Fittings</t>
  </si>
  <si>
    <t xml:space="preserve">All the sanitary filltings &amp; fixtures supplied and installed under this contract shall be of Rocell/Hans Grohe/American Standard or equivalent to the complete satisfaction of the Engineer. </t>
  </si>
  <si>
    <t>Supply</t>
  </si>
  <si>
    <t>Installation</t>
  </si>
  <si>
    <t>screwed  fixed to wall with back board.</t>
  </si>
  <si>
    <t>Storm Water</t>
  </si>
  <si>
    <t>Supplying and installation of uPVC type 600 down  pipes with necessary GI brackets as per drawings &amp; specification.</t>
  </si>
  <si>
    <t>110mm Dia. uPVC pipe - type 600 under ground installation</t>
  </si>
  <si>
    <t>160mm Dia. uPVC pipe - type 600 under ground installation</t>
  </si>
  <si>
    <t xml:space="preserve">225mm Dia. Hume pipe - Under ground installation </t>
  </si>
  <si>
    <t>150mm X 150mm square  PVC/ABS balcony outlet</t>
  </si>
  <si>
    <t>200mm X 200mm square ( 220 dia) PVC/ABS roof outlet</t>
  </si>
  <si>
    <t>200mm X 150mm square (3") PVC/ABS Side outlet</t>
  </si>
  <si>
    <t xml:space="preserve">Construction of 600 x 600mm RCC (grade 25) storm water manhole with medium duty cast iron grating to BS EN 124 class C250, depth not exceeding 1.0m, all as specified. </t>
  </si>
  <si>
    <t>Construction of 800 x 800mm RCC (grade 25) storm water manhole with medium duty cast iron grating to BS EN 124 class C250, depth not exceeding 1.0m, all as specified.</t>
  </si>
  <si>
    <t>Supply and installation of 300mmX300mm catch pits</t>
  </si>
  <si>
    <t>RAINWATER HARVESTING  TANK -(total capacity =20000lts)</t>
  </si>
  <si>
    <t>item</t>
  </si>
  <si>
    <t>Construction of following sizes ,of  RCC ( grade 25) storm water open channels with cast iron grating(heavy duty)  or slotted concrete cover slab as per the below given sizes &amp; description.(structural details to be finalized by the structural engineer)</t>
  </si>
  <si>
    <t>note</t>
  </si>
  <si>
    <t>200mm(W)X 150(H)mm open drain with HD cast iron grating</t>
  </si>
  <si>
    <t>300mm(W) X200(H)mm open drain with HD cast iron grating</t>
  </si>
  <si>
    <t xml:space="preserve">Irrigation System </t>
  </si>
  <si>
    <t>The pipe work shall terminate at strategic points of the landscape area and be terminated with duplicated outlets, including a connection for solenoid valve of the automatic irrigation system and a bib tap for manual watering.</t>
  </si>
  <si>
    <t>Pipe Laying Sub mains and Drip Irrigation</t>
  </si>
  <si>
    <t>Supply &amp; install of sub mains and drip irrigation system including all the valves, pressure compensating type emitters, spaghetti tubing on weed mat.</t>
  </si>
  <si>
    <t>20 mm dia perforated U-PVC pipe-Type 600</t>
  </si>
  <si>
    <t>SOLAR HOT WATER SYSTEM</t>
  </si>
  <si>
    <t>Supply and installation of 300Lts capacity solar water heating system, fully insulated stainless steel / marine treaded steel storage tank, together with 02 numbers high efficiency black chromate heat absorption panels for optimum performance (ring circulator solar water heater)</t>
  </si>
  <si>
    <t>Hot Water Supply Pipes with insulation</t>
  </si>
  <si>
    <t>Supply &amp; laying of 20mm dia. PPR PN 16 Pipe with fittings.</t>
  </si>
  <si>
    <t xml:space="preserve">Supply &amp; laying of 25mm dia. PPR PN 16 Pipe with fittings. </t>
  </si>
  <si>
    <t xml:space="preserve">Supply &amp; laying of 32mm dia. PPR PN 16 Pipe with fittings. </t>
  </si>
  <si>
    <t>Hot Water meters</t>
  </si>
  <si>
    <t>32mm Dia. brass/ bronze water meters c/w isolation valves</t>
  </si>
  <si>
    <t>Hot Water System Valves</t>
  </si>
  <si>
    <t>20mm Dia. brass/ bronze gate valve(PN16)</t>
  </si>
  <si>
    <t>25mm Dia. brass/ bronze gate valve(PN16)</t>
  </si>
  <si>
    <t>32mm Dia. brass/ bronze gate valve(PN16)</t>
  </si>
  <si>
    <t xml:space="preserve">Cold water supply for Solar Hot Water System </t>
  </si>
  <si>
    <t>25mm Dia. brass/ bronze non return valve(PN10)</t>
  </si>
  <si>
    <t>Q - Plumbing</t>
  </si>
  <si>
    <t>R - FIRE SYSTEM</t>
  </si>
  <si>
    <t>BILL NO - 11</t>
  </si>
  <si>
    <t>FIRE HYDRANT SYSTEM</t>
  </si>
  <si>
    <t>PIPING(rate for the piping shall include all bends,tees,bracketing and all the accessories)</t>
  </si>
  <si>
    <t>25mm dia. HD/GI  Pipes compiled to BS 1387 for above ground line</t>
  </si>
  <si>
    <t>50mm dia. HD/GI  Pipes compiled to BS 1387 for above ground line</t>
  </si>
  <si>
    <t>65mm dia. HD/GI  Pipes compiled to BS 1387 for above ground line</t>
  </si>
  <si>
    <t>65mm dia. HD/GI  Pipes compiled to BS 1387 for under ground line</t>
  </si>
  <si>
    <t>VALVES</t>
  </si>
  <si>
    <t>50mm dia Cast Iron Gate vales</t>
  </si>
  <si>
    <t>50mm dia Pressure relief valve</t>
  </si>
  <si>
    <t>HOSE REEL SYSTEM</t>
  </si>
  <si>
    <t>Supply and installation of 19mm dia. 30m long Manual swing type fire hose reel with all the accessories including Pressure reducing valve including Pressure Gauge ,isolation  valves…etc.(quote as per the typical hose reel connection detail)including hose reel cabinet</t>
  </si>
  <si>
    <t>FIRE EXTINGUISHERS(CONFIRMING TO BS EN 3-10)</t>
  </si>
  <si>
    <t>Supply and installation of 2Kg CO2 Extinguishers</t>
  </si>
  <si>
    <t>Supply and installation of 9 Lt. water Extinguishers</t>
  </si>
  <si>
    <t>Supply and installation of 6kg dry powder  Extinguishers</t>
  </si>
  <si>
    <t>FIRE PUMPS</t>
  </si>
  <si>
    <t>Supply and installation of centrifugal type multi stage  fire pump(duty+stand by)capacity 1.2Lt/s @47m head including pressure valves, foot valves, gate valves, suction piping, heavy  duty GI pipe headers, plingths, brackets, test line,  control  panel with all the safety devices  such as MCCBs, ELCBs,  phase failure relays dry run protection … etc. related  wiring  and all the other accessories required.</t>
  </si>
  <si>
    <t>Supply and installation Fire Pump status indicator panel to be placed at ground floor fire command centre</t>
  </si>
  <si>
    <t xml:space="preserve"> </t>
  </si>
  <si>
    <t>FIRE DETECTION SYSTEM</t>
  </si>
  <si>
    <t>Supply and installation  of fire detection systems including necessary 1.5mm2 fire resistant(comply with BS 5839), wiring, control panel…. Etc.</t>
  </si>
  <si>
    <t>Single Action Manual call point(EN 54-11)</t>
  </si>
  <si>
    <t>Alarm Sounder/Bell(EN 54-3)</t>
  </si>
  <si>
    <t>Supply and install of addressable fire alarm control panel (with minimum 2 loops)complete with all electrical connections and surge protections, inbuilt battery backup as per the given drawings and specifications.</t>
  </si>
  <si>
    <t>supply and Installation of addressable fire alarm repeater panel with all the accessories as per the drawing and specification.</t>
  </si>
  <si>
    <t>allow for providing interface between fire alarm control panel and LPG gas control panel through a monitor/relay module</t>
  </si>
  <si>
    <t>EXIT AND DIRECTIONAL SIGN SYSTEM</t>
  </si>
  <si>
    <t xml:space="preserve">Supply and installation of EXIT and Directional </t>
  </si>
  <si>
    <t>signing system to cover the total building</t>
  </si>
  <si>
    <t>as per the drawings and specification</t>
  </si>
  <si>
    <t>Emergency lamp with battery backup</t>
  </si>
  <si>
    <t>(each lamp should provide with 5A socket -by electrical contractor)</t>
  </si>
  <si>
    <t>Battery back up type  exit  sign board</t>
  </si>
  <si>
    <t>(electrical wiring to be provided by the electrical contractor)</t>
  </si>
  <si>
    <t>R - Fire System</t>
  </si>
  <si>
    <t>S-ELECTRICAL SYSTEM</t>
  </si>
  <si>
    <t>BILL NO - 12</t>
  </si>
  <si>
    <t>S - ELECTRICAL SYSTEM</t>
  </si>
  <si>
    <t xml:space="preserve">The tenderers are advised to refer the "General Notes, Specification and Pricing Preamble Notes" prior to pricing of this section of work. </t>
  </si>
  <si>
    <t>Rate shall include for necessary chasings, trenching, conduits,cables, cable trays, fittings and clips, cutting holes and chases in brick work/ block work/ concrete work complete with all necessary accessories such as sockets, connections, cable glands and boxes, hardware clips, soldering and jointing materials etc., for proper installing and laying of cables.</t>
  </si>
  <si>
    <t>The tenderer shall submit the following information on the  items/equipment quoted for together with the tender.</t>
  </si>
  <si>
    <t>a.  make</t>
  </si>
  <si>
    <t>b.  model No.</t>
  </si>
  <si>
    <t>c.  technical data</t>
  </si>
  <si>
    <t>d.  country of manufacture</t>
  </si>
  <si>
    <t>e.  delivery period</t>
  </si>
  <si>
    <t>f.   lead time for manufacturing.</t>
  </si>
  <si>
    <t>g.  port of shipping</t>
  </si>
  <si>
    <t>h.  CIF value of each item in foreign currency.</t>
  </si>
  <si>
    <t>j.   Optional items and their additional  cost. (additional cost      to be submitted separately)</t>
  </si>
  <si>
    <t>k.  Schedule of items to be carried out by others connected to installation of generators/transformers/Electrical panels      such as some builders work  and electrical connection.</t>
  </si>
  <si>
    <t>l.   Details of all special features</t>
  </si>
  <si>
    <t>m. schedule attached to specification.</t>
  </si>
  <si>
    <t>All under ground cables directly buried in ground/run in trenches to be properly laid and covered with cable tiles/trench covers. Rate for under ground cables shall include for all necessary excavation, sand layers, concrete tiles, warning strips and back filling with approved quality earth properly compacted, hot dipped galvanized brackets for trenches, accessories...etc. as applicable.filling with approved quality earth properly compacted, hot dipped  galvanized brackets for trenches, accessories...etc. as applicable.</t>
  </si>
  <si>
    <t>Rate for all electrical panels shall include for supply and installation of all necessary MCCBs, MCBS, EFRs, ELCBs, auxiliary contacts,Voltmeters, ammeters, Digital analyser,kWh meters, indicator lamps, selector switches, copper bus bars, inter locks, aligning and grounding of the panel, inter connectors, internal wiring connections to switch gear, steel channels and necessary hardware fixing insulating materials, all in fully enclosed metal clad panels and distribution boards completed as shown in drawing. They shall comply with the specifications andI.E.E.regulations and be complete to working order to the approval  local authorities.</t>
  </si>
  <si>
    <t xml:space="preserve">Rate shall include for supply, installation, maintaining, testing and commissioning of the system for power and lighting according to drawings and specifications to working order. </t>
  </si>
  <si>
    <t>All materials, equipment wiring shall confirm to local codes, specifications, standards/latest I.E.E. regulations ( BS 7671 ) and Ceylon Electricity Board requirements.</t>
  </si>
  <si>
    <t>Generators &amp; Fuel Distribution System</t>
  </si>
  <si>
    <t>The contractor shall provide all builders work in connection with supply and installation of generator and fuel distribution system.</t>
  </si>
  <si>
    <t>a. Making opening in floor slab if required    for exhaust piping.</t>
  </si>
  <si>
    <t>b. Generator plinths  and plinth for generator panel.</t>
  </si>
  <si>
    <t xml:space="preserve">c. Making opening in slabs / walls  for fresh air     grilles and exhaust ducts.  </t>
  </si>
  <si>
    <t>d. Masonry work in relation to fixing   of fresh air  grilles and ducts.</t>
  </si>
  <si>
    <t>e. All fixings</t>
  </si>
  <si>
    <t xml:space="preserve">The contractor shall provide a schedule of any other  items not listed above but required, with details of the same as necessary along with the tender.  </t>
  </si>
  <si>
    <t xml:space="preserve">The rates for generators shall include for handling transport, storage until ready for installation, maintenance during defect liability period including replacement of any parts, and insurance…etc.    </t>
  </si>
  <si>
    <t xml:space="preserve">Diesel Generator  </t>
  </si>
  <si>
    <t>a. Starting and control system.</t>
  </si>
  <si>
    <t>b. Battery, and  battery charger.</t>
  </si>
  <si>
    <t xml:space="preserve">c.  Lubricating system </t>
  </si>
  <si>
    <t>d.  Fixings and mounting accessories</t>
  </si>
  <si>
    <t>e.   Vibration isolators.</t>
  </si>
  <si>
    <t>f.  Air cooled radiator system.</t>
  </si>
  <si>
    <t>g.  All protective works, eathing, labeling, etc.</t>
  </si>
  <si>
    <t>h.  Control wirings.</t>
  </si>
  <si>
    <t>i. Flue gas dilution unit</t>
  </si>
  <si>
    <t>Set</t>
  </si>
  <si>
    <t xml:space="preserve">Allow for additional length of silencer with rain cap to the required height of discharge as per local regulation &amp; protection of adjacent buildings, additional insulation of generator exhaust piping and vibration isolators to bring down the noise levels to the limits prescribed by the central Environmental Authority for such Installations. </t>
  </si>
  <si>
    <t>Fuel Tanks &amp; piping</t>
  </si>
  <si>
    <t>Supply and installation of 1000L capacity of fuel day tank Rate shall include for construction of tanks including necessary fixings,  level indicator alarm system,main bowser filling line with flow meter &amp; required lockable arrangements, all pipe connections, filters, water separators, level indicators, protective works, painting,....etc., all as specified.</t>
  </si>
  <si>
    <t>Power Cabling From/ To Generators</t>
  </si>
  <si>
    <t>4Cx150mm2 Cu/XLPE/PVC cables from Generator to ATS panel in a suitable size hot dipped galvanized cable tray</t>
  </si>
  <si>
    <t>Main Electrical Supply</t>
  </si>
  <si>
    <t>Allow for obtaining  main power supply connection from the Ceylon Electricity Board(250kva) including all the correspondence and co-ordination work, builders work etc., excluding the cost of transformers.</t>
  </si>
  <si>
    <t>Main Distribution, Sub Distribution and Distribution System</t>
  </si>
  <si>
    <t>ATS+MSB Panel Board</t>
  </si>
  <si>
    <t>Supply and installation of  ATS + MSB PANEL BOARD including all the accessories as per the drawing.  Rate shall include submission   of shop drawings and wiring diagrammed to the Engineer's approval.Panel shall include Phase failure relays, over and under voltage protect tion,surge protection ,EFRS etc….</t>
  </si>
  <si>
    <t>Any other item required to working order….</t>
  </si>
  <si>
    <t xml:space="preserve">1 No of Floor mounted Elsteel, powder coated(100 micron), IP54 protection metal enclosure  with neutral link, earth bar and required accessories, all complete and type tested to IEC  standard as per the specifications &amp; drawings. </t>
  </si>
  <si>
    <t>Sub Main Switch Board (SMDB)</t>
  </si>
  <si>
    <t xml:space="preserve">Allow for supply and installation of  sub main distribution board  including MCCBs, MCBS, EFRs, ELCBs, auxiliary contacts, Voltmeters, ammeters, Digital analyzer,...........etc., any other item required to working order, floor/wall mounted Elsteel powder coated(100 micron), IP54 metal enclosure with neutral link, earth bar and required accessories, all complete and type tested to IEC standard as per the specifications &amp; drawings. </t>
  </si>
  <si>
    <t>125A/3P, ref as SMDB-Services as shown on drawings &amp; specified</t>
  </si>
  <si>
    <t>125A/3P, ref as SMDB-1F as shown on drawings &amp; specified</t>
  </si>
  <si>
    <t>125A/3P, ref as SMDB-2F as shown on</t>
  </si>
  <si>
    <t>drawings &amp; specified</t>
  </si>
  <si>
    <t>125A/3P, ref as SMDB-3F as shown on</t>
  </si>
  <si>
    <t>125A/3P, ref as SMDB-4F as shown on</t>
  </si>
  <si>
    <t>100A/3P, ref as SMDB-5F as shown on drawings &amp; specified</t>
  </si>
  <si>
    <t>Distribution Boards ( DB )</t>
  </si>
  <si>
    <t xml:space="preserve">Distribution Panel for each floor as shown on the drawing, complete with all incoming and outgoing MCBs, RCCBs,..etc.any other item required to working order, wall mount steel powder coated, IP44 enclosure with neutral link, earth bar and required accessories, all complete as per the specifications &amp; drawings. </t>
  </si>
  <si>
    <t>DB -GF 1</t>
  </si>
  <si>
    <t>DB -GF 2</t>
  </si>
  <si>
    <t>DB -UNIT -A</t>
  </si>
  <si>
    <t>DB -UNIT -B</t>
  </si>
  <si>
    <t>DB -UNIT -C</t>
  </si>
  <si>
    <t>DB -UNIT -D</t>
  </si>
  <si>
    <t>DB -UNIT -D1</t>
  </si>
  <si>
    <t>DB -UNIT -F</t>
  </si>
  <si>
    <t>DB -COM 1</t>
  </si>
  <si>
    <t>DB -COM 2</t>
  </si>
  <si>
    <t>DB -COM 3</t>
  </si>
  <si>
    <t>DB - RT</t>
  </si>
  <si>
    <t xml:space="preserve">Main/Sub Cabling </t>
  </si>
  <si>
    <t>All under ground cables directly buried in ground/ in the trenches  as applicable, to be laid properly and covered with cable tiles, protection tapes,  ..etc. for mechanical protection,PVC sleeves may use if required. Rate shall include for all necessary works/accessories such as excavation, sand layers,cable tiles, warning strips and back filling with approved quality earth, properly compacted, to the satisfaction of the Engineer.</t>
  </si>
  <si>
    <t>All above ground cables shall be laid on cable tray/trucking /conduits as applicable and covered by tray covers,…etc.for mechanical protection. PVC sleeves may use if required. Rate shall include for all necessary works/accessories such as galvanized brackets, supporting materials, fittings, nails, cable ties, earthing, ...etc., trays shall be of required sizes, GI powder coated, and slotted, to the satisfaction of Engineer</t>
  </si>
  <si>
    <t xml:space="preserve">4Cx150mm2  Cu/XLPE/SWA/PVC  from Transformer  to MSB + ATS Panel in cable tray      </t>
  </si>
  <si>
    <t xml:space="preserve">4Cx35mm2  Cu/XLPE/PVC + 16mm2 from MSB to SMDB - Services  </t>
  </si>
  <si>
    <t xml:space="preserve">4Cx35mm2  Cu/XLPE/PVC + 25mm2 from MSB  to  SMDB-1F   </t>
  </si>
  <si>
    <t xml:space="preserve">4Cx35mm2  Cu/XLPE/PVC + 25mm2 from MSB  to SMDB-2F     </t>
  </si>
  <si>
    <t xml:space="preserve">4Cx35mm2  Cu/XLPE/PVC + 25mm2 from MSB  to SMDB-3F  </t>
  </si>
  <si>
    <t xml:space="preserve">4Cx35mm2  Cu/XLPE/PVC + 25mm2 from MSB  to SMDB-4F    </t>
  </si>
  <si>
    <t xml:space="preserve">4Cx25mm2  Cu/XLPE/PVC + 25mm2 from MSB  to SMDB-5F     </t>
  </si>
  <si>
    <t>Fire resistant  4Cx6mm2  Cu/PVC/PVC + 6mm2 earth from SMDB services to fire pump panel  on cable trays.</t>
  </si>
  <si>
    <t>4Cx10mm2  Cu/PVC/PVC + 10mm2 from SMDB-1F to DB-UNIT A</t>
  </si>
  <si>
    <t>4Cx10mm2  Cu/PVC/PVC + 10mm2 from SMDB-1F to DB-UNIT B</t>
  </si>
  <si>
    <t xml:space="preserve">4Cx10mm2  Cu/PVC/PVC + 10mm2 from SMDB-1F to DB-UNIT C  </t>
  </si>
  <si>
    <t>4Cx10mm2  Cu/PVC/PVC + 10mm2 from SMDB-1F to DB-UNIT D</t>
  </si>
  <si>
    <t xml:space="preserve">4Cx10mm2  Cu/PVC/PVC + 10mm2 from SMDB-2F to DB-UNIT A   </t>
  </si>
  <si>
    <t xml:space="preserve">4Cx10mm2  Cu/PVC/PVC + 10mm2 from SMDB-2F to DB-UNIT B   </t>
  </si>
  <si>
    <t xml:space="preserve">4Cx10mm2  Cu/PVC/PVC + 10mm2 from SMDB-2F to DB-UNIT C  </t>
  </si>
  <si>
    <t xml:space="preserve">4Cx10mm2  Cu/PVC/PVC + 10mm2 from SMDB-2F to DB-UNIT D  </t>
  </si>
  <si>
    <t xml:space="preserve">4Cx10mm2  Cu/PVC/PVC + 10mm2 from SMDB-3F to DB-UNIT A  </t>
  </si>
  <si>
    <t xml:space="preserve">4Cx10mm2  Cu/PVC/PVC + 10mm2 from SMDB-3F to DB-UNIT B  </t>
  </si>
  <si>
    <t xml:space="preserve">4Cx10mm2  Cu/PVC/PVC + 10mm2 from SMDB-3F to DB-UNIT C  </t>
  </si>
  <si>
    <t xml:space="preserve">4Cx10mm2  Cu/PVC/PVC + 10mm2 from SMDB-3F to DB-UNIT D  </t>
  </si>
  <si>
    <t xml:space="preserve">4Cx10mm2  Cu/PVC/PVC + 10mm2 from SMDB-4F to DB-UNIT A  </t>
  </si>
  <si>
    <t xml:space="preserve">4Cx10mm2  Cu/PVC/PVC + 10mm2 from SMDB-4F to DB-UNIT B   </t>
  </si>
  <si>
    <t xml:space="preserve">4Cx10mm2  Cu/PVC/PVC + 10mm2 from SMDB-4F to DB-UNIT C  </t>
  </si>
  <si>
    <t xml:space="preserve">4Cx10mm2  Cu/PVC/PVC + 10mm2 from SMDB-4F to DB-UNIT D   </t>
  </si>
  <si>
    <t xml:space="preserve">4Cx16mm2  Cu/PVC/PVC + 16mm2 from SMDB-5F to DB-UNIT F   </t>
  </si>
  <si>
    <t xml:space="preserve">4Cx10mm2  Cu/PVC/PVC + 10mm2 from SMDB-5F to DB-UNIT C  </t>
  </si>
  <si>
    <t xml:space="preserve">4Cx10mm2  Cu/PVC/PVC + 10mm2 from SMDB-5F to DB-UNIT D1   </t>
  </si>
  <si>
    <t xml:space="preserve">2Cx6mm2  Cu/PVC/PVC + 6mm2 from SMDB-Services to DB-COM 1  </t>
  </si>
  <si>
    <t xml:space="preserve">2Cx6mm2  Cu/PVC/PVC + 6mm2 from SMDB-Services to DB-COM 2  </t>
  </si>
  <si>
    <t xml:space="preserve">2Cx6mm2  Cu/PVC/PVC + 6mm2 from SMDB-Services to DB-COM 3  </t>
  </si>
  <si>
    <t>4Cx6mm2  Cu/PVC/PVC + 6mm2 earth from SMDB-Services  to lift 1 Isolator on cable trays.</t>
  </si>
  <si>
    <t xml:space="preserve">4Cx6mm2  Cu/PVC/PVC + 6mm2 earth from SMDB-Services  to lift 2 Isolator on cable trays. </t>
  </si>
  <si>
    <t>4Cx6mm2  Cu/PVC/PVC + 6mm2 earth from SMDB-Services  to water transfer pump panel  on cable trays.</t>
  </si>
  <si>
    <t>4Cx6mm2  Cu/PVC/PVC + 6mm2 earth from SMDB-Services  to Booster pump panel  on cable trays.</t>
  </si>
  <si>
    <t>2Cx10mm2  Cu/PVC/PVC + 10mm2 earth from SMDB-Services  to DB-GF-1  on cable trays.</t>
  </si>
  <si>
    <t>2Cx10mm2  Cu/PVC/PVC + 10mm2 earth from SMDB-Services  to DB-GF-2  on cable trays.</t>
  </si>
  <si>
    <t xml:space="preserve">Earthing </t>
  </si>
  <si>
    <t>Allow for the total earthing system inclusive of the necessary cables from all the DB's and SMDB lightning arrestor earth  connection to the pit, construction of the pit, cover slab….etc. to achieve an earth impedance of less than 5 Ohms.</t>
  </si>
  <si>
    <t>LIGHTNING PROTECTION SYSTEM</t>
  </si>
  <si>
    <t>Supply and Installation of Lighting Protection system to cover total building structure with level 3 protection comply with BS 62305 recommendations as per the drawings and specifications.{pls refer the drawing for lightning arrestor system before pricing)</t>
  </si>
  <si>
    <t xml:space="preserve">Point Wiring &amp; Fittings </t>
  </si>
  <si>
    <t>Rate shall include supply &amp; installation of cable,conduits for point wiring in concealed installations including switches, power outlet, isolators…etc., all as specified</t>
  </si>
  <si>
    <t>Supply and Installation of 2 x 1C 1.5mm2 PVC/PVC/Cu + 2.5mm2 PVC/Cu PVC/Cu earth cable c/w uPVC conduit, junction boxes etc. for light point wiring</t>
  </si>
  <si>
    <t xml:space="preserve">Supply and Installation of 2 x 1C 2.5mm2 PVC/PVC/Cu + 2.5mm2 PVC/Cu PVC/Cu earth cable c/w uPVC conduit, junction boxes etc. for  following Socket outlet wiring </t>
  </si>
  <si>
    <t xml:space="preserve">5A sockets </t>
  </si>
  <si>
    <t>13A Single sockets</t>
  </si>
  <si>
    <t>13A Double sockets</t>
  </si>
  <si>
    <t>15A sockets</t>
  </si>
  <si>
    <t xml:space="preserve">Shaver Socket </t>
  </si>
  <si>
    <t>Cables from  Apartment DB to AC isolators(3TR only)</t>
  </si>
  <si>
    <t>4 x 1C 2.5mm2 PVC/PVC/Cu + 2.5mm2 Earth cables from Apartment DB to 20A/TP isolator including  necessary conduits brackets etc…..</t>
  </si>
  <si>
    <t>Cables from  Apartment DB to Car park stacker unit</t>
  </si>
  <si>
    <t>4 x 1C 2.5mm2 PVC/PVC/Cu + 2.5mm2 Earth cables from Apartment DB to 16A/TP isolator including  necessary conduits brackets etc…..</t>
  </si>
  <si>
    <t>Cables from  Apartment DB to Solar Hot water Unit</t>
  </si>
  <si>
    <t>2 x 1C 2.5mm2 PVC/PVC/Cu + 2.5mm2 Earth cables from Apartment DB to 16A/DP isolator including  necessary conduits brackets etc…..</t>
  </si>
  <si>
    <t>Fixtures</t>
  </si>
  <si>
    <t>All sockets &amp; switches to be "Orange" will be supplied by the client.</t>
  </si>
  <si>
    <t>Recessed Ceiling Lamp(18-20W)</t>
  </si>
  <si>
    <t>Ceiling mount Lamp(18W CFL IP65)</t>
  </si>
  <si>
    <t xml:space="preserve">4feet Fluorescent light(28w T8 lamp with diffuser fitting-Ip65) </t>
  </si>
  <si>
    <t>Niche Lamp-IP 65</t>
  </si>
  <si>
    <t>mirror light</t>
  </si>
  <si>
    <t>13A single socket outlets</t>
  </si>
  <si>
    <t>13A double socket outlets</t>
  </si>
  <si>
    <t>15A socket outlets</t>
  </si>
  <si>
    <t>5A socket outlets</t>
  </si>
  <si>
    <t>Shaver Socket Outlet</t>
  </si>
  <si>
    <t>Ceiling Fan (1400 mm Sweep)</t>
  </si>
  <si>
    <t xml:space="preserve">Bell </t>
  </si>
  <si>
    <t>Cupboard  Light</t>
  </si>
  <si>
    <t>Internal wall  lamp</t>
  </si>
  <si>
    <t>External Wall Bracket  lamp-IP 65</t>
  </si>
  <si>
    <t>USB Power Socket Outlet</t>
  </si>
  <si>
    <t>Garden Lamp</t>
  </si>
  <si>
    <t>Spot Lamp</t>
  </si>
  <si>
    <t>Strip lamp</t>
  </si>
  <si>
    <t>Floor light</t>
  </si>
  <si>
    <t>LED Strip in Boundary Wall</t>
  </si>
  <si>
    <t>ISOLATORS</t>
  </si>
  <si>
    <t>32A /TP   water proof Isolators for lifts</t>
  </si>
  <si>
    <t>32A /TP   water proof Isolators for water  pumps</t>
  </si>
  <si>
    <t>400A /TP   water proof Isolators for ( C.E.B ) IP 65</t>
  </si>
  <si>
    <t>20A /TP   water proof Isolators for AC</t>
  </si>
  <si>
    <t>16A/TP water proof  isolator for car park stacker unit</t>
  </si>
  <si>
    <t>16A/DP water proof  isolator for solar hot water unit</t>
  </si>
  <si>
    <t>S-Electrical System</t>
  </si>
  <si>
    <t>T - FLOOR, WALL AND CEILING FINISHES</t>
  </si>
  <si>
    <t>BILL NO - 13</t>
  </si>
  <si>
    <t>The contractor is advised to refer to the specification prior to pricing of this section of work.</t>
  </si>
  <si>
    <t>The rate shall include for all temporary rules, screeds, grounds etc. for raking out joints of new brick work or hacking new concrete for key, internal &amp; curved angles, joints between different surfaces arises quirks, inter sections between curved or irregular shapes.</t>
  </si>
  <si>
    <t>Unless otherwise measured separately rate shall include for reveals to openings and skirting.</t>
  </si>
  <si>
    <t>All samples shall be provided for approval by the Engineer prior to purchase of materials.</t>
  </si>
  <si>
    <t>All the prime cost given are excluding taxes.</t>
  </si>
  <si>
    <t>All the tiles to be RAK or Approved equivalent</t>
  </si>
  <si>
    <t>FLOOR FINISHES</t>
  </si>
  <si>
    <t>Floor Tiling</t>
  </si>
  <si>
    <t xml:space="preserve">Supplying and fixing 100mm x 100mm Concrete paver block on heavy duty tile   as per the architect's instruction. </t>
  </si>
  <si>
    <t>Supplying and fixing Absoulte granite to floor area as per the architect's instruction. Prime cost = Rs. 1000-1400 per sq.ft)</t>
  </si>
  <si>
    <t xml:space="preserve">From Fifth Floor Level to Roof Terrace </t>
  </si>
  <si>
    <t>Supplying and fixing 600mm x 600mm Porcelain Floor tiles to an approved pattern and colour including 1:3 cement and sand  on  20mm thick screed bed and point with colored cement to match and forming neat uniform joint between tiles as per the architect's instruction.  (Prime Cost per tile - Rs. 1050.00- 1200.00)</t>
  </si>
  <si>
    <t>Parquet Flooring to an approved pattern and colour  as per the architect's instruction.  (Prime Cost per sq.ft - Rs. 280.00)</t>
  </si>
  <si>
    <t>Supplying and fixing 600mm x 300mm Ceramic Floor tiles to an approved pattern and colour including 1:3 cement and sand  on  20mm thick screed bed and point with colored cement to match and forming neat uniform joint between tiles as per the architect's instruction.  (Prime Cost per tile - Rs. 650.00- 700.00)</t>
  </si>
  <si>
    <t>Supplying and fixing 300mm x 300mm Non Slip Ceramic Floor tiles to an approved pattern and colour including 1:3 cement and sand  on  20mm thick screed bed and point with colored cement to match and forming neat uniform joint between tiles as per the architect's instruction. (Prime Cost per tile - Rs. 350.00- 400.00)</t>
  </si>
  <si>
    <t>Skirting</t>
  </si>
  <si>
    <t xml:space="preserve">100mm high, Granite skirting on wall to match with floor including bed as per the drawing and architect's instructions. </t>
  </si>
  <si>
    <t xml:space="preserve">100mm high, Non slip Ceramic Floor Tile Skirting on wall to match with floor including bed as per the drawing and architect's instructions. </t>
  </si>
  <si>
    <t xml:space="preserve">100mm high, Ceramic Floor Tile Skirting on wall to match with floor including bed as per the drawing and architect's instructions. </t>
  </si>
  <si>
    <t xml:space="preserve">100mm high, Parquet Skirting on wall to match with floor including bed as per the drawing and architect's instructions. </t>
  </si>
  <si>
    <t>Turffing</t>
  </si>
  <si>
    <t xml:space="preserve">Supply and laying greeners grass Turf Carpet mats including Greeners ½ inch Fertile soil substrata layer, Greeners Ligna Thermal Insulating Bricks layer, Geo-Textile material,  ¾ " Concrete chips layer,membrane type water proofing (type ofwater proofing to be approved by Architect before application, Leveling screed, as per the drawings and specification in roof top.
</t>
  </si>
  <si>
    <t>m2</t>
  </si>
  <si>
    <t>WALL FINISHES</t>
  </si>
  <si>
    <t>Wall Plastering</t>
  </si>
  <si>
    <t>Block work at Raft Foundation</t>
  </si>
  <si>
    <t>.</t>
  </si>
  <si>
    <t>Sand Stone Rubble Finish</t>
  </si>
  <si>
    <t>Supply and laying of Sand Stone Rubble Finish in Boundary Wall  as per Architech instruction. Rate shall include for necessary bedding, edge preparation and any other work required complete the work in order</t>
  </si>
  <si>
    <t>Wall Tiling</t>
  </si>
  <si>
    <t>Supplying and fixing 1200mm x 600mm Textured Wall Tiles tiles to an approved pattern and colour including 1:3 cement and sand  on  20mm thick screed bed and point with colored cement to match and forming neat uniform joint between tiles as per the architect's instruction. (Prime Cost per tile - Rs. 2500.00- Rs.2800.00)</t>
  </si>
  <si>
    <t>Supplying and fixing 600mm x 300mm Textured Wall Tiles tiles to an approved pattern and colour including 1:3 cement and sand  on  20mm thick screed bed and point with colored cement to match and forming neat uniform joint between tiles as per the architect's instruction. (Prime Cost per tile - Rs. 700.00-Rs.800.00)</t>
  </si>
  <si>
    <t>CEILING FINISHES</t>
  </si>
  <si>
    <t xml:space="preserve">Concealed Grid Gypsum Board Ceiling With Paint Finish as per the drawing and specifications. </t>
  </si>
  <si>
    <t>Concealed Grid Cement Board Ceiling With Paint Finish as per the drawing and specifications. Rate shall include for necessary accessories and painting with approved colour</t>
  </si>
  <si>
    <t xml:space="preserve">Finish Ceiling Cove with Consealed Gypsum Board Ceiling as per the drawing and specifications. </t>
  </si>
  <si>
    <t>Finished smooth with approved equivalent on soffit of slabs, staircases, beams in the followings. (Rate shall including grinding or required necessary leveling for soffit)</t>
  </si>
  <si>
    <t>Feature Box as per the Structural detail with rougfs plaster paint finish accordance with drawings and specifications.</t>
  </si>
  <si>
    <t>Glazed Partition Wall</t>
  </si>
  <si>
    <t>Supply and installtion Tempered Glazed partition wall with sand blast stikers and other accessories in wash rooms as per the drawings</t>
  </si>
  <si>
    <t>Hand rails</t>
  </si>
  <si>
    <t>Supply and fixing of G.I handrails in staircase areas, comprising with 50mm dia. G.I  top rail welded &amp; fixed to 32mm dia. G.I upright and 8mm dia. G.I rods run through verticals from out side the staircase as per the detail drawing.(Rate shall include for all the necessary accessories required to complete the work as per the detailed given and one court of etch primer and two courts of Enemal colour to be approved by Architect)</t>
  </si>
  <si>
    <t>In First Floor</t>
  </si>
  <si>
    <t>Supply and installtion Tempered Glazed Doors with sand blast stikers and other accessories for glass partitions in wash rooms as per the drawings.(Size will be finalized by the engineer)</t>
  </si>
  <si>
    <t>T - Floor, Wall and Ceiling Finishes</t>
  </si>
  <si>
    <t>V - PAINTING WORK</t>
  </si>
  <si>
    <t>BILL NO -14</t>
  </si>
  <si>
    <t>Rate shall include for preparation of surface cleaning down, smoothing, knotting, stepping etc. protection of floors and fitting, removing &amp; replacing door and window, furniture, and cleaning windows etc.upon completion.</t>
  </si>
  <si>
    <t xml:space="preserve">Paint shall be from CIC or equivalent approved manufacturer to the approval of the Architect. </t>
  </si>
  <si>
    <t>Wall Painting</t>
  </si>
  <si>
    <t>In Boundary Wall</t>
  </si>
  <si>
    <t>Soffit Painting</t>
  </si>
  <si>
    <t>Y1-GAS SYSTEM</t>
  </si>
  <si>
    <t>BILL NO - 16</t>
  </si>
  <si>
    <t>GAS SUPPLY SYSTEM</t>
  </si>
  <si>
    <t>Supply and installation of  8nos' x 37.5kg ( 4 duty / 4 stand by ) LP gas Cylinder bank complete with automatic changeover switch , strainers, isolation valves , flexible connectors, pressure gauges, main pressure regulating valve , Gas filter, Pressure relief valve etc.(Cylinders are excluded from the contract)</t>
  </si>
  <si>
    <t>High pressure Gas piping (0.7 bar)</t>
  </si>
  <si>
    <t>Supply , installation , testing and painting of above ground seamless sch.40 C-steel welded heavy duty pipe lines including 'necessary brackets etc…</t>
  </si>
  <si>
    <t xml:space="preserve">50 mm diameter - 2" Riser  pipes </t>
  </si>
  <si>
    <t xml:space="preserve">50 mm diameter - 2" Downer pipes </t>
  </si>
  <si>
    <t>low pressure Gas piping (0.028 bar)</t>
  </si>
  <si>
    <t xml:space="preserve">Supply , installation , testing and painting of Sch 40 C-Steel welded pipe line </t>
  </si>
  <si>
    <t>20 mm diameter (3/4")</t>
  </si>
  <si>
    <t>Meter Rooms</t>
  </si>
  <si>
    <t xml:space="preserve">Meter manifolds inclusive of Sch 40-  32 mm pipes and fittings (4 gas Meters for each)     </t>
  </si>
  <si>
    <t>Meter manifolds inclusive of Sch 40-  32 mm pipes and fittings  (3 gas Meters for each)</t>
  </si>
  <si>
    <t>Supply and installation of gas meters N type Japanese with pulls out</t>
  </si>
  <si>
    <t>Relief valve</t>
  </si>
  <si>
    <t>Main Pressure switch with OPSO &amp; UPSO</t>
  </si>
  <si>
    <t>Supply and installation of Jerk Handle</t>
  </si>
  <si>
    <t>Supply and installation of low pressure third stage regulators.</t>
  </si>
  <si>
    <t>Supply and  installation of pressure switch with OPSO &amp; UPSO</t>
  </si>
  <si>
    <t>Supply and installation of 50mm dia Flash Back Arrestor</t>
  </si>
  <si>
    <t>Supply and installation of shutoff valves</t>
  </si>
  <si>
    <t xml:space="preserve">12.5 mm diameter - 1/2" </t>
  </si>
  <si>
    <t>20 mm diameter - 3/4"</t>
  </si>
  <si>
    <t>50 mm diameter -  2"</t>
  </si>
  <si>
    <t xml:space="preserve">Supply and installation of  24VDC N/C main shutoff solenoid valve with remote operation from Fire Command Centre </t>
  </si>
  <si>
    <t xml:space="preserve">Supply and installation of 24VDC LP Gas leak  detectors and  alarm devices in  pantry units ( IP 42) </t>
  </si>
  <si>
    <t>Supply and installation of  24VDC  IP65 Duct detectors</t>
  </si>
  <si>
    <t>Supply and installation of  24VDC N/C solenoid shut off valves to auto shut off from pantry  detectors - 3/4"</t>
  </si>
  <si>
    <t>Supply and installation of electrically operated on/off switches for N/C solenoid  shutoff valves in duct spaces</t>
  </si>
  <si>
    <t>Supply and installation of JIS make low pressure gauges at each Floor</t>
  </si>
  <si>
    <t>supply and installation of 26 locations (19 pantry units, 5 duct spaces and 2 cylinder room) addressable gas leak indication  panel (Notifier - USA) and 21 addressable monitor modules to show all effected locations individually</t>
  </si>
  <si>
    <t>Supply and Installation, fire resistant electrical wiring / conduits for detectors, solenoids, AMM's, leak detection panel and power supply as required.</t>
  </si>
  <si>
    <t>Supply &amp; installation of 2 nos' Battery bank ( one duty / one standby) for continues power supply to detectors, solenoids, AMM'S and gas Meters.</t>
  </si>
  <si>
    <t>Final connection for each pantry unit kitchen with Flexo gas hoses and Gas cock with necessary end connectors.</t>
  </si>
  <si>
    <t xml:space="preserve">Allow for any other item which is required to complete the installation </t>
  </si>
  <si>
    <t>(should specify)</t>
  </si>
  <si>
    <t>YY-Gas System</t>
  </si>
  <si>
    <t>Shop Drawing</t>
  </si>
  <si>
    <t>As built drawing</t>
  </si>
  <si>
    <t>Testing</t>
  </si>
  <si>
    <t>GRAND SUMMARY</t>
  </si>
  <si>
    <t>BILL NO.</t>
  </si>
  <si>
    <t xml:space="preserve">B </t>
  </si>
  <si>
    <t xml:space="preserve">Preliminaries </t>
  </si>
  <si>
    <t>Excavation and Earthwork</t>
  </si>
  <si>
    <t>Concrete Work</t>
  </si>
  <si>
    <t>Masonry Work</t>
  </si>
  <si>
    <t>H</t>
  </si>
  <si>
    <t>Water Proofing</t>
  </si>
  <si>
    <t>J</t>
  </si>
  <si>
    <t>Structural Metal Work</t>
  </si>
  <si>
    <t>Q</t>
  </si>
  <si>
    <t>Plumbing System</t>
  </si>
  <si>
    <t>R</t>
  </si>
  <si>
    <t>Fire System</t>
  </si>
  <si>
    <t>S</t>
  </si>
  <si>
    <t>Electrical System</t>
  </si>
  <si>
    <t>T</t>
  </si>
  <si>
    <t xml:space="preserve">Floor ,Wall &amp; Ceiling Finishes </t>
  </si>
  <si>
    <t>V</t>
  </si>
  <si>
    <t xml:space="preserve">Painting </t>
  </si>
  <si>
    <t>Y1</t>
  </si>
  <si>
    <t>Gas System</t>
  </si>
  <si>
    <t>X</t>
  </si>
  <si>
    <t>Provisional Sum</t>
  </si>
  <si>
    <t xml:space="preserve"> SUB TOTAL  (1)</t>
  </si>
  <si>
    <t>Add</t>
  </si>
  <si>
    <t xml:space="preserve"> GRAND TOTAL CARRIED TO THE FORM OF BID (WITHOUT VAT) </t>
  </si>
  <si>
    <t>Price escalation (Period of 18 months)</t>
  </si>
  <si>
    <t>Contingencies</t>
  </si>
  <si>
    <t xml:space="preserve"> GRAND TOTAL (WITH PRICE ESCALATION &amp; CONTINGENCIES) </t>
  </si>
  <si>
    <t>Waterproofing in toilets / changing rooms floors &amp; walls up to 2.1m height with Brushed Applied waterproofing compound or approved equivalent from a reputed supplier, all as per the  manufacture's specification &amp; to the Engineer's approval in the following.</t>
  </si>
  <si>
    <t>DISCOUNT AMOUNT (RS.)</t>
  </si>
  <si>
    <t>AMOUNT</t>
  </si>
  <si>
    <t>DISCOUNT RATE (RS.)</t>
  </si>
  <si>
    <t xml:space="preserve"> RATE (RS.)</t>
  </si>
  <si>
    <t xml:space="preserve"> AMOUNT (RS.)</t>
  </si>
  <si>
    <t>RATE</t>
  </si>
  <si>
    <t xml:space="preserve"> SUB TOTAL  (2)</t>
  </si>
  <si>
    <t xml:space="preserve">PROJECT   -  PROPOSED APARTMENT AT NO:05, BULLERS LANE, COLOMBO-07 FOR </t>
  </si>
  <si>
    <t xml:space="preserve">           MRS. J. L. J. PESTONJEE</t>
  </si>
  <si>
    <t>AMOUNT BEFORE DISCOUNT                (RS)</t>
  </si>
  <si>
    <t xml:space="preserve">AMOUNT AFTER DISCOUNT                         (RS.)                 </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</si>
  <si>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</si>
  <si>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</si>
  <si>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</si>
  <si>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</si>
  <si>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</si>
  <si>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</si>
  <si>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</si>
  <si>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</si>
  <si>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</si>
  <si>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</si>
  <si>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</si>
  <si>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</si>
  <si>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</si>
  <si>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</si>
  <si>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</si>
  <si>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</si>
  <si>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</si>
  <si>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</si>
  <si>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</si>
  <si>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</si>
  <si>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</si>
  <si>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</si>
  <si>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</si>
  <si>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</si>
  <si>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</si>
  <si>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</si>
  <si>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</si>
  <si>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</si>
  <si>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</si>
  <si>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</si>
  <si>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</si>
  <si>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</si>
  <si>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</si>
  <si>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</si>
  <si>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</si>
  <si>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</si>
  <si>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</si>
  <si>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</si>
  <si>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</si>
  <si>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</si>
  <si>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</si>
  <si>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</si>
  <si>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</si>
  <si>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</si>
  <si>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X - PROVISIONAL SUM</t>
  </si>
  <si>
    <t>BILL NO - 18</t>
  </si>
  <si>
    <t>All the provisional sums will be carried out with 3% attendance fee, unless otherwise specified.</t>
  </si>
  <si>
    <t>P. Sum</t>
  </si>
  <si>
    <t>Allow Provisional sum for supply and installation of fixed furnitures.(To be done by Nominated Sub Contractor)</t>
  </si>
  <si>
    <t>Allow Provisional sum for all Aluminium Doors &amp; Windows including External Aluminium Works With Metal hand railing &amp; Zn/Al Partition Wall. (To be done by Nominated Sub Contractor - Alro)</t>
  </si>
  <si>
    <t>Allow Provisional sum for Wood Works Including Timber Doors &amp; Windows,External Gates &amp; Hand Rails. (To be done by Nominated Sub Contractor - )</t>
  </si>
  <si>
    <t>Allow Provisional sum for Roof Structure including Zn/Al Roof &amp; Glass Roof.  (To be done by Nominated Sub Contractor)</t>
  </si>
  <si>
    <t>Allow Provisional sum for Air Conditioning System. (To be done by Nominated Sub Contractor - Abans)</t>
  </si>
  <si>
    <t>Allow Provisional sum for CCTV System. (To be done by Nominated Sub Contractor)</t>
  </si>
  <si>
    <t>Allow Provisional sum for Access Control System (To be done by Nominated Sub Contractor - Abans)</t>
  </si>
  <si>
    <t>Allow Provisional sum for MATV System (To be done by Nominated Sub Contractor)</t>
  </si>
  <si>
    <t>Allow Provisional sum for Audio &amp; Vedio Intercommiunication System (To be done by Nominated Sub Contractor)</t>
  </si>
  <si>
    <t>Allow Provisional sum for Solar System (To be done by Nominated Sub Contractor - Abans Solar)</t>
  </si>
  <si>
    <t>Allow Provisional sum for Lift Installation (To be done by Nominated Sub Contractor - Abans)</t>
  </si>
  <si>
    <t>Allowe 3% as attendence for the all provisional sums.</t>
  </si>
  <si>
    <t>X - Provisional Sum</t>
  </si>
  <si>
    <t>X1</t>
  </si>
  <si>
    <t>X2</t>
  </si>
  <si>
    <t>X3</t>
  </si>
  <si>
    <t>X4</t>
  </si>
  <si>
    <t>X5</t>
  </si>
  <si>
    <t>X6</t>
  </si>
  <si>
    <t>X7</t>
  </si>
  <si>
    <t>X8</t>
  </si>
  <si>
    <t>X9</t>
  </si>
  <si>
    <t>X10</t>
  </si>
  <si>
    <t>X11</t>
  </si>
  <si>
    <t>X12</t>
  </si>
  <si>
    <t>G17</t>
  </si>
  <si>
    <t>PROJECT</t>
  </si>
  <si>
    <t>Description</t>
  </si>
  <si>
    <t>Unit</t>
  </si>
  <si>
    <t>100mm×75mm Lintels with Grade 30 Concrete including 2 nr of T 10 bar and necessary form work as per the detail drawings and specification</t>
  </si>
  <si>
    <r>
      <t>High yield steel  reinforcement (to ASTM A615 Grade 60 with minimum yield strength of 420N/mm</t>
    </r>
    <r>
      <rPr>
        <b/>
        <vertAlign val="superscript"/>
        <sz val="10"/>
        <rFont val="Times New Roman"/>
        <family val="1"/>
      </rPr>
      <t>2</t>
    </r>
    <r>
      <rPr>
        <b/>
        <sz val="10"/>
        <rFont val="Times New Roman"/>
        <family val="1"/>
      </rPr>
      <t>)</t>
    </r>
  </si>
  <si>
    <t>Revised Amount</t>
  </si>
  <si>
    <t>RN QTY</t>
  </si>
  <si>
    <r>
      <t>m</t>
    </r>
    <r>
      <rPr>
        <vertAlign val="superscript"/>
        <sz val="10"/>
        <rFont val="Times New Roman"/>
        <family val="1"/>
      </rPr>
      <t>2</t>
    </r>
  </si>
  <si>
    <r>
      <t>m</t>
    </r>
    <r>
      <rPr>
        <vertAlign val="superscript"/>
        <sz val="10"/>
        <rFont val="Times New Roman"/>
        <family val="1"/>
      </rPr>
      <t>3</t>
    </r>
    <r>
      <rPr>
        <sz val="11"/>
        <color indexed="8"/>
        <rFont val="Calibri"/>
        <family val="2"/>
      </rPr>
      <t/>
    </r>
  </si>
  <si>
    <r>
      <t xml:space="preserve">Contractor shall submit a </t>
    </r>
    <r>
      <rPr>
        <b/>
        <sz val="10"/>
        <rFont val="Times New Roman"/>
        <family val="1"/>
      </rPr>
      <t>10 years warranty</t>
    </r>
    <r>
      <rPr>
        <sz val="10"/>
        <rFont val="Times New Roman"/>
        <family val="1"/>
      </rPr>
      <t xml:space="preserve"> for water proofing work, calculated from the date of completion in respect of workmenship and material.</t>
    </r>
  </si>
  <si>
    <r>
      <t xml:space="preserve">Supply and laying of waterproofing for the </t>
    </r>
    <r>
      <rPr>
        <b/>
        <sz val="10"/>
        <rFont val="Times New Roman"/>
        <family val="1"/>
      </rPr>
      <t>Balcony areas</t>
    </r>
    <r>
      <rPr>
        <sz val="10"/>
        <rFont val="Times New Roman"/>
        <family val="1"/>
      </rPr>
      <t xml:space="preserve"> with brushed aplied waterproofing compound or approved equivalent from a reputed supplier,including protective screed, all as per the manufacturer's specification and  to the Engineer's approval in the following. Rate shall be include for necessary heat insulations.</t>
    </r>
  </si>
  <si>
    <r>
      <t xml:space="preserve">Supply and laying of waterproofing layer with leveling screed for </t>
    </r>
    <r>
      <rPr>
        <b/>
        <sz val="10"/>
        <rFont val="Times New Roman"/>
        <family val="1"/>
      </rPr>
      <t>Plant Trough</t>
    </r>
    <r>
      <rPr>
        <sz val="10"/>
        <rFont val="Times New Roman"/>
        <family val="1"/>
      </rPr>
      <t xml:space="preserve"> </t>
    </r>
    <r>
      <rPr>
        <b/>
        <sz val="10"/>
        <rFont val="Times New Roman"/>
        <family val="1"/>
      </rPr>
      <t>areas</t>
    </r>
    <r>
      <rPr>
        <sz val="10"/>
        <rFont val="Times New Roman"/>
        <family val="1"/>
      </rPr>
      <t xml:space="preserve"> with Geo cloth at bottom from a reputed supplier, all as per the manufacturer's specification and  to the Engineer's approval in the following. Rate shall be include for necessary heat insulations.</t>
    </r>
  </si>
  <si>
    <r>
      <t xml:space="preserve">Supply and laying of waterproofing layer  for </t>
    </r>
    <r>
      <rPr>
        <b/>
        <sz val="10"/>
        <rFont val="Times New Roman"/>
        <family val="1"/>
      </rPr>
      <t>water tank</t>
    </r>
    <r>
      <rPr>
        <sz val="10"/>
        <rFont val="Times New Roman"/>
        <family val="1"/>
      </rPr>
      <t xml:space="preserve"> wall areas from a reputed supplier, all as per the manufacturer's specification and  to the Engineer's approval in the following. Rate shall be include for necessary heat insulations.</t>
    </r>
  </si>
  <si>
    <r>
      <t>Brick wall, vertical, solid with 1</t>
    </r>
    <r>
      <rPr>
        <b/>
        <u/>
        <vertAlign val="superscript"/>
        <sz val="10"/>
        <rFont val="Times New Roman"/>
        <family val="1"/>
      </rPr>
      <t>st</t>
    </r>
    <r>
      <rPr>
        <b/>
        <u/>
        <sz val="10"/>
        <rFont val="Times New Roman"/>
        <family val="1"/>
      </rPr>
      <t xml:space="preserve"> class burnt brick, beded in 1:5 cement &amp; sand mortar as per the drawing and specification in the following.</t>
    </r>
  </si>
  <si>
    <r>
      <t xml:space="preserve">Prepare and apply  one coat of  filler or approved equilent, primer and two coats of approved equevilant type Weathershield paint  of approved colour, texture and quality to </t>
    </r>
    <r>
      <rPr>
        <b/>
        <sz val="10"/>
        <rFont val="Times New Roman"/>
        <family val="1"/>
      </rPr>
      <t>external faces</t>
    </r>
    <r>
      <rPr>
        <sz val="10"/>
        <rFont val="Times New Roman"/>
        <family val="1"/>
      </rPr>
      <t xml:space="preserve"> of walls, reveals &amp; columns including isolated columns in the followings.</t>
    </r>
  </si>
  <si>
    <r>
      <t xml:space="preserve">Prepare and apply  one coat of approved primer and two coats of emulsion paint of approved colour and quality to </t>
    </r>
    <r>
      <rPr>
        <b/>
        <sz val="10"/>
        <rFont val="Times New Roman"/>
        <family val="1"/>
      </rPr>
      <t>internal faces</t>
    </r>
    <r>
      <rPr>
        <sz val="10"/>
        <rFont val="Times New Roman"/>
        <family val="1"/>
      </rPr>
      <t xml:space="preserve"> of walls, reveals, sloping soffits of staircases &amp; columns including isolated columns in the followings.</t>
    </r>
  </si>
  <si>
    <r>
      <t xml:space="preserve">Prepare and apply one coat of approved quality primer with two coats of emulsion paint of approved colour and quality </t>
    </r>
    <r>
      <rPr>
        <b/>
        <sz val="10"/>
        <rFont val="Times New Roman"/>
        <family val="1"/>
      </rPr>
      <t>soffit of slabs</t>
    </r>
    <r>
      <rPr>
        <sz val="10"/>
        <rFont val="Times New Roman"/>
        <family val="1"/>
      </rPr>
      <t>, staircases, beams in the followings.</t>
    </r>
  </si>
  <si>
    <t>Supplying and fixing size 600mm×300mm Step tiles to an approved pattern and colour including 1:3 cement and sand  on  20mm thick screed bed and point with colored cement to match and forming neat uniform joint between tiles as per the architect's instruction. Rate shall include for nossing of edges to a approved design as per the architect's instructions. (Prime Cost per tile - Rs.600-750)</t>
  </si>
  <si>
    <r>
      <t xml:space="preserve">16mm thick cement &amp; sand (1:5) plaster finished semi rough with wooden float on </t>
    </r>
    <r>
      <rPr>
        <b/>
        <sz val="10"/>
        <rFont val="Times New Roman"/>
        <family val="1"/>
      </rPr>
      <t>external faces</t>
    </r>
    <r>
      <rPr>
        <sz val="10"/>
        <rFont val="Times New Roman"/>
        <family val="1"/>
      </rPr>
      <t>, on brick ,block, concrete surfaces &amp; reveals to openings in the followings. (Rate shall include for all the necessary preparations as per the Architect's approval)</t>
    </r>
  </si>
  <si>
    <r>
      <t xml:space="preserve">16mm thick cement sand (1:5) plaster finished smooth with lime putty or approved equivalent on </t>
    </r>
    <r>
      <rPr>
        <b/>
        <sz val="10"/>
        <rFont val="Times New Roman"/>
        <family val="1"/>
      </rPr>
      <t>internal faces</t>
    </r>
    <r>
      <rPr>
        <sz val="10"/>
        <rFont val="Times New Roman"/>
        <family val="1"/>
      </rPr>
      <t>, on brick / concrete surfaces, reveals to openings including isolated columns in the followings.</t>
    </r>
  </si>
  <si>
    <r>
      <t xml:space="preserve">25mm thick cement sand (1:5) plaster finished smooth with lime putty or approved equivalent on </t>
    </r>
    <r>
      <rPr>
        <b/>
        <sz val="10"/>
        <rFont val="Times New Roman"/>
        <family val="1"/>
      </rPr>
      <t>internal faces</t>
    </r>
    <r>
      <rPr>
        <sz val="10"/>
        <rFont val="Times New Roman"/>
        <family val="1"/>
      </rPr>
      <t>, on brick / concrete surfaces, reveals to openings including isolated columns in the followings.</t>
    </r>
  </si>
  <si>
    <t>: Proposed Apartment @ Buller's lane - Colombo 07</t>
  </si>
  <si>
    <t>CLIENT</t>
  </si>
  <si>
    <t>: Mrs J.L.J. Pestonjee</t>
  </si>
  <si>
    <t>CONSULTANT</t>
  </si>
  <si>
    <t>: KWA Architects,No 37, 1st floor, School lane, Colombo 07.</t>
  </si>
  <si>
    <t>CONTRACTOR</t>
  </si>
  <si>
    <t>: RN Construction(pvt) ltd</t>
  </si>
  <si>
    <t>Item No</t>
  </si>
  <si>
    <t>Qty</t>
  </si>
  <si>
    <t>Rate</t>
  </si>
  <si>
    <t>Amount</t>
  </si>
  <si>
    <t>Remaks</t>
  </si>
  <si>
    <t>(Rs:)</t>
  </si>
  <si>
    <t xml:space="preserve">Total Cost </t>
  </si>
  <si>
    <t>Canopy for AC outdoor fixing</t>
  </si>
  <si>
    <t xml:space="preserve"> References</t>
  </si>
  <si>
    <t>VO:01</t>
  </si>
  <si>
    <t>Demolishion of part of existing  boundry wall  &amp; Disposal of demolished materials off site</t>
  </si>
  <si>
    <t>Construction of Temporary Boundry wall</t>
  </si>
  <si>
    <t>02</t>
  </si>
  <si>
    <t>VO:03</t>
  </si>
  <si>
    <t>03</t>
  </si>
  <si>
    <t xml:space="preserve"> Demolishing  part of lift wall  &amp; fill of  the part of lift wall  due to changed of lift door size</t>
  </si>
  <si>
    <t>Boundry wall construction (Excavation,Screed,Rubble work,Plinth beam,S columns)</t>
  </si>
  <si>
    <t>Mezzanine floor stair case</t>
  </si>
  <si>
    <t>Construction of Cable tranch for Electrical cable(600x600 man hole &amp; 32Dia UPVC sleeves)</t>
  </si>
  <si>
    <t>Ground floor drivers' toilet floor tile</t>
  </si>
  <si>
    <t>Roof terrace bath room floor tiling</t>
  </si>
  <si>
    <t>Ground floor drivers' toilet wall tile</t>
  </si>
  <si>
    <t>Roof terrace bath room wall tiling</t>
  </si>
  <si>
    <t>Mezzanine floor area tiling</t>
  </si>
  <si>
    <r>
      <t>m</t>
    </r>
    <r>
      <rPr>
        <vertAlign val="superscript"/>
        <sz val="11"/>
        <color theme="1"/>
        <rFont val="Times New Roman"/>
        <family val="1"/>
      </rPr>
      <t>2</t>
    </r>
  </si>
  <si>
    <t>Cost break down submitted</t>
  </si>
  <si>
    <t>Ground floor cement finish (Generator room,Transformer room,Panel room)</t>
  </si>
  <si>
    <t>Ground floor drivers' toilet floor skirting</t>
  </si>
  <si>
    <t>Roof terrace bath room skirting</t>
  </si>
  <si>
    <t>Balcony area floor tiling(4'x2')</t>
  </si>
  <si>
    <t>Security room floor area tilling</t>
  </si>
  <si>
    <t>06</t>
  </si>
  <si>
    <t>07</t>
  </si>
  <si>
    <t>08</t>
  </si>
  <si>
    <t>09</t>
  </si>
  <si>
    <t>10</t>
  </si>
  <si>
    <t>BOQ Rates</t>
  </si>
  <si>
    <t>Additional Work</t>
  </si>
  <si>
    <t>RN</t>
  </si>
  <si>
    <t>STORM WATER PUMP</t>
  </si>
  <si>
    <t>Supply and installation of centrifugal type water supply  transfer pumps(1 duty + 1 standby)</t>
  </si>
  <si>
    <t>HOT WATER SYSTEM</t>
  </si>
  <si>
    <r>
      <t>Geyser 30</t>
    </r>
    <r>
      <rPr>
        <i/>
        <sz val="10"/>
        <rFont val="Bookman Old Style"/>
        <family val="1"/>
      </rPr>
      <t xml:space="preserve">l </t>
    </r>
    <r>
      <rPr>
        <sz val="10"/>
        <rFont val="Bookman Old Style"/>
        <family val="1"/>
      </rPr>
      <t>(with flexible horse)</t>
    </r>
  </si>
  <si>
    <r>
      <t>Geyser 15</t>
    </r>
    <r>
      <rPr>
        <i/>
        <sz val="10"/>
        <rFont val="Bookman Old Style"/>
        <family val="1"/>
      </rPr>
      <t xml:space="preserve">l </t>
    </r>
    <r>
      <rPr>
        <sz val="10"/>
        <rFont val="Bookman Old Style"/>
        <family val="1"/>
      </rPr>
      <t>(with flexible horse)</t>
    </r>
  </si>
  <si>
    <t>24'' garb bar (Disable toilet)</t>
  </si>
  <si>
    <r>
      <rPr>
        <b/>
        <sz val="10"/>
        <rFont val="Times New Roman"/>
        <family val="1"/>
      </rPr>
      <t>Supply &amp; Installation</t>
    </r>
    <r>
      <rPr>
        <sz val="10"/>
        <rFont val="Times New Roman"/>
        <family val="1"/>
      </rPr>
      <t xml:space="preserve"> of automatically started diesel prime generator sets of capacity 250 kVA and associated auxiliaries complete with all service connection to working order the generator shall be fully enclosed type(canopy type) with required air attenuation systems, sound level shall be comply to the Central Environmental Authority standards &amp; local council standard for such Installations. including followings but not limited to.</t>
    </r>
  </si>
  <si>
    <r>
      <t xml:space="preserve">Rate shall include  </t>
    </r>
    <r>
      <rPr>
        <b/>
        <sz val="10"/>
        <rFont val="Times New Roman"/>
        <family val="1"/>
      </rPr>
      <t>installation</t>
    </r>
    <r>
      <rPr>
        <sz val="10"/>
        <rFont val="Times New Roman"/>
        <family val="1"/>
      </rPr>
      <t xml:space="preserve"> of following lighting fixtures,socket outlets as specified and detailed, fixed in position including all  fixing accessories, supports and connect to power,</t>
    </r>
  </si>
  <si>
    <t>RN AMOUNT</t>
  </si>
  <si>
    <r>
      <t xml:space="preserve">Supply and installation of </t>
    </r>
    <r>
      <rPr>
        <b/>
        <sz val="10"/>
        <rFont val="Times New Roman"/>
        <family val="1"/>
      </rPr>
      <t xml:space="preserve">centrifugal type(food grade)water supply  transfer </t>
    </r>
    <r>
      <rPr>
        <sz val="10"/>
        <rFont val="Times New Roman"/>
        <family val="1"/>
      </rPr>
      <t>pumps(1 duty + 1 standby) of capacity 4Lt/s  at a  total head of 35 m including foot valves, strainers,non return valves, gate valves, pipe headers, brackets, suction piping , test line, float switches  control panel, plingths,with all the safety devices such as MCCBs, ELCBs, dry run protection, automatic pump  change over operation, phase failure relays, overload protection…etc. related wiring  and all the other accessories required to complete the job.</t>
    </r>
  </si>
  <si>
    <r>
      <t xml:space="preserve">Supplying and installation of ceramic </t>
    </r>
    <r>
      <rPr>
        <b/>
        <sz val="10"/>
        <rFont val="Times New Roman"/>
        <family val="1"/>
      </rPr>
      <t xml:space="preserve">wash basin (vanity type) </t>
    </r>
    <r>
      <rPr>
        <sz val="10"/>
        <rFont val="Times New Roman"/>
        <family val="1"/>
      </rPr>
      <t>complete with brackets, chromium plated tap, waste outlet, waste plug, chromium plated chain, chromium plated bottle trap, flexible hose and angle valve inclusive of all the connections. (PC sum -10429.68)</t>
    </r>
  </si>
  <si>
    <r>
      <t xml:space="preserve">Supply and installation of ceramic, floor mounted type </t>
    </r>
    <r>
      <rPr>
        <b/>
        <sz val="10"/>
        <rFont val="Times New Roman"/>
        <family val="1"/>
      </rPr>
      <t xml:space="preserve">water closet </t>
    </r>
    <r>
      <rPr>
        <sz val="10"/>
        <rFont val="Times New Roman"/>
        <family val="1"/>
      </rPr>
      <t>complete with 'S or P' (accordingly) traps and cistern of approved make and inclusive of flexible hose &amp; all connections and accessories to the working order.(PC sum for water closet - 48,823.91)</t>
    </r>
  </si>
  <si>
    <r>
      <t xml:space="preserve">Supply and installation of </t>
    </r>
    <r>
      <rPr>
        <b/>
        <sz val="10"/>
        <rFont val="Times New Roman"/>
        <family val="1"/>
      </rPr>
      <t xml:space="preserve">bidet spray </t>
    </r>
    <r>
      <rPr>
        <sz val="10"/>
        <rFont val="Times New Roman"/>
        <family val="1"/>
      </rPr>
      <t>with angle valves(PC sum for bidet &amp; angle valve- 3594.15)</t>
    </r>
  </si>
  <si>
    <r>
      <t xml:space="preserve">Chrome plated  </t>
    </r>
    <r>
      <rPr>
        <b/>
        <sz val="10"/>
        <rFont val="Times New Roman"/>
        <family val="1"/>
      </rPr>
      <t xml:space="preserve">soap Tray </t>
    </r>
    <r>
      <rPr>
        <sz val="10"/>
        <rFont val="Times New Roman"/>
        <family val="1"/>
      </rPr>
      <t>fixed to the wall</t>
    </r>
    <r>
      <rPr>
        <sz val="10"/>
        <color indexed="10"/>
        <rFont val="Times New Roman"/>
        <family val="1"/>
      </rPr>
      <t xml:space="preserve"> </t>
    </r>
  </si>
  <si>
    <r>
      <t xml:space="preserve">Supply and installation of </t>
    </r>
    <r>
      <rPr>
        <b/>
        <sz val="10"/>
        <rFont val="Times New Roman"/>
        <family val="1"/>
      </rPr>
      <t xml:space="preserve">shower </t>
    </r>
    <r>
      <rPr>
        <sz val="10"/>
        <rFont val="Times New Roman"/>
        <family val="1"/>
      </rPr>
      <t>of approved make including shower head, concealed valves mixers, traps and accessories, all complete to the satisfaction of the Architect/Consultant (PC sum for shower head - 32,309.45 &amp; PC for Concealed valve mixture - 13,853.81)</t>
    </r>
  </si>
  <si>
    <r>
      <t>(</t>
    </r>
    <r>
      <rPr>
        <b/>
        <sz val="10"/>
        <rFont val="Times New Roman"/>
        <family val="1"/>
      </rPr>
      <t>600X600)mm mirror</t>
    </r>
    <r>
      <rPr>
        <sz val="10"/>
        <rFont val="Times New Roman"/>
        <family val="1"/>
      </rPr>
      <t xml:space="preserve"> with 4 hole nails ,silver cap</t>
    </r>
  </si>
  <si>
    <r>
      <t>Supply and fixing of stainless steel</t>
    </r>
    <r>
      <rPr>
        <b/>
        <sz val="10"/>
        <rFont val="Times New Roman"/>
        <family val="1"/>
      </rPr>
      <t xml:space="preserve"> towel rail</t>
    </r>
    <r>
      <rPr>
        <sz val="10"/>
        <rFont val="Times New Roman"/>
        <family val="1"/>
      </rPr>
      <t>, 2' length with brackets and fixing material (PC sum - 3424.66)</t>
    </r>
  </si>
  <si>
    <r>
      <t xml:space="preserve">Supply and installation of stainless steel </t>
    </r>
    <r>
      <rPr>
        <b/>
        <sz val="10"/>
        <rFont val="Times New Roman"/>
        <family val="1"/>
      </rPr>
      <t xml:space="preserve">robe hooks </t>
    </r>
    <r>
      <rPr>
        <sz val="10"/>
        <rFont val="Times New Roman"/>
        <family val="1"/>
      </rPr>
      <t>(PC sum - 1270.93)</t>
    </r>
  </si>
  <si>
    <r>
      <t xml:space="preserve">Supply and installation of uPVC trapped </t>
    </r>
    <r>
      <rPr>
        <b/>
        <sz val="10"/>
        <rFont val="Times New Roman"/>
        <family val="1"/>
      </rPr>
      <t>floor gulley</t>
    </r>
    <r>
      <rPr>
        <sz val="10"/>
        <rFont val="Times New Roman"/>
        <family val="1"/>
      </rPr>
      <t>, 150 x 150mm stainless steel cover flushed with floor level, inclusive of necessary water proofing work including material.</t>
    </r>
  </si>
  <si>
    <r>
      <t xml:space="preserve">Supply and installation of stainless steel </t>
    </r>
    <r>
      <rPr>
        <b/>
        <sz val="10"/>
        <rFont val="Times New Roman"/>
        <family val="1"/>
      </rPr>
      <t xml:space="preserve">single bowl kitchen sink </t>
    </r>
    <r>
      <rPr>
        <sz val="10"/>
        <rFont val="Times New Roman"/>
        <family val="1"/>
      </rPr>
      <t xml:space="preserve"> complete with brackets, stainless steel mixture or normal tap, waste outlet, waste plug, chromium plated chain, chromium plated bottle trap, flexible hose and angle valve inclusive of all the connections as per drawing and specifications.</t>
    </r>
  </si>
  <si>
    <r>
      <t>Allow Provisional sum for finishing work to Vanity and Pantry Slab (App. 115m</t>
    </r>
    <r>
      <rPr>
        <vertAlign val="superscript"/>
        <sz val="10"/>
        <rFont val="Times New Roman"/>
        <family val="1"/>
      </rPr>
      <t>2</t>
    </r>
    <r>
      <rPr>
        <sz val="10"/>
        <rFont val="Times New Roman"/>
        <family val="1"/>
      </rPr>
      <t xml:space="preserve"> )(To be done by Nominated Sub Contractor)</t>
    </r>
  </si>
  <si>
    <t>Additional Work Summary(Civil)</t>
  </si>
  <si>
    <t>Additional Work Summary(Plumbing)</t>
  </si>
  <si>
    <t>01</t>
  </si>
  <si>
    <t>04</t>
  </si>
  <si>
    <t>A.1</t>
  </si>
  <si>
    <t xml:space="preserve">Supply &amp; Installation GI perforatted cable tray &amp; Ladders with all mounting accessories </t>
  </si>
  <si>
    <t>600x100mm  cable ladder</t>
  </si>
  <si>
    <t>100x60mm cable tray</t>
  </si>
  <si>
    <t>200x60mm  cable tray</t>
  </si>
  <si>
    <t>300x60mm cable tray</t>
  </si>
  <si>
    <t>600x100mm  cable tray</t>
  </si>
  <si>
    <t xml:space="preserve"> BOQ QTY</t>
  </si>
  <si>
    <t xml:space="preserve">   Doller fluxuation value </t>
  </si>
  <si>
    <t>S6a</t>
  </si>
  <si>
    <t>ATS panel with 20 No of individual ATS as  on drawings &amp; specified</t>
  </si>
  <si>
    <t>S.6b</t>
  </si>
  <si>
    <t xml:space="preserve">Supply and Installation of Gen Panel </t>
  </si>
  <si>
    <t>S7a</t>
  </si>
  <si>
    <t>S15a</t>
  </si>
  <si>
    <t>S16a</t>
  </si>
  <si>
    <t>S17a</t>
  </si>
  <si>
    <t>S18a</t>
  </si>
  <si>
    <t>S21a</t>
  </si>
  <si>
    <t>S22a</t>
  </si>
  <si>
    <t>S24a</t>
  </si>
  <si>
    <t>DB - RT1 &amp; DB-RT2</t>
  </si>
  <si>
    <t>S24b</t>
  </si>
  <si>
    <t>Metering pael for the DB-UNIT E</t>
  </si>
  <si>
    <t xml:space="preserve">Cable tray rates not included to this  its under separate item </t>
  </si>
  <si>
    <t>S25</t>
  </si>
  <si>
    <t>S25a</t>
  </si>
  <si>
    <t>4CX6mm2 CU/PVC/PVC +6mm2 Cu/PVC Earth cable from meter panel to ATS panel(30A 4P ATS-18nos)</t>
  </si>
  <si>
    <t>S25b</t>
  </si>
  <si>
    <t>4CX16mm2 CU/PVC/PVC+ 16mm2 Cu/PVC Earth cable from meter panel to ATS panel(60A 4P ATS-2nos)</t>
  </si>
  <si>
    <t>S25c</t>
  </si>
  <si>
    <t>4CX10mm2 CU/PVC/PVC cable from Gen. panel to ATS panel(30A 4P ATS-18nos)</t>
  </si>
  <si>
    <t>S25d</t>
  </si>
  <si>
    <t>4CX16mm2 CU/PVC/PVC cable from Gen. panel to ATS panel(60A 4P ATS-2nos)</t>
  </si>
  <si>
    <t>S26</t>
  </si>
  <si>
    <t>S26a</t>
  </si>
  <si>
    <t xml:space="preserve">4CX16mm2 CU/PVC/PVC cable from MSB to SMDB - Services  </t>
  </si>
  <si>
    <t>S27</t>
  </si>
  <si>
    <t>S28</t>
  </si>
  <si>
    <t>S29</t>
  </si>
  <si>
    <t>S30</t>
  </si>
  <si>
    <t>S31</t>
  </si>
  <si>
    <t>S32</t>
  </si>
  <si>
    <t>S33</t>
  </si>
  <si>
    <t>S33a</t>
  </si>
  <si>
    <t>4Cx10mm2  Cu/PVC/PVC + 10mm2 from ATS panel  to DB-UNIT A in 1st floor</t>
  </si>
  <si>
    <t>S34a</t>
  </si>
  <si>
    <t>4Cx10mm2  Cu/PVC/PVC + 10mm2 from ATS PANEL to DB-UNIT B in 1st floor</t>
  </si>
  <si>
    <t>S35</t>
  </si>
  <si>
    <t>S35a</t>
  </si>
  <si>
    <t>4Cx10mm2  Cu/PVC/PVC + 10mm2 from ATS PANEL to DB-UNIT C in 1st floor</t>
  </si>
  <si>
    <t>S36</t>
  </si>
  <si>
    <t>S36a</t>
  </si>
  <si>
    <t>4Cx10mm2  Cu/PVC/PVC + 10mm2 from ATS PANEL to DB-UNIT D in 1st floor</t>
  </si>
  <si>
    <t>S37</t>
  </si>
  <si>
    <t>S37a</t>
  </si>
  <si>
    <t xml:space="preserve">4Cx10mm2  Cu/PVC/PVC + 10mm2 from ATS PANEL  to DB-UNIT A  in 2nd floor </t>
  </si>
  <si>
    <t>S38</t>
  </si>
  <si>
    <t>S38a</t>
  </si>
  <si>
    <t>4Cx10mm2  Cu/PVC/PVC + 10mm2 from ATS PANEL to DB-UNIT B in 2nd floor</t>
  </si>
  <si>
    <t>S39</t>
  </si>
  <si>
    <t>S39a</t>
  </si>
  <si>
    <t>4Cx10mm2  Cu/PVC/PVC + 10mm2 from ATS PANEL  to DB-UNIT C in 2nd floor</t>
  </si>
  <si>
    <t>S40</t>
  </si>
  <si>
    <t>S40a</t>
  </si>
  <si>
    <t>4Cx10mm2  Cu/PVC/PVC + 10mm2 from ATS PANEL to DB-UNIT D in 2nd floor</t>
  </si>
  <si>
    <t>S41</t>
  </si>
  <si>
    <t>S41a</t>
  </si>
  <si>
    <t>4Cx10mm2  Cu/PVC/PVC + 10mm2 from ATS PANEL to DB-UNIT A in 3rd floor</t>
  </si>
  <si>
    <t>S42</t>
  </si>
  <si>
    <t>S42a</t>
  </si>
  <si>
    <t>4Cx10mm2  Cu/PVC/PVC + 10mm2 from ATS PANEL to DB-UNIT B in 3rd floor</t>
  </si>
  <si>
    <t>S43</t>
  </si>
  <si>
    <t>S43a</t>
  </si>
  <si>
    <t>4Cx10mm2  Cu/PVC/PVC + 10mm2 from ATS panel  to DB-UNIT C in 3rd floor</t>
  </si>
  <si>
    <t>S44</t>
  </si>
  <si>
    <t>S44a</t>
  </si>
  <si>
    <t xml:space="preserve">4Cx10mm2  Cu/PVC/PVC + 10mm2 from ATS PANEL to DB-UNIT D in 3rd floor </t>
  </si>
  <si>
    <t>S45</t>
  </si>
  <si>
    <t>S45a</t>
  </si>
  <si>
    <t xml:space="preserve">4Cx10mm2  Cu/PVC/PVC + 10mm2 from ATS PANEL to DB-UNIT A in 4th floor  </t>
  </si>
  <si>
    <t>S46</t>
  </si>
  <si>
    <t>S46a</t>
  </si>
  <si>
    <t xml:space="preserve">4Cx10mm2  Cu/PVC/PVC + 10mm2 from ATS panel to DB-UNIT B in 4th floor  </t>
  </si>
  <si>
    <t>S47</t>
  </si>
  <si>
    <t>S47a</t>
  </si>
  <si>
    <t xml:space="preserve">4Cx10mm2  Cu/PVC/PVC + 10mm2 from ATS PANEL to DB-UNIT C in 4th floor </t>
  </si>
  <si>
    <t>S48</t>
  </si>
  <si>
    <t>S48a</t>
  </si>
  <si>
    <t>4Cx10mm2  Cu/PVC/PVC + 10mm2 from ATS PANEL to DB-UNIT D in 4th floor</t>
  </si>
  <si>
    <t>S49</t>
  </si>
  <si>
    <t>S49a</t>
  </si>
  <si>
    <t xml:space="preserve">4Cx10mm2  Cu/PVC/PVC + 10mm2 from ATS PANEL to DB-UNIT A in 5th floor  </t>
  </si>
  <si>
    <t>S50</t>
  </si>
  <si>
    <t>S50a</t>
  </si>
  <si>
    <t>4Cx10mm2  Cu/PVC/PVC + 10mm2 from ATS PANEL  to DB-UNIT B in 5th floor</t>
  </si>
  <si>
    <t>S51</t>
  </si>
  <si>
    <t>S51a</t>
  </si>
  <si>
    <t>4Cx10mm2  Cu/PVC/PVC + 10mm2 from ATS PANEL to DB-UNIT C in 5th floor</t>
  </si>
  <si>
    <t>S51b</t>
  </si>
  <si>
    <t>4Cx10mm2  Cu/PVC/PVC + 10mm2 from ATS PANEL to DB-UNIT D in 5th floor</t>
  </si>
  <si>
    <t>S52</t>
  </si>
  <si>
    <t>S52a</t>
  </si>
  <si>
    <t>2Cx6mm2  Cu/PVC/PVC + 6mm2 from SMDB-Services to DB-COM 1(not included cable tray)</t>
  </si>
  <si>
    <t>S53</t>
  </si>
  <si>
    <t>S53a</t>
  </si>
  <si>
    <t>2Cx6mm2  Cu/PVC/PVC + 6mm2 from SMDB-Services to DB-COM 2 (not included cable tray)</t>
  </si>
  <si>
    <t>S54</t>
  </si>
  <si>
    <t>S81a</t>
  </si>
  <si>
    <t>20A DP switches for Geyser</t>
  </si>
  <si>
    <t>Notes:</t>
  </si>
  <si>
    <t>1.  Duty free item (Generator and Panel boards) prices based on 1 USD = Rs.148.00</t>
  </si>
  <si>
    <t xml:space="preserve">2.  Power supply to  AC, Lift, Solar, not yet received and its can be vary as actual </t>
  </si>
  <si>
    <t>RN AMOUNT(RS.)</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</si>
  <si>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</si>
  <si>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</si>
  <si>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</si>
  <si>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</si>
  <si>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</si>
  <si>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</si>
  <si>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</si>
  <si>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</si>
  <si>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</si>
  <si>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</si>
  <si>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</si>
  <si>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</si>
  <si>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</si>
  <si>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</si>
  <si>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</si>
  <si>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</si>
  <si>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</si>
  <si>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</si>
  <si>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</si>
  <si>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</si>
  <si>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</si>
  <si>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</si>
  <si>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</si>
  <si>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</si>
  <si>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</si>
  <si>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</si>
  <si>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</si>
  <si>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</si>
  <si>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</si>
  <si>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</si>
  <si>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</si>
  <si>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</si>
  <si>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</si>
  <si>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</si>
  <si>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</si>
  <si>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</si>
  <si>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</si>
  <si>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</si>
  <si>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</si>
  <si>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</si>
  <si>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</si>
  <si>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</si>
  <si>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</si>
  <si>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</si>
  <si>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</si>
  <si>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</si>
  <si>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Maids' rooms floor tiling (1'x1') 1st to 5th floor</t>
  </si>
  <si>
    <t>Wall</t>
  </si>
  <si>
    <t>in to boq</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</si>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</sst>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_-* #,##0.00_-;\-* #,##0.00_-;_-* &quot;-&quot;??_-;_-@_-"/>
    <numFmt numFmtId="165" formatCode="&quot;Rs&quot;#,##0_);[Red]\(&quot;Rs&quot;#,##0\)"/>
    <numFmt numFmtId="166" formatCode="#,##0.0"/>
    <numFmt numFmtId="167" formatCode="0.0000_)"/>
    <numFmt numFmtId="168" formatCode="0.00_)"/>
    <numFmt numFmtId="169" formatCode="0.0"/>
    <numFmt numFmtId="170" formatCode="0.0000%"/>
    <numFmt numFmtId="171" formatCode="0.00000%"/>
    <numFmt numFmtId="172" formatCode="_(* #,###_);_(* \(#,###\);_(* &quot;&quot;??_);_(@_)"/>
    <numFmt numFmtId="173" formatCode="00"/>
    <numFmt numFmtId="174" formatCode="_(* #,##0_);_(* \(#,##0\);_(* &quot;-&quot;??_);_(@_)"/>
  </numFmts>
  <fonts count="3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Courier"/>
      <family val="3"/>
    </font>
    <font>
      <sz val="12"/>
      <name val="Helv"/>
    </font>
    <font>
      <sz val="8"/>
      <name val="Arial"/>
      <family val="2"/>
    </font>
    <font>
      <sz val="10"/>
      <name val="Bookman Old Style"/>
      <family val="1"/>
    </font>
    <font>
      <b/>
      <sz val="10"/>
      <name val="Bookman Old Style"/>
      <family val="1"/>
    </font>
    <font>
      <u/>
      <sz val="10"/>
      <name val="Bookman Old Style"/>
      <family val="1"/>
    </font>
    <font>
      <sz val="10"/>
      <name val="Times New Roman"/>
      <family val="1"/>
    </font>
    <font>
      <b/>
      <sz val="10"/>
      <name val="Times New Roman"/>
      <family val="1"/>
    </font>
    <font>
      <b/>
      <sz val="10"/>
      <color theme="1"/>
      <name val="Times New Roman"/>
      <family val="1"/>
    </font>
    <font>
      <sz val="10"/>
      <color theme="1"/>
      <name val="Times New Roman"/>
      <family val="1"/>
    </font>
    <font>
      <b/>
      <u/>
      <sz val="10"/>
      <name val="Times New Roman"/>
      <family val="1"/>
    </font>
    <font>
      <b/>
      <vertAlign val="superscript"/>
      <sz val="10"/>
      <name val="Times New Roman"/>
      <family val="1"/>
    </font>
    <font>
      <sz val="10"/>
      <color rgb="FFFF0000"/>
      <name val="Times New Roman"/>
      <family val="1"/>
    </font>
    <font>
      <sz val="11"/>
      <color theme="1"/>
      <name val="Times New Roman"/>
      <family val="1"/>
    </font>
    <font>
      <sz val="11"/>
      <name val="Times New Roman"/>
      <family val="1"/>
    </font>
    <font>
      <vertAlign val="superscript"/>
      <sz val="10"/>
      <name val="Times New Roman"/>
      <family val="1"/>
    </font>
    <font>
      <b/>
      <u/>
      <vertAlign val="superscript"/>
      <sz val="10"/>
      <name val="Times New Roman"/>
      <family val="1"/>
    </font>
    <font>
      <b/>
      <sz val="11"/>
      <name val="Times New Roman"/>
      <family val="1"/>
    </font>
    <font>
      <b/>
      <sz val="10"/>
      <color rgb="FFFF0000"/>
      <name val="Times New Roman"/>
      <family val="1"/>
    </font>
    <font>
      <b/>
      <sz val="12"/>
      <color theme="1"/>
      <name val="Times New Roman"/>
      <family val="1"/>
    </font>
    <font>
      <sz val="12"/>
      <color theme="1"/>
      <name val="Times New Roman"/>
      <family val="1"/>
    </font>
    <font>
      <b/>
      <sz val="11"/>
      <color theme="1"/>
      <name val="Times New Roman"/>
      <family val="1"/>
    </font>
    <font>
      <b/>
      <u/>
      <sz val="12"/>
      <color theme="1"/>
      <name val="Times New Roman"/>
      <family val="1"/>
    </font>
    <font>
      <vertAlign val="superscript"/>
      <sz val="11"/>
      <color theme="1"/>
      <name val="Times New Roman"/>
      <family val="1"/>
    </font>
    <font>
      <i/>
      <sz val="10"/>
      <name val="Bookman Old Style"/>
      <family val="1"/>
    </font>
    <font>
      <u/>
      <sz val="10"/>
      <color theme="1"/>
      <name val="Times New Roman"/>
      <family val="1"/>
    </font>
    <font>
      <u/>
      <sz val="10"/>
      <name val="Times New Roman"/>
      <family val="1"/>
    </font>
    <font>
      <sz val="9"/>
      <name val="Times New Roman"/>
      <family val="1"/>
    </font>
    <font>
      <b/>
      <u/>
      <sz val="9"/>
      <name val="Times New Roman"/>
      <family val="1"/>
    </font>
    <font>
      <sz val="10"/>
      <color indexed="10"/>
      <name val="Times New Roman"/>
      <family val="1"/>
    </font>
    <font>
      <b/>
      <u/>
      <sz val="11"/>
      <name val="Times New Roman"/>
      <family val="1"/>
    </font>
    <font>
      <sz val="10"/>
      <color rgb="FF00B0F0"/>
      <name val="Times New Roman"/>
      <family val="1"/>
    </font>
    <font>
      <sz val="10"/>
      <color rgb="FFFF0000"/>
      <name val="Bookman Old Style"/>
      <family val="1"/>
    </font>
    <font>
      <b/>
      <sz val="10"/>
      <color rgb="FFFF0000"/>
      <name val="Bookman Old Style"/>
      <family val="1"/>
    </font>
  </fonts>
  <fills count="11">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0" tint="-0.24997711111789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medium">
        <color indexed="64"/>
      </left>
      <right style="medium">
        <color indexed="64"/>
      </right>
      <top/>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double">
        <color indexed="64"/>
      </bottom>
      <diagonal/>
    </border>
  </borders>
  <cellStyleXfs count="34">
    <xf numFmtId="0" fontId="0" fillId="0" borderId="0"/>
    <xf numFmtId="43" fontId="1" fillId="0" borderId="0" applyFont="0" applyFill="0" applyBorder="0" applyAlignment="0" applyProtection="0"/>
    <xf numFmtId="164" fontId="5" fillId="0" borderId="0" applyFont="0" applyFill="0" applyBorder="0" applyAlignment="0" applyProtection="0"/>
    <xf numFmtId="43" fontId="2" fillId="0" borderId="0" applyFont="0" applyFill="0" applyBorder="0" applyAlignment="0" applyProtection="0"/>
    <xf numFmtId="0"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6"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4" fillId="0" borderId="0"/>
    <xf numFmtId="0" fontId="2" fillId="0" borderId="0"/>
    <xf numFmtId="9" fontId="2" fillId="0" borderId="0" applyFont="0" applyFill="0" applyBorder="0" applyAlignment="0" applyProtection="0"/>
    <xf numFmtId="4" fontId="2" fillId="0" borderId="0"/>
    <xf numFmtId="167" fontId="5" fillId="0" borderId="0"/>
    <xf numFmtId="0" fontId="2" fillId="0" borderId="0"/>
    <xf numFmtId="0" fontId="5" fillId="0" borderId="0"/>
    <xf numFmtId="9" fontId="1" fillId="0" borderId="0" applyFont="0" applyFill="0" applyBorder="0" applyAlignment="0" applyProtection="0"/>
    <xf numFmtId="0" fontId="2" fillId="0" borderId="0"/>
    <xf numFmtId="172" fontId="1" fillId="0" borderId="0" applyFont="0" applyFill="0" applyBorder="0" applyAlignment="0" applyProtection="0"/>
    <xf numFmtId="164" fontId="1" fillId="0" borderId="0" applyFont="0" applyFill="0" applyBorder="0" applyAlignment="0" applyProtection="0"/>
    <xf numFmtId="0" fontId="2" fillId="0" borderId="0"/>
    <xf numFmtId="43" fontId="1" fillId="0" borderId="0" applyFont="0" applyFill="0" applyBorder="0" applyAlignment="0" applyProtection="0"/>
    <xf numFmtId="44" fontId="1" fillId="0" borderId="0" applyFont="0" applyFill="0" applyBorder="0" applyAlignment="0" applyProtection="0"/>
  </cellStyleXfs>
  <cellXfs count="1027">
    <xf numFmtId="0" fontId="0" fillId="0" borderId="0" xfId="0"/>
    <xf numFmtId="0" fontId="7" fillId="0" borderId="0" xfId="0" applyFont="1" applyFill="1" applyAlignment="1">
      <alignment vertical="center" wrapText="1"/>
    </xf>
    <xf numFmtId="0" fontId="7" fillId="0" borderId="0" xfId="0" applyFont="1" applyFill="1" applyAlignment="1">
      <alignment vertical="top" wrapText="1"/>
    </xf>
    <xf numFmtId="0" fontId="7" fillId="0" borderId="0" xfId="0" applyFont="1" applyFill="1" applyAlignment="1">
      <alignment horizontal="center" vertical="top" wrapText="1"/>
    </xf>
    <xf numFmtId="43" fontId="7" fillId="0" borderId="0" xfId="1" applyFont="1" applyFill="1" applyAlignment="1">
      <alignment horizontal="center" vertical="top" wrapText="1"/>
    </xf>
    <xf numFmtId="43" fontId="7" fillId="0" borderId="0" xfId="1" applyFont="1" applyFill="1" applyAlignment="1">
      <alignment vertical="top" wrapText="1"/>
    </xf>
    <xf numFmtId="0" fontId="7" fillId="0" borderId="0" xfId="0" applyFont="1" applyFill="1" applyBorder="1" applyAlignment="1">
      <alignment vertical="top" wrapText="1"/>
    </xf>
    <xf numFmtId="0" fontId="7" fillId="0" borderId="0" xfId="0" applyFont="1" applyFill="1" applyAlignment="1">
      <alignment horizontal="justify" vertical="top" wrapText="1"/>
    </xf>
    <xf numFmtId="43" fontId="7" fillId="0" borderId="0" xfId="1" applyFont="1" applyFill="1" applyBorder="1" applyAlignment="1">
      <alignment vertical="top" wrapText="1"/>
    </xf>
    <xf numFmtId="0" fontId="7" fillId="0" borderId="0" xfId="0" applyFont="1" applyFill="1" applyBorder="1" applyAlignment="1">
      <alignment horizontal="center" vertical="top" wrapText="1"/>
    </xf>
    <xf numFmtId="43" fontId="7" fillId="0" borderId="0" xfId="1" applyFont="1" applyFill="1" applyBorder="1" applyAlignment="1">
      <alignment horizontal="center" vertical="top" wrapText="1"/>
    </xf>
    <xf numFmtId="0" fontId="7" fillId="0" borderId="0" xfId="0" applyFont="1" applyFill="1"/>
    <xf numFmtId="0" fontId="7" fillId="0" borderId="0" xfId="0" applyFont="1" applyFill="1" applyAlignment="1">
      <alignment horizontal="center" vertical="center"/>
    </xf>
    <xf numFmtId="0" fontId="7" fillId="0" borderId="0" xfId="0" applyFont="1" applyFill="1" applyAlignment="1">
      <alignment vertical="center"/>
    </xf>
    <xf numFmtId="10" fontId="7" fillId="0" borderId="0" xfId="27" applyNumberFormat="1" applyFont="1" applyFill="1"/>
    <xf numFmtId="0" fontId="8" fillId="0" borderId="17" xfId="15" applyFont="1" applyFill="1" applyBorder="1" applyAlignment="1">
      <alignment horizontal="center" vertical="center" wrapText="1"/>
    </xf>
    <xf numFmtId="0" fontId="7" fillId="0" borderId="22" xfId="15" applyFont="1" applyFill="1" applyBorder="1" applyAlignment="1">
      <alignment horizontal="left" vertical="center"/>
    </xf>
    <xf numFmtId="10" fontId="7" fillId="0" borderId="0" xfId="27" applyNumberFormat="1" applyFont="1" applyFill="1" applyAlignment="1">
      <alignment vertical="center"/>
    </xf>
    <xf numFmtId="0" fontId="7" fillId="0" borderId="24" xfId="13" applyFont="1" applyFill="1" applyBorder="1" applyAlignment="1">
      <alignment horizontal="center" vertical="center" wrapText="1"/>
    </xf>
    <xf numFmtId="0" fontId="7" fillId="0" borderId="25" xfId="15" applyFont="1" applyFill="1" applyBorder="1" applyAlignment="1">
      <alignment horizontal="justify" vertical="center"/>
    </xf>
    <xf numFmtId="0" fontId="7" fillId="0" borderId="29" xfId="13" applyFont="1" applyFill="1" applyBorder="1" applyAlignment="1">
      <alignment horizontal="center" vertical="center" wrapText="1"/>
    </xf>
    <xf numFmtId="0" fontId="7" fillId="0" borderId="30" xfId="15" applyFont="1" applyFill="1" applyBorder="1" applyAlignment="1">
      <alignment horizontal="justify" vertical="center"/>
    </xf>
    <xf numFmtId="43" fontId="7" fillId="0" borderId="0" xfId="1" applyFont="1" applyFill="1" applyAlignment="1">
      <alignment vertical="center"/>
    </xf>
    <xf numFmtId="0" fontId="7" fillId="0" borderId="32" xfId="28" applyFont="1" applyFill="1" applyBorder="1" applyAlignment="1">
      <alignment vertical="center"/>
    </xf>
    <xf numFmtId="0" fontId="8" fillId="0" borderId="32" xfId="26" applyFont="1" applyFill="1" applyBorder="1" applyAlignment="1">
      <alignment horizontal="center" vertical="center" wrapText="1"/>
    </xf>
    <xf numFmtId="0" fontId="7" fillId="0" borderId="0" xfId="28" applyFont="1" applyFill="1" applyBorder="1" applyAlignment="1">
      <alignment vertical="center"/>
    </xf>
    <xf numFmtId="0" fontId="9" fillId="0" borderId="17" xfId="26" applyFont="1" applyFill="1" applyBorder="1" applyAlignment="1">
      <alignment horizontal="center" vertical="center"/>
    </xf>
    <xf numFmtId="0" fontId="7" fillId="0" borderId="18" xfId="28" applyFont="1" applyFill="1" applyBorder="1" applyAlignment="1">
      <alignment vertical="center"/>
    </xf>
    <xf numFmtId="0" fontId="7" fillId="0" borderId="0" xfId="26" applyFont="1" applyFill="1" applyBorder="1" applyAlignment="1">
      <alignment horizontal="left" vertical="center"/>
    </xf>
    <xf numFmtId="0" fontId="9" fillId="0" borderId="17" xfId="28" applyFont="1" applyFill="1" applyBorder="1" applyAlignment="1">
      <alignment horizontal="center" vertical="center"/>
    </xf>
    <xf numFmtId="0" fontId="7" fillId="0" borderId="19" xfId="26" applyFont="1" applyFill="1" applyBorder="1" applyAlignment="1">
      <alignment horizontal="left" vertical="center"/>
    </xf>
    <xf numFmtId="0" fontId="9" fillId="0" borderId="0" xfId="26" applyFont="1" applyFill="1" applyBorder="1" applyAlignment="1">
      <alignment horizontal="center" vertical="center"/>
    </xf>
    <xf numFmtId="0" fontId="7" fillId="0" borderId="0" xfId="28" applyFont="1" applyFill="1" applyBorder="1" applyAlignment="1">
      <alignment horizontal="left" vertical="center"/>
    </xf>
    <xf numFmtId="0" fontId="8" fillId="0" borderId="0" xfId="28" applyFont="1" applyFill="1" applyBorder="1" applyAlignment="1">
      <alignment horizontal="center" vertical="center"/>
    </xf>
    <xf numFmtId="0" fontId="8" fillId="0" borderId="0" xfId="28" applyFont="1" applyFill="1" applyBorder="1" applyAlignment="1">
      <alignment vertical="center"/>
    </xf>
    <xf numFmtId="0" fontId="7" fillId="0" borderId="7" xfId="0" applyFont="1" applyFill="1" applyBorder="1"/>
    <xf numFmtId="0" fontId="7" fillId="0" borderId="8" xfId="0" applyFont="1" applyFill="1" applyBorder="1"/>
    <xf numFmtId="43" fontId="7" fillId="0" borderId="0" xfId="1" applyFont="1" applyFill="1"/>
    <xf numFmtId="0" fontId="7" fillId="0" borderId="0" xfId="0" applyFont="1" applyFill="1" applyAlignment="1">
      <alignment horizontal="right"/>
    </xf>
    <xf numFmtId="0" fontId="7" fillId="0" borderId="0" xfId="28" applyFont="1" applyFill="1" applyBorder="1" applyAlignment="1">
      <alignment horizontal="right" vertical="center"/>
    </xf>
    <xf numFmtId="0" fontId="7" fillId="0" borderId="8" xfId="0" applyFont="1" applyFill="1" applyBorder="1" applyAlignment="1">
      <alignment horizontal="right"/>
    </xf>
    <xf numFmtId="0" fontId="8" fillId="0" borderId="18" xfId="15" applyFont="1" applyFill="1" applyBorder="1" applyAlignment="1">
      <alignment horizontal="center" vertical="center"/>
    </xf>
    <xf numFmtId="0" fontId="8" fillId="0" borderId="0" xfId="26" applyFont="1" applyFill="1" applyBorder="1" applyAlignment="1">
      <alignment horizontal="left" vertical="center" wrapText="1"/>
    </xf>
    <xf numFmtId="10" fontId="7" fillId="0" borderId="19" xfId="27" applyNumberFormat="1" applyFont="1" applyFill="1" applyBorder="1" applyAlignment="1">
      <alignment vertical="center"/>
    </xf>
    <xf numFmtId="9" fontId="7" fillId="0" borderId="19" xfId="28" applyNumberFormat="1" applyFont="1" applyFill="1" applyBorder="1" applyAlignment="1">
      <alignment vertical="center"/>
    </xf>
    <xf numFmtId="43" fontId="7" fillId="0" borderId="26" xfId="28" applyNumberFormat="1" applyFont="1" applyFill="1" applyBorder="1" applyAlignment="1">
      <alignment horizontal="right" vertical="center"/>
    </xf>
    <xf numFmtId="43" fontId="8" fillId="0" borderId="20" xfId="3" applyFont="1" applyFill="1" applyBorder="1" applyAlignment="1">
      <alignment horizontal="center" vertical="center" wrapText="1"/>
    </xf>
    <xf numFmtId="43" fontId="7" fillId="0" borderId="23" xfId="28" applyNumberFormat="1" applyFont="1" applyFill="1" applyBorder="1" applyAlignment="1">
      <alignment horizontal="right" vertical="center"/>
    </xf>
    <xf numFmtId="43" fontId="8" fillId="0" borderId="18" xfId="26" applyNumberFormat="1" applyFont="1" applyFill="1" applyBorder="1" applyAlignment="1">
      <alignment horizontal="right" vertical="center" wrapText="1"/>
    </xf>
    <xf numFmtId="43" fontId="8" fillId="0" borderId="20" xfId="26" applyNumberFormat="1" applyFont="1" applyFill="1" applyBorder="1" applyAlignment="1">
      <alignment horizontal="right" vertical="center" wrapText="1"/>
    </xf>
    <xf numFmtId="43" fontId="7" fillId="0" borderId="18" xfId="28" applyNumberFormat="1" applyFont="1" applyFill="1" applyBorder="1" applyAlignment="1">
      <alignment horizontal="right" vertical="center"/>
    </xf>
    <xf numFmtId="43" fontId="7" fillId="0" borderId="20" xfId="28" applyNumberFormat="1" applyFont="1" applyFill="1" applyBorder="1" applyAlignment="1">
      <alignment horizontal="right" vertical="center"/>
    </xf>
    <xf numFmtId="0" fontId="7" fillId="0" borderId="0" xfId="0" applyFont="1" applyFill="1" applyBorder="1" applyAlignment="1">
      <alignment vertical="center" wrapText="1"/>
    </xf>
    <xf numFmtId="43" fontId="7" fillId="0" borderId="21" xfId="15" applyNumberFormat="1" applyFont="1" applyFill="1" applyBorder="1" applyAlignment="1">
      <alignment horizontal="center" vertical="center"/>
    </xf>
    <xf numFmtId="43" fontId="7" fillId="0" borderId="24" xfId="15" applyNumberFormat="1" applyFont="1" applyFill="1" applyBorder="1" applyAlignment="1">
      <alignment horizontal="justify" vertical="center"/>
    </xf>
    <xf numFmtId="43" fontId="8" fillId="0" borderId="17" xfId="26" applyNumberFormat="1" applyFont="1" applyFill="1" applyBorder="1" applyAlignment="1">
      <alignment horizontal="left" vertical="center" wrapText="1"/>
    </xf>
    <xf numFmtId="43" fontId="7" fillId="0" borderId="29" xfId="15" applyNumberFormat="1" applyFont="1" applyFill="1" applyBorder="1" applyAlignment="1">
      <alignment horizontal="justify" vertical="center"/>
    </xf>
    <xf numFmtId="43" fontId="7" fillId="0" borderId="0" xfId="0" applyNumberFormat="1" applyFont="1" applyFill="1"/>
    <xf numFmtId="43" fontId="7" fillId="0" borderId="0" xfId="0" applyNumberFormat="1" applyFont="1" applyFill="1" applyAlignment="1">
      <alignment horizontal="right"/>
    </xf>
    <xf numFmtId="43" fontId="7" fillId="0" borderId="0" xfId="27" applyNumberFormat="1" applyFont="1" applyFill="1"/>
    <xf numFmtId="0" fontId="10" fillId="0" borderId="0" xfId="0" applyFont="1" applyFill="1" applyAlignment="1">
      <alignment vertical="center" wrapText="1"/>
    </xf>
    <xf numFmtId="0" fontId="11" fillId="0" borderId="1" xfId="0" applyFont="1" applyFill="1" applyBorder="1" applyAlignment="1">
      <alignment horizontal="center" vertical="center" wrapText="1"/>
    </xf>
    <xf numFmtId="43" fontId="11" fillId="0" borderId="1" xfId="1"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4" xfId="0" applyFont="1" applyFill="1" applyBorder="1" applyAlignment="1">
      <alignment horizontal="justify" vertical="center" wrapText="1"/>
    </xf>
    <xf numFmtId="0" fontId="10" fillId="0" borderId="0" xfId="0" applyFont="1" applyFill="1" applyAlignment="1">
      <alignment vertical="top" wrapText="1"/>
    </xf>
    <xf numFmtId="0" fontId="10" fillId="0" borderId="2" xfId="20" applyFont="1" applyFill="1" applyBorder="1" applyAlignment="1">
      <alignment horizontal="center" vertical="top"/>
    </xf>
    <xf numFmtId="0" fontId="11" fillId="0" borderId="2" xfId="0" applyFont="1" applyFill="1" applyBorder="1" applyAlignment="1">
      <alignment horizontal="justify" vertical="top" wrapText="1"/>
    </xf>
    <xf numFmtId="43" fontId="10" fillId="0" borderId="2" xfId="1" applyFont="1" applyFill="1" applyBorder="1" applyAlignment="1">
      <alignment vertical="top" wrapText="1"/>
    </xf>
    <xf numFmtId="0" fontId="10" fillId="0" borderId="2" xfId="0" applyFont="1" applyFill="1" applyBorder="1" applyAlignment="1">
      <alignment horizontal="center" vertical="top" wrapText="1"/>
    </xf>
    <xf numFmtId="43" fontId="10" fillId="0" borderId="2" xfId="1" applyFont="1" applyFill="1" applyBorder="1" applyAlignment="1">
      <alignment horizontal="center" vertical="top" wrapText="1"/>
    </xf>
    <xf numFmtId="0" fontId="10" fillId="0" borderId="2" xfId="0" applyFont="1" applyFill="1" applyBorder="1" applyAlignment="1">
      <alignment vertical="top" wrapText="1"/>
    </xf>
    <xf numFmtId="0" fontId="10" fillId="0" borderId="2" xfId="0" applyFont="1" applyFill="1" applyBorder="1" applyAlignment="1">
      <alignment horizontal="justify" vertical="top" wrapText="1"/>
    </xf>
    <xf numFmtId="0" fontId="10" fillId="0" borderId="2" xfId="20" applyFont="1" applyFill="1" applyBorder="1" applyAlignment="1">
      <alignment horizontal="center" vertical="center"/>
    </xf>
    <xf numFmtId="0" fontId="10" fillId="0" borderId="2" xfId="0" applyFont="1" applyFill="1" applyBorder="1" applyAlignment="1">
      <alignment horizontal="justify" vertical="center" wrapText="1"/>
    </xf>
    <xf numFmtId="43" fontId="10" fillId="0" borderId="2" xfId="1" applyFont="1" applyFill="1" applyBorder="1" applyAlignment="1">
      <alignment vertical="center" wrapText="1"/>
    </xf>
    <xf numFmtId="0" fontId="10" fillId="0" borderId="2" xfId="0" applyFont="1" applyFill="1" applyBorder="1" applyAlignment="1">
      <alignment horizontal="center" vertical="center" wrapText="1"/>
    </xf>
    <xf numFmtId="43" fontId="10" fillId="0" borderId="2" xfId="1" applyFont="1" applyFill="1" applyBorder="1" applyAlignment="1">
      <alignment horizontal="center" vertical="center" wrapText="1"/>
    </xf>
    <xf numFmtId="0" fontId="10" fillId="0" borderId="2" xfId="0" applyFont="1" applyFill="1" applyBorder="1" applyAlignment="1">
      <alignment vertical="center" wrapText="1"/>
    </xf>
    <xf numFmtId="0" fontId="10" fillId="2" borderId="0" xfId="21" applyFont="1" applyFill="1" applyAlignment="1">
      <alignment horizontal="center" vertical="center"/>
    </xf>
    <xf numFmtId="0" fontId="11" fillId="0" borderId="2" xfId="0" applyFont="1" applyFill="1" applyBorder="1" applyAlignment="1">
      <alignment horizontal="justify" vertical="center" wrapText="1"/>
    </xf>
    <xf numFmtId="0" fontId="10" fillId="2" borderId="0" xfId="21" applyFont="1" applyFill="1" applyBorder="1" applyAlignment="1">
      <alignment horizontal="center" vertical="center"/>
    </xf>
    <xf numFmtId="0" fontId="10" fillId="0" borderId="0" xfId="0" applyFont="1" applyFill="1" applyBorder="1" applyAlignment="1">
      <alignment vertical="center" wrapText="1"/>
    </xf>
    <xf numFmtId="0" fontId="14" fillId="0" borderId="2" xfId="0" applyFont="1" applyFill="1" applyBorder="1" applyAlignment="1">
      <alignment horizontal="justify" vertical="center" wrapText="1"/>
    </xf>
    <xf numFmtId="43" fontId="10" fillId="0" borderId="6" xfId="1" applyFont="1" applyFill="1" applyBorder="1" applyAlignment="1">
      <alignment horizontal="center" vertical="center" wrapText="1"/>
    </xf>
    <xf numFmtId="0" fontId="10" fillId="0" borderId="12" xfId="0" applyFont="1" applyFill="1" applyBorder="1" applyAlignment="1">
      <alignment vertical="center" wrapText="1"/>
    </xf>
    <xf numFmtId="0" fontId="10" fillId="0" borderId="2" xfId="0" applyFont="1" applyFill="1" applyBorder="1" applyAlignment="1">
      <alignment horizontal="justify" vertical="center"/>
    </xf>
    <xf numFmtId="0" fontId="11" fillId="0" borderId="2" xfId="0" applyFont="1" applyFill="1" applyBorder="1" applyAlignment="1">
      <alignment horizontal="justify" vertical="center"/>
    </xf>
    <xf numFmtId="43" fontId="10" fillId="0" borderId="0" xfId="1" applyFont="1" applyFill="1" applyBorder="1" applyAlignment="1">
      <alignment vertical="center" wrapText="1"/>
    </xf>
    <xf numFmtId="0" fontId="10" fillId="0" borderId="0" xfId="0" applyFont="1" applyFill="1" applyBorder="1" applyAlignment="1">
      <alignment horizontal="justify" vertical="center" wrapText="1"/>
    </xf>
    <xf numFmtId="43" fontId="16" fillId="0" borderId="2" xfId="1" applyFont="1" applyFill="1" applyBorder="1" applyAlignment="1">
      <alignment vertical="center" wrapText="1"/>
    </xf>
    <xf numFmtId="0" fontId="10" fillId="0" borderId="0" xfId="21" applyFont="1" applyFill="1" applyAlignment="1">
      <alignment horizontal="center" vertical="center"/>
    </xf>
    <xf numFmtId="0" fontId="10" fillId="0" borderId="12" xfId="21" applyFont="1" applyFill="1" applyBorder="1" applyAlignment="1">
      <alignment horizontal="center" vertical="center"/>
    </xf>
    <xf numFmtId="0" fontId="10" fillId="0" borderId="6" xfId="20" applyFont="1" applyFill="1" applyBorder="1" applyAlignment="1">
      <alignment horizontal="center" vertical="center"/>
    </xf>
    <xf numFmtId="0" fontId="10" fillId="0" borderId="6" xfId="0" applyFont="1" applyFill="1" applyBorder="1" applyAlignment="1">
      <alignment horizontal="justify" vertical="center" wrapText="1"/>
    </xf>
    <xf numFmtId="43" fontId="10" fillId="0" borderId="6" xfId="1" applyFont="1" applyFill="1" applyBorder="1" applyAlignment="1">
      <alignment vertical="center" wrapText="1"/>
    </xf>
    <xf numFmtId="0" fontId="10" fillId="0" borderId="6" xfId="0" applyFont="1" applyFill="1" applyBorder="1" applyAlignment="1">
      <alignment vertical="center" wrapText="1"/>
    </xf>
    <xf numFmtId="0" fontId="10" fillId="0" borderId="0" xfId="0" applyFont="1" applyFill="1" applyAlignment="1">
      <alignment horizontal="center" vertical="top" wrapText="1"/>
    </xf>
    <xf numFmtId="0" fontId="10" fillId="0" borderId="0" xfId="0" applyFont="1" applyFill="1" applyAlignment="1">
      <alignment horizontal="justify" vertical="top" wrapText="1"/>
    </xf>
    <xf numFmtId="43" fontId="10" fillId="0" borderId="0" xfId="1" applyFont="1" applyFill="1" applyAlignment="1">
      <alignment vertical="top" wrapText="1"/>
    </xf>
    <xf numFmtId="43" fontId="10" fillId="0" borderId="0" xfId="1" applyFont="1" applyFill="1" applyAlignment="1">
      <alignment horizontal="center" vertical="top" wrapText="1"/>
    </xf>
    <xf numFmtId="0" fontId="10" fillId="0" borderId="0" xfId="0" applyFont="1" applyFill="1" applyBorder="1" applyAlignment="1">
      <alignment vertical="top" wrapText="1"/>
    </xf>
    <xf numFmtId="0" fontId="7" fillId="0" borderId="0" xfId="0" applyFont="1" applyFill="1" applyBorder="1" applyAlignment="1">
      <alignment horizontal="justify" vertical="top" wrapText="1"/>
    </xf>
    <xf numFmtId="43" fontId="7" fillId="0" borderId="17" xfId="27" applyNumberFormat="1" applyFont="1" applyFill="1" applyBorder="1" applyAlignment="1">
      <alignment vertical="center"/>
    </xf>
    <xf numFmtId="43" fontId="7" fillId="0" borderId="21" xfId="27" applyNumberFormat="1" applyFont="1" applyFill="1" applyBorder="1" applyAlignment="1">
      <alignment vertical="center"/>
    </xf>
    <xf numFmtId="43" fontId="7" fillId="0" borderId="24" xfId="1" applyFont="1" applyFill="1" applyBorder="1" applyAlignment="1">
      <alignment vertical="center"/>
    </xf>
    <xf numFmtId="10" fontId="8" fillId="0" borderId="17" xfId="27" applyNumberFormat="1" applyFont="1" applyFill="1" applyBorder="1" applyAlignment="1">
      <alignment horizontal="center" vertical="center"/>
    </xf>
    <xf numFmtId="0" fontId="11" fillId="0" borderId="12" xfId="0" applyFont="1" applyFill="1" applyBorder="1" applyAlignment="1">
      <alignment vertical="center" wrapText="1"/>
    </xf>
    <xf numFmtId="0" fontId="17" fillId="0" borderId="0" xfId="0" applyFont="1"/>
    <xf numFmtId="0" fontId="11" fillId="0" borderId="1" xfId="0" applyFont="1" applyFill="1" applyBorder="1" applyAlignment="1">
      <alignment horizontal="center" vertical="top" wrapText="1"/>
    </xf>
    <xf numFmtId="0" fontId="18" fillId="0" borderId="10" xfId="0" applyFont="1" applyFill="1" applyBorder="1" applyAlignment="1">
      <alignment horizontal="justify" vertical="center" wrapText="1"/>
    </xf>
    <xf numFmtId="0" fontId="18" fillId="0" borderId="0" xfId="0" applyFont="1" applyFill="1" applyBorder="1" applyAlignment="1">
      <alignment horizontal="justify" vertical="center"/>
    </xf>
    <xf numFmtId="0" fontId="18" fillId="0" borderId="0" xfId="0" applyFont="1" applyFill="1" applyBorder="1" applyAlignment="1">
      <alignment horizontal="center" vertical="center" wrapText="1"/>
    </xf>
    <xf numFmtId="0" fontId="10" fillId="0" borderId="0" xfId="0" applyFont="1" applyFill="1" applyBorder="1" applyAlignment="1">
      <alignment horizontal="justify" vertical="top" wrapText="1"/>
    </xf>
    <xf numFmtId="0" fontId="10" fillId="0" borderId="3" xfId="0" applyFont="1" applyFill="1" applyBorder="1" applyAlignment="1">
      <alignment horizontal="justify" vertical="top" wrapText="1"/>
    </xf>
    <xf numFmtId="0" fontId="17" fillId="0" borderId="2" xfId="0" applyFont="1" applyBorder="1"/>
    <xf numFmtId="0" fontId="11" fillId="0" borderId="0" xfId="0" applyFont="1" applyFill="1" applyBorder="1" applyAlignment="1">
      <alignment horizontal="justify" vertical="top" wrapText="1"/>
    </xf>
    <xf numFmtId="0" fontId="11" fillId="0" borderId="3" xfId="0" applyFont="1" applyFill="1" applyBorder="1" applyAlignment="1">
      <alignment horizontal="justify" vertical="top" wrapText="1"/>
    </xf>
    <xf numFmtId="0" fontId="10" fillId="0" borderId="10" xfId="0" applyFont="1" applyFill="1" applyBorder="1" applyAlignment="1">
      <alignment horizontal="justify" vertical="top" wrapText="1"/>
    </xf>
    <xf numFmtId="43" fontId="17" fillId="0" borderId="2" xfId="1" applyFont="1" applyBorder="1"/>
    <xf numFmtId="43" fontId="17" fillId="0" borderId="2" xfId="1" applyFont="1" applyBorder="1" applyAlignment="1">
      <alignment vertical="top"/>
    </xf>
    <xf numFmtId="0" fontId="10" fillId="0" borderId="2" xfId="16" applyFont="1" applyFill="1" applyBorder="1" applyAlignment="1">
      <alignment horizontal="center" vertical="top"/>
    </xf>
    <xf numFmtId="0" fontId="11" fillId="0" borderId="0" xfId="16" applyFont="1" applyFill="1" applyBorder="1" applyAlignment="1">
      <alignment horizontal="justify" vertical="top" wrapText="1"/>
    </xf>
    <xf numFmtId="0" fontId="11" fillId="0" borderId="3" xfId="16" applyFont="1" applyFill="1" applyBorder="1" applyAlignment="1">
      <alignment horizontal="justify" vertical="top" wrapText="1"/>
    </xf>
    <xf numFmtId="43" fontId="10" fillId="0" borderId="2" xfId="1" applyFont="1" applyFill="1" applyBorder="1" applyAlignment="1">
      <alignment horizontal="center" vertical="top"/>
    </xf>
    <xf numFmtId="43" fontId="10" fillId="0" borderId="3" xfId="1" applyFont="1" applyFill="1" applyBorder="1" applyAlignment="1">
      <alignment horizontal="center" vertical="top"/>
    </xf>
    <xf numFmtId="0" fontId="10" fillId="0" borderId="2" xfId="16" applyFont="1" applyFill="1" applyBorder="1" applyAlignment="1">
      <alignment vertical="top"/>
    </xf>
    <xf numFmtId="0" fontId="10" fillId="0" borderId="0" xfId="16" applyFont="1" applyFill="1" applyAlignment="1">
      <alignment vertical="top"/>
    </xf>
    <xf numFmtId="43" fontId="10" fillId="0" borderId="2" xfId="16" applyNumberFormat="1" applyFont="1" applyFill="1" applyBorder="1" applyAlignment="1">
      <alignment vertical="top"/>
    </xf>
    <xf numFmtId="0" fontId="10" fillId="0" borderId="0" xfId="16" applyFont="1" applyFill="1" applyBorder="1" applyAlignment="1">
      <alignment horizontal="justify" vertical="top" wrapText="1"/>
    </xf>
    <xf numFmtId="0" fontId="10" fillId="0" borderId="0" xfId="16" applyFont="1" applyFill="1" applyBorder="1" applyAlignment="1">
      <alignment horizontal="justify" vertical="top"/>
    </xf>
    <xf numFmtId="0" fontId="10" fillId="0" borderId="0" xfId="16" applyFont="1" applyFill="1" applyBorder="1" applyAlignment="1">
      <alignment vertical="top"/>
    </xf>
    <xf numFmtId="0" fontId="10" fillId="0" borderId="10" xfId="16" applyFont="1" applyFill="1" applyBorder="1" applyAlignment="1">
      <alignment horizontal="justify" vertical="top" wrapText="1"/>
    </xf>
    <xf numFmtId="0" fontId="10" fillId="0" borderId="12" xfId="0" applyFont="1" applyFill="1" applyBorder="1" applyAlignment="1">
      <alignment horizontal="justify" vertical="top" wrapText="1"/>
    </xf>
    <xf numFmtId="0" fontId="11" fillId="0" borderId="6"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0" fillId="0" borderId="1" xfId="0" applyFont="1" applyFill="1" applyBorder="1" applyAlignment="1">
      <alignment horizontal="justify" vertical="top" wrapText="1"/>
    </xf>
    <xf numFmtId="43" fontId="10" fillId="0" borderId="1" xfId="1" applyFont="1" applyFill="1" applyBorder="1" applyAlignment="1">
      <alignment horizontal="justify" vertical="top" wrapText="1"/>
    </xf>
    <xf numFmtId="0" fontId="10" fillId="0" borderId="14" xfId="0" applyFont="1" applyFill="1" applyBorder="1" applyAlignment="1">
      <alignment horizontal="justify" vertical="top" wrapText="1"/>
    </xf>
    <xf numFmtId="0" fontId="11" fillId="0" borderId="1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0" xfId="16" applyFont="1" applyFill="1" applyBorder="1" applyAlignment="1">
      <alignment horizontal="center" vertical="top"/>
    </xf>
    <xf numFmtId="0" fontId="11" fillId="0" borderId="10" xfId="16" applyFont="1" applyFill="1" applyBorder="1" applyAlignment="1">
      <alignment horizontal="justify" vertical="top" wrapText="1"/>
    </xf>
    <xf numFmtId="0" fontId="10" fillId="0" borderId="3" xfId="16" applyFont="1" applyFill="1" applyBorder="1" applyAlignment="1">
      <alignment horizontal="justify" vertical="top" wrapText="1"/>
    </xf>
    <xf numFmtId="0" fontId="10" fillId="0" borderId="3" xfId="16" applyFont="1" applyFill="1" applyBorder="1" applyAlignment="1">
      <alignment horizontal="justify" vertical="top"/>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10" xfId="0" applyFont="1" applyFill="1" applyBorder="1" applyAlignment="1">
      <alignment horizontal="left" vertical="top" wrapText="1"/>
    </xf>
    <xf numFmtId="0" fontId="11" fillId="0" borderId="10" xfId="0" applyFont="1" applyFill="1" applyBorder="1" applyAlignment="1">
      <alignment horizontal="justify" vertical="top" wrapText="1"/>
    </xf>
    <xf numFmtId="0" fontId="10" fillId="0" borderId="3" xfId="0" applyFont="1" applyFill="1" applyBorder="1" applyAlignment="1">
      <alignment horizontal="center" vertical="top" wrapText="1"/>
    </xf>
    <xf numFmtId="0" fontId="10" fillId="0" borderId="10" xfId="0" applyFont="1" applyFill="1" applyBorder="1" applyAlignment="1">
      <alignment horizontal="center" vertical="top" wrapText="1"/>
    </xf>
    <xf numFmtId="43" fontId="11" fillId="0" borderId="33" xfId="1" applyFont="1" applyFill="1" applyBorder="1" applyAlignment="1">
      <alignment horizontal="center" vertical="top" wrapText="1"/>
    </xf>
    <xf numFmtId="0" fontId="10" fillId="0" borderId="11" xfId="0" applyFont="1" applyFill="1" applyBorder="1" applyAlignment="1">
      <alignment horizontal="center" vertical="top" wrapText="1"/>
    </xf>
    <xf numFmtId="0" fontId="10" fillId="0" borderId="11" xfId="0" applyFont="1" applyFill="1" applyBorder="1" applyAlignment="1">
      <alignment horizontal="justify" vertical="top" wrapText="1"/>
    </xf>
    <xf numFmtId="0" fontId="10" fillId="0" borderId="13" xfId="0" applyFont="1" applyFill="1" applyBorder="1" applyAlignment="1">
      <alignment horizontal="justify" vertical="top" wrapText="1"/>
    </xf>
    <xf numFmtId="0" fontId="10" fillId="0" borderId="6" xfId="0" applyFont="1" applyFill="1" applyBorder="1" applyAlignment="1">
      <alignment horizontal="center" vertical="top" wrapText="1"/>
    </xf>
    <xf numFmtId="43" fontId="10" fillId="0" borderId="13" xfId="1" applyFont="1" applyFill="1" applyBorder="1" applyAlignment="1">
      <alignment horizontal="center" vertical="top" wrapText="1"/>
    </xf>
    <xf numFmtId="0" fontId="17" fillId="0" borderId="6" xfId="0" applyFont="1" applyBorder="1"/>
    <xf numFmtId="0" fontId="17" fillId="0" borderId="0" xfId="0" applyFont="1" applyBorder="1"/>
    <xf numFmtId="43" fontId="17" fillId="0" borderId="0" xfId="1" applyFont="1"/>
    <xf numFmtId="0" fontId="10" fillId="0" borderId="10"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10" xfId="0" applyFont="1" applyFill="1" applyBorder="1" applyAlignment="1">
      <alignment horizontal="justify" vertical="top" wrapText="1"/>
    </xf>
    <xf numFmtId="0" fontId="10" fillId="0" borderId="0" xfId="0" applyFont="1" applyFill="1" applyBorder="1" applyAlignment="1">
      <alignment horizontal="justify" vertical="top" wrapText="1"/>
    </xf>
    <xf numFmtId="0" fontId="10" fillId="0" borderId="3" xfId="0" applyFont="1" applyFill="1" applyBorder="1" applyAlignment="1">
      <alignment horizontal="justify" vertical="top" wrapText="1"/>
    </xf>
    <xf numFmtId="0" fontId="11" fillId="0" borderId="10" xfId="16" applyFont="1" applyFill="1" applyBorder="1" applyAlignment="1">
      <alignment horizontal="justify" vertical="top" wrapText="1"/>
    </xf>
    <xf numFmtId="0" fontId="11" fillId="0" borderId="0" xfId="16" applyFont="1" applyFill="1" applyBorder="1" applyAlignment="1">
      <alignment horizontal="justify" vertical="top" wrapText="1"/>
    </xf>
    <xf numFmtId="0" fontId="11" fillId="0" borderId="3" xfId="16" applyFont="1" applyFill="1" applyBorder="1" applyAlignment="1">
      <alignment horizontal="justify" vertical="top" wrapText="1"/>
    </xf>
    <xf numFmtId="43" fontId="11" fillId="0" borderId="4" xfId="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3" fillId="0" borderId="0" xfId="0" applyFont="1" applyFill="1"/>
    <xf numFmtId="43" fontId="11" fillId="0" borderId="1" xfId="1" applyFont="1" applyFill="1" applyBorder="1" applyAlignment="1">
      <alignment horizontal="center" vertical="top" wrapText="1"/>
    </xf>
    <xf numFmtId="0" fontId="10" fillId="0" borderId="4" xfId="0" applyFont="1" applyFill="1" applyBorder="1" applyAlignment="1">
      <alignment horizontal="center" vertical="top" wrapText="1"/>
    </xf>
    <xf numFmtId="0" fontId="10" fillId="0" borderId="4" xfId="0" applyFont="1" applyFill="1" applyBorder="1" applyAlignment="1">
      <alignment vertical="top" wrapText="1"/>
    </xf>
    <xf numFmtId="43" fontId="10" fillId="0" borderId="4" xfId="1" applyFont="1" applyFill="1" applyBorder="1" applyAlignment="1">
      <alignment vertical="top" wrapText="1"/>
    </xf>
    <xf numFmtId="43" fontId="13" fillId="0" borderId="4" xfId="1" applyFont="1" applyFill="1" applyBorder="1" applyAlignment="1">
      <alignment vertical="top"/>
    </xf>
    <xf numFmtId="0" fontId="11" fillId="0" borderId="2" xfId="0" applyFont="1" applyFill="1" applyBorder="1" applyAlignment="1">
      <alignment vertical="center" wrapText="1"/>
    </xf>
    <xf numFmtId="43" fontId="13" fillId="0" borderId="2" xfId="1" applyFont="1" applyFill="1" applyBorder="1" applyAlignment="1">
      <alignment vertical="top"/>
    </xf>
    <xf numFmtId="43" fontId="13" fillId="0" borderId="2" xfId="1" applyFont="1" applyFill="1" applyBorder="1" applyAlignment="1">
      <alignment vertical="center"/>
    </xf>
    <xf numFmtId="0" fontId="13" fillId="0" borderId="0" xfId="0" applyFont="1" applyFill="1" applyAlignment="1">
      <alignment vertical="center"/>
    </xf>
    <xf numFmtId="43" fontId="10" fillId="0" borderId="2" xfId="1" applyNumberFormat="1" applyFont="1" applyFill="1" applyBorder="1" applyAlignment="1">
      <alignment vertical="center" wrapText="1"/>
    </xf>
    <xf numFmtId="43" fontId="13" fillId="0" borderId="6" xfId="1" applyFont="1" applyFill="1" applyBorder="1" applyAlignment="1">
      <alignment vertical="center"/>
    </xf>
    <xf numFmtId="43" fontId="13" fillId="0" borderId="4" xfId="1" applyFont="1" applyFill="1" applyBorder="1" applyAlignment="1">
      <alignment vertical="center"/>
    </xf>
    <xf numFmtId="43" fontId="12" fillId="0" borderId="33" xfId="1" applyFont="1" applyFill="1" applyBorder="1" applyAlignment="1">
      <alignment vertical="top"/>
    </xf>
    <xf numFmtId="43" fontId="11" fillId="0" borderId="33" xfId="1" applyFont="1" applyFill="1" applyBorder="1" applyAlignment="1">
      <alignment vertical="center" wrapText="1"/>
    </xf>
    <xf numFmtId="0" fontId="10" fillId="0" borderId="6" xfId="20" applyFont="1" applyFill="1" applyBorder="1" applyAlignment="1">
      <alignment horizontal="center" vertical="top"/>
    </xf>
    <xf numFmtId="0" fontId="10" fillId="0" borderId="6" xfId="0" applyFont="1" applyFill="1" applyBorder="1" applyAlignment="1">
      <alignment vertical="top" wrapText="1"/>
    </xf>
    <xf numFmtId="43" fontId="10" fillId="0" borderId="6" xfId="1" applyFont="1" applyFill="1" applyBorder="1" applyAlignment="1">
      <alignment vertical="top" wrapText="1"/>
    </xf>
    <xf numFmtId="43" fontId="13" fillId="0" borderId="6" xfId="1" applyFont="1" applyFill="1" applyBorder="1" applyAlignment="1">
      <alignment vertical="top"/>
    </xf>
    <xf numFmtId="0" fontId="13" fillId="0" borderId="6" xfId="0" applyFont="1" applyFill="1" applyBorder="1"/>
    <xf numFmtId="0" fontId="10" fillId="0" borderId="8" xfId="20" applyFont="1" applyFill="1" applyBorder="1" applyAlignment="1">
      <alignment horizontal="center" vertical="top"/>
    </xf>
    <xf numFmtId="0" fontId="13" fillId="0" borderId="8" xfId="0" applyFont="1" applyFill="1" applyBorder="1"/>
    <xf numFmtId="43" fontId="13" fillId="0" borderId="0" xfId="1" applyFont="1" applyFill="1" applyAlignment="1">
      <alignment vertical="top"/>
    </xf>
    <xf numFmtId="0" fontId="10" fillId="0" borderId="0" xfId="20" applyFont="1" applyFill="1" applyBorder="1" applyAlignment="1">
      <alignment horizontal="center" vertical="top"/>
    </xf>
    <xf numFmtId="0" fontId="13" fillId="0" borderId="0" xfId="0" applyFont="1" applyFill="1" applyBorder="1"/>
    <xf numFmtId="43" fontId="13" fillId="0" borderId="0" xfId="0" applyNumberFormat="1" applyFont="1" applyFill="1"/>
    <xf numFmtId="0" fontId="10" fillId="0" borderId="10" xfId="20" applyFont="1" applyFill="1" applyBorder="1" applyAlignment="1">
      <alignment horizontal="center" vertical="top"/>
    </xf>
    <xf numFmtId="171" fontId="13" fillId="0" borderId="0" xfId="27" applyNumberFormat="1" applyFont="1" applyFill="1"/>
    <xf numFmtId="170" fontId="13" fillId="0" borderId="0" xfId="27" applyNumberFormat="1" applyFont="1" applyFill="1"/>
    <xf numFmtId="0" fontId="11" fillId="0" borderId="6" xfId="0" applyFont="1" applyFill="1" applyBorder="1" applyAlignment="1">
      <alignment horizontal="justify" vertical="center" wrapText="1"/>
    </xf>
    <xf numFmtId="0" fontId="10" fillId="0" borderId="6" xfId="0" applyFont="1" applyFill="1" applyBorder="1" applyAlignment="1">
      <alignment horizontal="center" vertical="center" wrapText="1"/>
    </xf>
    <xf numFmtId="43" fontId="11" fillId="6" borderId="1" xfId="1" applyFont="1" applyFill="1" applyBorder="1" applyAlignment="1">
      <alignment horizontal="center" vertical="center" wrapText="1"/>
    </xf>
    <xf numFmtId="0" fontId="13" fillId="6" borderId="4" xfId="0" applyFont="1" applyFill="1" applyBorder="1"/>
    <xf numFmtId="0" fontId="13" fillId="6" borderId="2" xfId="0" applyFont="1" applyFill="1" applyBorder="1"/>
    <xf numFmtId="0" fontId="13" fillId="6" borderId="2" xfId="0" applyFont="1" applyFill="1" applyBorder="1" applyAlignment="1">
      <alignment vertical="center"/>
    </xf>
    <xf numFmtId="43" fontId="13" fillId="6" borderId="2" xfId="1" applyFont="1" applyFill="1" applyBorder="1" applyAlignment="1">
      <alignment vertical="center"/>
    </xf>
    <xf numFmtId="0" fontId="13" fillId="6" borderId="6" xfId="0" applyFont="1" applyFill="1" applyBorder="1" applyAlignment="1">
      <alignment vertical="center"/>
    </xf>
    <xf numFmtId="43" fontId="13" fillId="6" borderId="2" xfId="0" applyNumberFormat="1" applyFont="1" applyFill="1" applyBorder="1" applyAlignment="1">
      <alignment vertical="center"/>
    </xf>
    <xf numFmtId="43" fontId="13" fillId="6" borderId="6" xfId="1" applyFont="1" applyFill="1" applyBorder="1" applyAlignment="1">
      <alignment vertical="center"/>
    </xf>
    <xf numFmtId="43" fontId="12" fillId="6" borderId="33" xfId="1" applyFont="1" applyFill="1" applyBorder="1"/>
    <xf numFmtId="0" fontId="10" fillId="0" borderId="12" xfId="0" applyFont="1" applyFill="1" applyBorder="1" applyAlignment="1">
      <alignment horizontal="justify" wrapText="1"/>
    </xf>
    <xf numFmtId="43" fontId="10" fillId="0" borderId="12" xfId="1" applyFont="1" applyFill="1" applyBorder="1" applyAlignment="1">
      <alignment vertical="top" wrapText="1"/>
    </xf>
    <xf numFmtId="0" fontId="10" fillId="0" borderId="12" xfId="0" applyFont="1" applyFill="1" applyBorder="1" applyAlignment="1">
      <alignment horizontal="center" wrapText="1"/>
    </xf>
    <xf numFmtId="43" fontId="10" fillId="0" borderId="3" xfId="1" applyFont="1" applyFill="1" applyBorder="1" applyAlignment="1">
      <alignment horizontal="center" wrapText="1"/>
    </xf>
    <xf numFmtId="43" fontId="10" fillId="0" borderId="2" xfId="1" applyFont="1" applyFill="1" applyBorder="1" applyAlignment="1">
      <alignment horizontal="center" wrapText="1"/>
    </xf>
    <xf numFmtId="43" fontId="10" fillId="0" borderId="10" xfId="1" applyFont="1" applyFill="1" applyBorder="1" applyAlignment="1">
      <alignment horizontal="center" wrapText="1"/>
    </xf>
    <xf numFmtId="0" fontId="10" fillId="0" borderId="12" xfId="0" applyFont="1" applyFill="1" applyBorder="1" applyAlignment="1">
      <alignment vertical="top" wrapText="1"/>
    </xf>
    <xf numFmtId="0" fontId="11" fillId="0" borderId="2" xfId="0" applyFont="1" applyFill="1" applyBorder="1" applyAlignment="1">
      <alignment horizontal="justify" wrapText="1"/>
    </xf>
    <xf numFmtId="0" fontId="10" fillId="0" borderId="2" xfId="0" applyFont="1" applyFill="1" applyBorder="1" applyAlignment="1">
      <alignment horizontal="center" wrapText="1"/>
    </xf>
    <xf numFmtId="0" fontId="10" fillId="0" borderId="2" xfId="0" applyFont="1" applyFill="1" applyBorder="1" applyAlignment="1">
      <alignment horizontal="justify" wrapText="1"/>
    </xf>
    <xf numFmtId="0" fontId="10" fillId="0" borderId="0" xfId="21" applyFont="1" applyFill="1" applyAlignment="1">
      <alignment horizontal="center" vertical="top"/>
    </xf>
    <xf numFmtId="0" fontId="10" fillId="0" borderId="2" xfId="0" applyFont="1" applyFill="1" applyBorder="1" applyAlignment="1">
      <alignment horizontal="justify" vertical="top"/>
    </xf>
    <xf numFmtId="43" fontId="11" fillId="0" borderId="33" xfId="1" applyFont="1" applyFill="1" applyBorder="1" applyAlignment="1">
      <alignment vertical="top" wrapText="1"/>
    </xf>
    <xf numFmtId="0" fontId="10" fillId="0" borderId="6" xfId="0" applyFont="1" applyFill="1" applyBorder="1" applyAlignment="1">
      <alignment horizontal="justify" wrapText="1"/>
    </xf>
    <xf numFmtId="0" fontId="10" fillId="0" borderId="6" xfId="0" applyFont="1" applyFill="1" applyBorder="1" applyAlignment="1">
      <alignment horizontal="center" wrapText="1"/>
    </xf>
    <xf numFmtId="43" fontId="10" fillId="0" borderId="6" xfId="1" applyFont="1" applyFill="1" applyBorder="1" applyAlignment="1">
      <alignment horizontal="center" wrapText="1"/>
    </xf>
    <xf numFmtId="0" fontId="10" fillId="0" borderId="6" xfId="0" applyFont="1" applyFill="1" applyBorder="1" applyAlignment="1">
      <alignment horizontal="justify" vertical="top" wrapText="1"/>
    </xf>
    <xf numFmtId="43" fontId="10" fillId="0" borderId="6" xfId="1" applyFont="1" applyFill="1" applyBorder="1" applyAlignment="1">
      <alignment horizontal="center" vertical="top" wrapText="1"/>
    </xf>
    <xf numFmtId="0" fontId="10" fillId="6" borderId="4" xfId="0" applyFont="1" applyFill="1" applyBorder="1" applyAlignment="1">
      <alignment vertical="center" wrapText="1"/>
    </xf>
    <xf numFmtId="0" fontId="10" fillId="6" borderId="2" xfId="0" applyFont="1" applyFill="1" applyBorder="1" applyAlignment="1">
      <alignment vertical="top" wrapText="1"/>
    </xf>
    <xf numFmtId="0" fontId="10" fillId="6" borderId="6" xfId="0" applyFont="1" applyFill="1" applyBorder="1" applyAlignment="1">
      <alignment vertical="top" wrapText="1"/>
    </xf>
    <xf numFmtId="0" fontId="10" fillId="6" borderId="2" xfId="0" applyFont="1" applyFill="1" applyBorder="1" applyAlignment="1">
      <alignment vertical="center" wrapText="1"/>
    </xf>
    <xf numFmtId="43" fontId="10" fillId="6" borderId="2" xfId="0" applyNumberFormat="1" applyFont="1" applyFill="1" applyBorder="1" applyAlignment="1">
      <alignment vertical="top" wrapText="1"/>
    </xf>
    <xf numFmtId="43" fontId="10" fillId="6" borderId="6" xfId="0" applyNumberFormat="1" applyFont="1" applyFill="1" applyBorder="1" applyAlignment="1">
      <alignment vertical="top" wrapText="1"/>
    </xf>
    <xf numFmtId="43" fontId="10" fillId="6" borderId="2" xfId="0" applyNumberFormat="1" applyFont="1" applyFill="1" applyBorder="1" applyAlignment="1">
      <alignment vertical="center" wrapText="1"/>
    </xf>
    <xf numFmtId="43" fontId="10" fillId="6" borderId="2" xfId="1" applyFont="1" applyFill="1" applyBorder="1" applyAlignment="1">
      <alignment vertical="top" wrapText="1"/>
    </xf>
    <xf numFmtId="43" fontId="10" fillId="6" borderId="6" xfId="1" applyFont="1" applyFill="1" applyBorder="1" applyAlignment="1">
      <alignment vertical="top" wrapText="1"/>
    </xf>
    <xf numFmtId="43" fontId="11" fillId="6" borderId="33" xfId="1" applyFont="1" applyFill="1" applyBorder="1" applyAlignment="1">
      <alignment vertical="top" wrapText="1"/>
    </xf>
    <xf numFmtId="0" fontId="11" fillId="0" borderId="4" xfId="0" applyFont="1" applyFill="1" applyBorder="1" applyAlignment="1">
      <alignment horizontal="justify" vertical="top" wrapText="1"/>
    </xf>
    <xf numFmtId="0" fontId="10" fillId="2" borderId="0" xfId="21" applyFont="1" applyFill="1" applyAlignment="1">
      <alignment horizontal="center" vertical="top"/>
    </xf>
    <xf numFmtId="0" fontId="10" fillId="2" borderId="0" xfId="21" applyFont="1" applyFill="1" applyBorder="1" applyAlignment="1">
      <alignment horizontal="center" vertical="top"/>
    </xf>
    <xf numFmtId="0" fontId="10" fillId="2" borderId="12" xfId="21" applyFont="1" applyFill="1" applyBorder="1" applyAlignment="1">
      <alignment horizontal="center" vertical="top"/>
    </xf>
    <xf numFmtId="0" fontId="14" fillId="0" borderId="2" xfId="0" applyFont="1" applyFill="1" applyBorder="1" applyAlignment="1">
      <alignment horizontal="justify" vertical="top" wrapText="1"/>
    </xf>
    <xf numFmtId="43" fontId="11" fillId="0" borderId="1" xfId="1" applyFont="1" applyFill="1" applyBorder="1" applyAlignment="1">
      <alignment vertical="center" wrapText="1"/>
    </xf>
    <xf numFmtId="43" fontId="10" fillId="0" borderId="0" xfId="1" applyFont="1" applyFill="1" applyBorder="1" applyAlignment="1">
      <alignment vertical="top" wrapText="1"/>
    </xf>
    <xf numFmtId="0" fontId="10" fillId="0" borderId="0" xfId="0" applyFont="1" applyFill="1" applyBorder="1" applyAlignment="1">
      <alignment horizontal="center" vertical="top" wrapText="1"/>
    </xf>
    <xf numFmtId="43" fontId="10" fillId="0" borderId="0" xfId="1" applyFont="1" applyFill="1" applyBorder="1" applyAlignment="1">
      <alignment horizontal="center" vertical="top" wrapText="1"/>
    </xf>
    <xf numFmtId="43" fontId="11" fillId="0" borderId="0" xfId="1" applyFont="1" applyFill="1" applyBorder="1" applyAlignment="1">
      <alignment vertical="center" wrapText="1"/>
    </xf>
    <xf numFmtId="43" fontId="11" fillId="0" borderId="0" xfId="1" applyFont="1" applyFill="1" applyBorder="1" applyAlignment="1">
      <alignment vertical="top" wrapText="1"/>
    </xf>
    <xf numFmtId="0" fontId="18" fillId="0" borderId="0" xfId="0" applyFont="1" applyFill="1" applyAlignment="1">
      <alignment vertical="center" wrapText="1"/>
    </xf>
    <xf numFmtId="0" fontId="11" fillId="0" borderId="12" xfId="0" applyFont="1" applyFill="1" applyBorder="1" applyAlignment="1">
      <alignment horizontal="center" vertical="center"/>
    </xf>
    <xf numFmtId="0" fontId="21" fillId="0" borderId="2" xfId="0" applyFont="1" applyFill="1" applyBorder="1" applyAlignment="1">
      <alignment horizontal="center" vertical="center" wrapText="1"/>
    </xf>
    <xf numFmtId="0" fontId="21" fillId="0" borderId="2" xfId="0" applyFont="1" applyFill="1" applyBorder="1" applyAlignment="1">
      <alignment horizontal="justify" vertical="top" wrapText="1"/>
    </xf>
    <xf numFmtId="43" fontId="18" fillId="0" borderId="0" xfId="1" applyFont="1" applyFill="1" applyAlignment="1">
      <alignment vertical="center" wrapText="1"/>
    </xf>
    <xf numFmtId="43" fontId="21" fillId="0" borderId="2" xfId="1" applyFont="1" applyFill="1" applyBorder="1" applyAlignment="1">
      <alignment horizontal="center" vertical="center" wrapText="1"/>
    </xf>
    <xf numFmtId="0" fontId="18" fillId="0" borderId="2" xfId="0" applyFont="1" applyFill="1" applyBorder="1" applyAlignment="1">
      <alignment horizontal="center" vertical="top" wrapText="1"/>
    </xf>
    <xf numFmtId="43" fontId="18" fillId="0" borderId="0" xfId="1" applyFont="1" applyFill="1" applyAlignment="1">
      <alignment vertical="top" wrapText="1"/>
    </xf>
    <xf numFmtId="43" fontId="18" fillId="0" borderId="2" xfId="1" applyFont="1" applyFill="1" applyBorder="1" applyAlignment="1">
      <alignment vertical="top" wrapText="1"/>
    </xf>
    <xf numFmtId="0" fontId="18" fillId="0" borderId="2" xfId="0" applyFont="1" applyFill="1" applyBorder="1" applyAlignment="1">
      <alignment horizontal="justify" vertical="top" wrapText="1"/>
    </xf>
    <xf numFmtId="0" fontId="18" fillId="0" borderId="0" xfId="0" applyFont="1" applyFill="1" applyAlignment="1">
      <alignment vertical="top" wrapText="1"/>
    </xf>
    <xf numFmtId="0" fontId="21" fillId="0" borderId="2" xfId="0" applyFont="1" applyFill="1" applyBorder="1" applyAlignment="1">
      <alignment horizontal="center" vertical="top" wrapText="1"/>
    </xf>
    <xf numFmtId="0" fontId="21" fillId="0" borderId="2" xfId="0" applyFont="1" applyFill="1" applyBorder="1" applyAlignment="1">
      <alignment horizontal="center" vertical="top"/>
    </xf>
    <xf numFmtId="0" fontId="18" fillId="0" borderId="2" xfId="0" applyFont="1" applyFill="1" applyBorder="1" applyAlignment="1">
      <alignment horizontal="center" vertical="top"/>
    </xf>
    <xf numFmtId="0" fontId="18" fillId="0" borderId="2" xfId="0" applyFont="1" applyFill="1" applyBorder="1" applyAlignment="1">
      <alignment horizontal="center" vertical="center"/>
    </xf>
    <xf numFmtId="43" fontId="18" fillId="0" borderId="2" xfId="1" applyFont="1" applyFill="1" applyBorder="1" applyAlignment="1">
      <alignment vertical="center" wrapText="1"/>
    </xf>
    <xf numFmtId="43" fontId="18" fillId="0" borderId="2" xfId="1" applyFont="1" applyFill="1" applyBorder="1" applyAlignment="1">
      <alignment horizontal="center" vertical="center"/>
    </xf>
    <xf numFmtId="0" fontId="18" fillId="0" borderId="6" xfId="0" applyFont="1" applyFill="1" applyBorder="1" applyAlignment="1">
      <alignment horizontal="center" vertical="top" wrapText="1"/>
    </xf>
    <xf numFmtId="43" fontId="18" fillId="0" borderId="6" xfId="1"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Fill="1" applyAlignment="1">
      <alignment horizontal="center" vertical="top" wrapText="1"/>
    </xf>
    <xf numFmtId="0" fontId="18" fillId="0" borderId="0" xfId="0" applyFont="1" applyFill="1" applyAlignment="1">
      <alignment horizontal="justify" vertical="top" wrapText="1"/>
    </xf>
    <xf numFmtId="0" fontId="18" fillId="0" borderId="0" xfId="0" applyFont="1" applyFill="1" applyBorder="1" applyAlignment="1">
      <alignment horizontal="center" vertical="top" wrapText="1"/>
    </xf>
    <xf numFmtId="43" fontId="18" fillId="0" borderId="0" xfId="1" applyFont="1" applyFill="1" applyBorder="1" applyAlignment="1">
      <alignment vertical="top" wrapText="1"/>
    </xf>
    <xf numFmtId="0" fontId="18" fillId="0" borderId="10" xfId="0" applyFont="1" applyFill="1" applyBorder="1" applyAlignment="1">
      <alignment horizontal="center" vertical="top" wrapText="1"/>
    </xf>
    <xf numFmtId="0" fontId="18" fillId="0" borderId="0" xfId="0" applyFont="1" applyFill="1" applyBorder="1" applyAlignment="1">
      <alignment horizontal="justify" vertical="top" wrapText="1"/>
    </xf>
    <xf numFmtId="0" fontId="18" fillId="0" borderId="8" xfId="0" applyFont="1" applyFill="1" applyBorder="1" applyAlignment="1">
      <alignment horizontal="center" vertical="top" wrapText="1"/>
    </xf>
    <xf numFmtId="43" fontId="21" fillId="0" borderId="1" xfId="0" applyNumberFormat="1" applyFont="1" applyFill="1" applyBorder="1" applyAlignment="1">
      <alignment vertical="center" wrapText="1"/>
    </xf>
    <xf numFmtId="43" fontId="21" fillId="0" borderId="14" xfId="1" applyFont="1" applyFill="1" applyBorder="1" applyAlignment="1">
      <alignment vertical="top" wrapText="1"/>
    </xf>
    <xf numFmtId="0" fontId="18" fillId="6" borderId="4" xfId="0" applyFont="1" applyFill="1" applyBorder="1" applyAlignment="1">
      <alignment vertical="center" wrapText="1"/>
    </xf>
    <xf numFmtId="0" fontId="18" fillId="6" borderId="2" xfId="0" applyFont="1" applyFill="1" applyBorder="1" applyAlignment="1">
      <alignment vertical="center" wrapText="1"/>
    </xf>
    <xf numFmtId="0" fontId="18" fillId="6" borderId="2" xfId="0" applyFont="1" applyFill="1" applyBorder="1" applyAlignment="1">
      <alignment vertical="top" wrapText="1"/>
    </xf>
    <xf numFmtId="43" fontId="21" fillId="6" borderId="6" xfId="1" applyFont="1" applyFill="1" applyBorder="1" applyAlignment="1">
      <alignment vertical="top" wrapText="1"/>
    </xf>
    <xf numFmtId="43" fontId="21" fillId="6" borderId="15" xfId="1" applyFont="1" applyFill="1" applyBorder="1" applyAlignment="1">
      <alignment vertical="top" wrapText="1"/>
    </xf>
    <xf numFmtId="0" fontId="11" fillId="0" borderId="0" xfId="0" applyFont="1" applyFill="1" applyBorder="1" applyAlignment="1">
      <alignment horizontal="justify" vertical="center" wrapText="1"/>
    </xf>
    <xf numFmtId="0" fontId="11" fillId="0" borderId="3" xfId="0" applyFont="1" applyFill="1" applyBorder="1" applyAlignment="1">
      <alignment horizontal="justify" vertical="center" wrapText="1"/>
    </xf>
    <xf numFmtId="43" fontId="10" fillId="0" borderId="2" xfId="16" applyNumberFormat="1" applyFont="1" applyFill="1" applyBorder="1" applyAlignment="1">
      <alignment vertical="center"/>
    </xf>
    <xf numFmtId="0" fontId="17" fillId="0" borderId="0" xfId="0" applyFont="1" applyAlignment="1">
      <alignment vertical="center"/>
    </xf>
    <xf numFmtId="43" fontId="12" fillId="0" borderId="33" xfId="1" applyFont="1" applyBorder="1"/>
    <xf numFmtId="0" fontId="10" fillId="0" borderId="2" xfId="16" applyFont="1" applyFill="1" applyBorder="1" applyAlignment="1">
      <alignment horizontal="center" vertical="center"/>
    </xf>
    <xf numFmtId="0" fontId="11" fillId="0" borderId="0" xfId="16" applyFont="1" applyFill="1" applyBorder="1" applyAlignment="1">
      <alignment horizontal="justify" vertical="center" wrapText="1"/>
    </xf>
    <xf numFmtId="0" fontId="11" fillId="0" borderId="3" xfId="16" applyFont="1" applyFill="1" applyBorder="1" applyAlignment="1">
      <alignment horizontal="justify" vertical="center" wrapText="1"/>
    </xf>
    <xf numFmtId="43" fontId="10" fillId="0" borderId="2" xfId="1" applyFont="1" applyFill="1" applyBorder="1" applyAlignment="1">
      <alignment horizontal="center" vertical="center"/>
    </xf>
    <xf numFmtId="43" fontId="10" fillId="0" borderId="3" xfId="1" applyFont="1" applyFill="1" applyBorder="1" applyAlignment="1">
      <alignment horizontal="center" vertical="center"/>
    </xf>
    <xf numFmtId="0" fontId="10" fillId="0" borderId="2" xfId="16" applyFont="1" applyFill="1" applyBorder="1" applyAlignment="1">
      <alignment vertical="center"/>
    </xf>
    <xf numFmtId="0" fontId="10" fillId="0" borderId="0" xfId="16" applyFont="1" applyFill="1" applyAlignment="1">
      <alignment vertical="center"/>
    </xf>
    <xf numFmtId="0" fontId="10" fillId="0" borderId="0" xfId="16" applyFont="1" applyFill="1" applyBorder="1" applyAlignment="1">
      <alignment vertical="center"/>
    </xf>
    <xf numFmtId="43" fontId="10" fillId="0" borderId="6" xfId="16" applyNumberFormat="1" applyFont="1" applyFill="1" applyBorder="1" applyAlignment="1">
      <alignment vertical="top"/>
    </xf>
    <xf numFmtId="0" fontId="11" fillId="0" borderId="4" xfId="0" applyFont="1" applyFill="1" applyBorder="1" applyAlignment="1">
      <alignment horizontal="center" vertical="top" wrapText="1"/>
    </xf>
    <xf numFmtId="43" fontId="11" fillId="0" borderId="4" xfId="1" applyFont="1" applyFill="1" applyBorder="1" applyAlignment="1">
      <alignment horizontal="center" vertical="top" wrapText="1"/>
    </xf>
    <xf numFmtId="0" fontId="10" fillId="0" borderId="2" xfId="0" applyFont="1" applyFill="1" applyBorder="1" applyAlignment="1">
      <alignment horizontal="center" vertical="top"/>
    </xf>
    <xf numFmtId="43" fontId="11" fillId="0" borderId="2" xfId="1" applyFont="1" applyFill="1" applyBorder="1" applyAlignment="1">
      <alignment vertical="center" wrapText="1"/>
    </xf>
    <xf numFmtId="0" fontId="11" fillId="0" borderId="6" xfId="0" applyFont="1" applyFill="1" applyBorder="1" applyAlignment="1">
      <alignment horizontal="justify" vertical="top" wrapText="1"/>
    </xf>
    <xf numFmtId="43" fontId="11" fillId="0" borderId="6" xfId="1" applyFont="1" applyFill="1" applyBorder="1" applyAlignment="1">
      <alignment vertical="top" wrapText="1"/>
    </xf>
    <xf numFmtId="43" fontId="10" fillId="0" borderId="0" xfId="0" applyNumberFormat="1" applyFont="1" applyFill="1" applyAlignment="1">
      <alignment vertical="center" wrapText="1"/>
    </xf>
    <xf numFmtId="0" fontId="10" fillId="0" borderId="0" xfId="0" applyFont="1" applyFill="1" applyBorder="1" applyAlignment="1">
      <alignment horizontal="center" vertical="center" wrapText="1"/>
    </xf>
    <xf numFmtId="43" fontId="11" fillId="0" borderId="1" xfId="1" applyNumberFormat="1" applyFont="1" applyFill="1" applyBorder="1" applyAlignment="1">
      <alignment horizontal="center" vertical="center" wrapText="1"/>
    </xf>
    <xf numFmtId="43" fontId="11" fillId="0" borderId="4" xfId="1" applyNumberFormat="1" applyFont="1" applyFill="1" applyBorder="1" applyAlignment="1">
      <alignment horizontal="center" vertical="center" wrapText="1"/>
    </xf>
    <xf numFmtId="43" fontId="10" fillId="0" borderId="2" xfId="1" applyNumberFormat="1" applyFont="1" applyFill="1" applyBorder="1" applyAlignment="1">
      <alignment vertical="top" wrapText="1"/>
    </xf>
    <xf numFmtId="43" fontId="10" fillId="0" borderId="6" xfId="1" applyNumberFormat="1" applyFont="1" applyFill="1" applyBorder="1" applyAlignment="1">
      <alignment vertical="center" wrapText="1"/>
    </xf>
    <xf numFmtId="0" fontId="18" fillId="0" borderId="2" xfId="0" applyFont="1" applyFill="1" applyBorder="1" applyAlignment="1">
      <alignment horizontal="justify" vertical="center" wrapText="1"/>
    </xf>
    <xf numFmtId="43" fontId="10" fillId="0" borderId="2" xfId="0" applyNumberFormat="1" applyFont="1" applyFill="1" applyBorder="1" applyAlignment="1">
      <alignment horizontal="center" vertical="center" wrapText="1"/>
    </xf>
    <xf numFmtId="0" fontId="10" fillId="3" borderId="0" xfId="0" applyFont="1" applyFill="1" applyAlignment="1">
      <alignment vertical="center" wrapText="1"/>
    </xf>
    <xf numFmtId="0" fontId="16" fillId="0" borderId="2" xfId="0" applyFont="1" applyFill="1" applyBorder="1" applyAlignment="1">
      <alignment horizontal="center" vertical="center" wrapText="1"/>
    </xf>
    <xf numFmtId="43" fontId="16" fillId="0" borderId="2" xfId="1" applyNumberFormat="1" applyFont="1" applyFill="1" applyBorder="1" applyAlignment="1">
      <alignment vertical="center" wrapText="1"/>
    </xf>
    <xf numFmtId="43" fontId="10" fillId="0" borderId="0" xfId="1" applyFont="1" applyFill="1" applyAlignment="1">
      <alignment vertical="center" wrapText="1"/>
    </xf>
    <xf numFmtId="0" fontId="11" fillId="0" borderId="2" xfId="0" applyNumberFormat="1" applyFont="1" applyFill="1" applyBorder="1" applyAlignment="1">
      <alignment horizontal="justify" vertical="center" wrapText="1"/>
    </xf>
    <xf numFmtId="43" fontId="10" fillId="0" borderId="2" xfId="1" applyNumberFormat="1" applyFont="1" applyFill="1" applyBorder="1" applyAlignment="1">
      <alignment horizontal="center" vertical="center" wrapText="1"/>
    </xf>
    <xf numFmtId="0" fontId="10" fillId="0" borderId="2" xfId="0" applyNumberFormat="1" applyFont="1" applyFill="1" applyBorder="1" applyAlignment="1">
      <alignment horizontal="justify" vertical="center" wrapText="1"/>
    </xf>
    <xf numFmtId="0" fontId="10" fillId="0" borderId="2" xfId="0" applyNumberFormat="1" applyFont="1" applyFill="1" applyBorder="1" applyAlignment="1">
      <alignment horizontal="justify" vertical="center"/>
    </xf>
    <xf numFmtId="43" fontId="16" fillId="0" borderId="2" xfId="1" applyFont="1" applyFill="1" applyBorder="1" applyAlignment="1">
      <alignment horizontal="center" vertical="center" wrapText="1"/>
    </xf>
    <xf numFmtId="0" fontId="16" fillId="0" borderId="0" xfId="0" applyFont="1" applyFill="1" applyAlignment="1">
      <alignment vertical="center" wrapText="1"/>
    </xf>
    <xf numFmtId="0" fontId="10" fillId="0" borderId="2" xfId="0" applyFont="1" applyFill="1" applyBorder="1" applyAlignment="1">
      <alignment horizontal="left" vertical="center" wrapText="1"/>
    </xf>
    <xf numFmtId="43" fontId="10" fillId="0" borderId="2" xfId="1" applyFont="1" applyFill="1" applyBorder="1" applyAlignment="1">
      <alignment horizontal="left" vertical="center" wrapText="1"/>
    </xf>
    <xf numFmtId="43" fontId="13" fillId="0" borderId="2" xfId="1" applyFont="1" applyFill="1" applyBorder="1" applyAlignment="1">
      <alignment horizontal="left" vertical="center" wrapText="1"/>
    </xf>
    <xf numFmtId="0" fontId="10" fillId="0" borderId="2" xfId="0" applyNumberFormat="1" applyFont="1" applyFill="1" applyBorder="1" applyAlignment="1">
      <alignment horizontal="justify" vertical="top" wrapText="1"/>
    </xf>
    <xf numFmtId="43" fontId="10" fillId="0" borderId="2" xfId="1" applyFont="1" applyFill="1" applyBorder="1" applyAlignment="1">
      <alignment horizontal="left" vertical="top" wrapText="1"/>
    </xf>
    <xf numFmtId="43" fontId="10" fillId="0" borderId="2" xfId="1" applyNumberFormat="1" applyFont="1" applyFill="1" applyBorder="1" applyAlignment="1">
      <alignment horizontal="center" vertical="top" wrapText="1"/>
    </xf>
    <xf numFmtId="43" fontId="11" fillId="0" borderId="1" xfId="1" applyFont="1" applyFill="1" applyBorder="1" applyAlignment="1">
      <alignment vertical="top" wrapText="1"/>
    </xf>
    <xf numFmtId="43" fontId="10" fillId="0" borderId="6" xfId="1" applyNumberFormat="1" applyFont="1" applyFill="1" applyBorder="1" applyAlignment="1">
      <alignment vertical="top" wrapText="1"/>
    </xf>
    <xf numFmtId="43" fontId="10" fillId="0" borderId="0" xfId="1" applyNumberFormat="1" applyFont="1" applyFill="1" applyAlignment="1">
      <alignment vertical="top" wrapText="1"/>
    </xf>
    <xf numFmtId="0" fontId="11" fillId="5" borderId="0" xfId="0" applyFont="1" applyFill="1" applyAlignment="1">
      <alignment vertical="top" wrapText="1"/>
    </xf>
    <xf numFmtId="0" fontId="23" fillId="0" borderId="0" xfId="0" applyFont="1" applyAlignment="1">
      <alignment horizontal="left" vertical="center"/>
    </xf>
    <xf numFmtId="0" fontId="23" fillId="0" borderId="0" xfId="0" applyFont="1" applyAlignment="1">
      <alignment horizontal="left" wrapText="1"/>
    </xf>
    <xf numFmtId="0" fontId="23" fillId="0" borderId="0" xfId="0" applyFont="1" applyAlignment="1">
      <alignment horizontal="center"/>
    </xf>
    <xf numFmtId="43" fontId="23" fillId="0" borderId="0" xfId="1" applyFont="1" applyAlignment="1">
      <alignment horizontal="center"/>
    </xf>
    <xf numFmtId="0" fontId="23" fillId="0" borderId="0" xfId="0" applyFont="1" applyAlignment="1"/>
    <xf numFmtId="0" fontId="24" fillId="0" borderId="0" xfId="0" applyFont="1" applyAlignment="1">
      <alignment horizontal="left"/>
    </xf>
    <xf numFmtId="0" fontId="24" fillId="0" borderId="0" xfId="0" applyFont="1" applyAlignment="1">
      <alignment horizontal="center"/>
    </xf>
    <xf numFmtId="43" fontId="24" fillId="0" borderId="0" xfId="1" applyFont="1" applyAlignment="1">
      <alignment horizontal="center"/>
    </xf>
    <xf numFmtId="0" fontId="23" fillId="0" borderId="0" xfId="0" applyFont="1" applyAlignment="1">
      <alignment horizontal="left"/>
    </xf>
    <xf numFmtId="43" fontId="23" fillId="0" borderId="36" xfId="1" applyFont="1" applyBorder="1" applyAlignment="1">
      <alignment horizontal="center" vertical="center"/>
    </xf>
    <xf numFmtId="0" fontId="23" fillId="0" borderId="36" xfId="0" applyFont="1" applyBorder="1" applyAlignment="1">
      <alignment horizontal="center" vertical="center"/>
    </xf>
    <xf numFmtId="43" fontId="23" fillId="0" borderId="38" xfId="1" applyFont="1" applyBorder="1" applyAlignment="1">
      <alignment horizontal="center" vertical="center"/>
    </xf>
    <xf numFmtId="0" fontId="23" fillId="0" borderId="1" xfId="0" applyFont="1" applyFill="1" applyBorder="1" applyAlignment="1">
      <alignment horizontal="center" vertical="center"/>
    </xf>
    <xf numFmtId="0" fontId="24" fillId="0" borderId="1" xfId="0" applyFont="1" applyFill="1" applyBorder="1" applyAlignment="1">
      <alignment horizontal="center" vertical="center"/>
    </xf>
    <xf numFmtId="43" fontId="24" fillId="0" borderId="14" xfId="1" applyFont="1" applyFill="1" applyBorder="1" applyAlignment="1">
      <alignment horizontal="center" vertical="center"/>
    </xf>
    <xf numFmtId="43" fontId="23" fillId="0" borderId="1" xfId="0" applyNumberFormat="1" applyFont="1" applyFill="1" applyBorder="1" applyAlignment="1">
      <alignment horizontal="center" vertical="center"/>
    </xf>
    <xf numFmtId="43" fontId="10" fillId="6" borderId="2" xfId="1" applyFont="1" applyFill="1" applyBorder="1" applyAlignment="1">
      <alignment vertical="center" wrapText="1"/>
    </xf>
    <xf numFmtId="0" fontId="12" fillId="0" borderId="12" xfId="0" applyFont="1" applyFill="1" applyBorder="1" applyAlignment="1">
      <alignment horizontal="center" vertical="center"/>
    </xf>
    <xf numFmtId="0" fontId="8" fillId="0" borderId="18" xfId="26" applyFont="1" applyFill="1" applyBorder="1" applyAlignment="1">
      <alignment horizontal="left" vertical="center" wrapText="1"/>
    </xf>
    <xf numFmtId="0" fontId="11" fillId="0" borderId="12" xfId="0" applyFont="1" applyFill="1" applyBorder="1" applyAlignment="1">
      <alignment horizontal="center" vertical="center" wrapText="1"/>
    </xf>
    <xf numFmtId="0" fontId="25" fillId="0" borderId="0" xfId="0" applyFont="1" applyAlignment="1">
      <alignment horizontal="left"/>
    </xf>
    <xf numFmtId="0" fontId="17" fillId="0" borderId="0" xfId="0" applyFont="1" applyAlignment="1">
      <alignment horizontal="left"/>
    </xf>
    <xf numFmtId="0" fontId="17" fillId="0" borderId="0" xfId="0" applyFont="1" applyAlignment="1">
      <alignment horizontal="center"/>
    </xf>
    <xf numFmtId="0" fontId="17" fillId="0" borderId="0" xfId="0" applyFont="1" applyBorder="1" applyAlignment="1">
      <alignment horizontal="center"/>
    </xf>
    <xf numFmtId="43" fontId="17" fillId="0" borderId="0" xfId="1" applyFont="1" applyBorder="1" applyAlignment="1">
      <alignment horizontal="center"/>
    </xf>
    <xf numFmtId="43" fontId="17" fillId="0" borderId="0" xfId="1" applyFont="1" applyAlignment="1">
      <alignment horizontal="center"/>
    </xf>
    <xf numFmtId="0" fontId="17" fillId="0" borderId="39" xfId="0" applyFont="1" applyBorder="1" applyAlignment="1">
      <alignment vertical="center" wrapText="1"/>
    </xf>
    <xf numFmtId="43" fontId="17" fillId="0" borderId="39" xfId="1" applyFont="1" applyBorder="1" applyAlignment="1">
      <alignment vertical="center" wrapText="1"/>
    </xf>
    <xf numFmtId="0" fontId="17" fillId="0" borderId="40" xfId="0" applyFont="1" applyBorder="1" applyAlignment="1">
      <alignment vertical="center"/>
    </xf>
    <xf numFmtId="43" fontId="17" fillId="0" borderId="40" xfId="1" applyFont="1" applyBorder="1" applyAlignment="1">
      <alignment vertical="center"/>
    </xf>
    <xf numFmtId="0" fontId="25" fillId="0" borderId="0" xfId="0" applyFont="1" applyBorder="1" applyAlignment="1">
      <alignment vertical="center" wrapText="1"/>
    </xf>
    <xf numFmtId="0" fontId="17" fillId="0" borderId="40" xfId="0" applyFont="1" applyBorder="1" applyAlignment="1">
      <alignment vertical="center" wrapText="1"/>
    </xf>
    <xf numFmtId="43" fontId="25" fillId="0" borderId="40" xfId="1" applyFont="1" applyBorder="1" applyAlignment="1">
      <alignment vertical="center" wrapText="1"/>
    </xf>
    <xf numFmtId="0" fontId="25" fillId="0" borderId="0" xfId="0" applyFont="1" applyBorder="1" applyAlignment="1">
      <alignment vertical="center"/>
    </xf>
    <xf numFmtId="0" fontId="17" fillId="0" borderId="0" xfId="0" applyFont="1" applyBorder="1" applyAlignment="1">
      <alignment vertical="center"/>
    </xf>
    <xf numFmtId="0" fontId="18" fillId="0" borderId="0" xfId="0" applyFont="1" applyFill="1" applyBorder="1" applyAlignment="1" applyProtection="1">
      <alignment vertical="center"/>
    </xf>
    <xf numFmtId="43" fontId="25" fillId="0" borderId="0" xfId="1" applyFont="1" applyAlignment="1">
      <alignment horizontal="center"/>
    </xf>
    <xf numFmtId="0" fontId="26" fillId="0" borderId="0" xfId="0" applyFont="1" applyAlignment="1"/>
    <xf numFmtId="0" fontId="13" fillId="0" borderId="36" xfId="0" quotePrefix="1" applyFont="1" applyBorder="1" applyAlignment="1">
      <alignment vertical="center"/>
    </xf>
    <xf numFmtId="0" fontId="13" fillId="0" borderId="35" xfId="0" quotePrefix="1" applyFont="1" applyBorder="1" applyAlignment="1">
      <alignment vertical="center"/>
    </xf>
    <xf numFmtId="43" fontId="13" fillId="0" borderId="40" xfId="1" applyFont="1" applyBorder="1" applyAlignment="1">
      <alignment horizontal="center" vertical="center"/>
    </xf>
    <xf numFmtId="0" fontId="13" fillId="0" borderId="34" xfId="0" quotePrefix="1" applyFont="1" applyBorder="1" applyAlignment="1">
      <alignment vertical="center"/>
    </xf>
    <xf numFmtId="43" fontId="13" fillId="0" borderId="34" xfId="1" applyFont="1" applyBorder="1" applyAlignment="1">
      <alignment horizontal="center" vertical="center"/>
    </xf>
    <xf numFmtId="0" fontId="13" fillId="0" borderId="34" xfId="0" applyFont="1" applyBorder="1" applyAlignment="1">
      <alignment horizontal="center" vertical="center"/>
    </xf>
    <xf numFmtId="2" fontId="13" fillId="0" borderId="40" xfId="1" applyNumberFormat="1" applyFont="1" applyBorder="1" applyAlignment="1">
      <alignment horizontal="center" vertical="center"/>
    </xf>
    <xf numFmtId="0" fontId="13" fillId="0" borderId="1" xfId="0" applyFont="1" applyFill="1" applyBorder="1"/>
    <xf numFmtId="0" fontId="17" fillId="0" borderId="10" xfId="0" applyFont="1" applyBorder="1"/>
    <xf numFmtId="0" fontId="17" fillId="0" borderId="42" xfId="0" applyFont="1" applyBorder="1" applyAlignment="1">
      <alignment horizontal="center" vertical="center" wrapText="1"/>
    </xf>
    <xf numFmtId="0" fontId="17" fillId="0" borderId="41" xfId="0" applyFont="1" applyBorder="1" applyAlignment="1">
      <alignment vertical="center" wrapText="1"/>
    </xf>
    <xf numFmtId="2" fontId="13" fillId="0" borderId="41" xfId="1" applyNumberFormat="1" applyFont="1" applyBorder="1" applyAlignment="1">
      <alignment horizontal="center" vertical="center"/>
    </xf>
    <xf numFmtId="43" fontId="13" fillId="0" borderId="41" xfId="1" applyFont="1" applyBorder="1" applyAlignment="1">
      <alignment horizontal="center" vertical="center"/>
    </xf>
    <xf numFmtId="43" fontId="13" fillId="0" borderId="35" xfId="1" applyFont="1" applyBorder="1" applyAlignment="1">
      <alignment horizontal="center" vertical="center"/>
    </xf>
    <xf numFmtId="0" fontId="17" fillId="0" borderId="34" xfId="0" applyFont="1" applyBorder="1" applyAlignment="1">
      <alignment vertical="center" wrapText="1"/>
    </xf>
    <xf numFmtId="0" fontId="13" fillId="0" borderId="35" xfId="0" quotePrefix="1" applyFont="1" applyFill="1" applyBorder="1" applyAlignment="1">
      <alignment vertical="center"/>
    </xf>
    <xf numFmtId="0" fontId="17" fillId="0" borderId="40" xfId="0" applyFont="1" applyFill="1" applyBorder="1" applyAlignment="1">
      <alignment vertical="center" wrapText="1"/>
    </xf>
    <xf numFmtId="0" fontId="17" fillId="0" borderId="42" xfId="0" applyFont="1" applyFill="1" applyBorder="1" applyAlignment="1">
      <alignment horizontal="center" vertical="center" wrapText="1"/>
    </xf>
    <xf numFmtId="2" fontId="13" fillId="0" borderId="41" xfId="1" applyNumberFormat="1" applyFont="1" applyFill="1" applyBorder="1" applyAlignment="1">
      <alignment horizontal="center" vertical="center"/>
    </xf>
    <xf numFmtId="43" fontId="13" fillId="0" borderId="41" xfId="1" applyFont="1" applyFill="1" applyBorder="1" applyAlignment="1">
      <alignment horizontal="center" vertical="center"/>
    </xf>
    <xf numFmtId="43" fontId="13" fillId="0" borderId="34" xfId="1" applyFont="1" applyFill="1" applyBorder="1" applyAlignment="1">
      <alignment horizontal="center" vertical="center"/>
    </xf>
    <xf numFmtId="0" fontId="17" fillId="0" borderId="0" xfId="0" applyFont="1" applyFill="1"/>
    <xf numFmtId="0" fontId="13" fillId="0" borderId="34" xfId="0" quotePrefix="1" applyFont="1" applyFill="1" applyBorder="1" applyAlignment="1">
      <alignment vertical="center"/>
    </xf>
    <xf numFmtId="43" fontId="13" fillId="0" borderId="40" xfId="1" applyFont="1" applyFill="1" applyBorder="1" applyAlignment="1">
      <alignment horizontal="center" vertical="center"/>
    </xf>
    <xf numFmtId="0" fontId="7" fillId="0" borderId="21" xfId="15" applyFont="1" applyFill="1" applyBorder="1" applyAlignment="1">
      <alignment horizontal="center" vertical="center" wrapText="1"/>
    </xf>
    <xf numFmtId="2" fontId="10" fillId="6" borderId="2" xfId="0" applyNumberFormat="1" applyFont="1" applyFill="1" applyBorder="1" applyAlignment="1">
      <alignment vertical="center" wrapText="1"/>
    </xf>
    <xf numFmtId="43" fontId="16" fillId="6" borderId="2" xfId="1" applyFont="1" applyFill="1" applyBorder="1" applyAlignment="1">
      <alignment vertical="center" wrapText="1"/>
    </xf>
    <xf numFmtId="43" fontId="11" fillId="6" borderId="4" xfId="1" applyFont="1" applyFill="1" applyBorder="1" applyAlignment="1">
      <alignment vertical="center" wrapText="1"/>
    </xf>
    <xf numFmtId="43" fontId="11" fillId="6" borderId="5" xfId="1" applyFont="1" applyFill="1" applyBorder="1" applyAlignment="1">
      <alignment vertical="center" wrapText="1"/>
    </xf>
    <xf numFmtId="0" fontId="10" fillId="0" borderId="1" xfId="0" applyFont="1" applyFill="1" applyBorder="1" applyAlignment="1">
      <alignment vertical="top" wrapText="1"/>
    </xf>
    <xf numFmtId="43" fontId="11" fillId="6" borderId="33" xfId="1" applyFont="1" applyFill="1" applyBorder="1" applyAlignment="1">
      <alignment vertical="center" wrapText="1"/>
    </xf>
    <xf numFmtId="0" fontId="11" fillId="0" borderId="12" xfId="0" applyFont="1" applyFill="1" applyBorder="1" applyAlignment="1">
      <alignment horizontal="center" vertical="center" wrapText="1"/>
    </xf>
    <xf numFmtId="0" fontId="10" fillId="0" borderId="0" xfId="0" applyFont="1" applyFill="1" applyBorder="1" applyAlignment="1">
      <alignment horizontal="justify" vertical="top" wrapText="1"/>
    </xf>
    <xf numFmtId="0" fontId="10" fillId="0" borderId="3" xfId="0" applyFont="1" applyFill="1" applyBorder="1" applyAlignment="1">
      <alignment horizontal="justify" vertical="top" wrapText="1"/>
    </xf>
    <xf numFmtId="0" fontId="7" fillId="0" borderId="27" xfId="13" applyFont="1" applyFill="1" applyBorder="1" applyAlignment="1">
      <alignment horizontal="center" vertical="center" wrapText="1"/>
    </xf>
    <xf numFmtId="0" fontId="7" fillId="0" borderId="28" xfId="15" applyFont="1" applyFill="1" applyBorder="1" applyAlignment="1">
      <alignment horizontal="justify" vertical="center"/>
    </xf>
    <xf numFmtId="43" fontId="7" fillId="0" borderId="27" xfId="15" applyNumberFormat="1" applyFont="1" applyFill="1" applyBorder="1" applyAlignment="1">
      <alignment horizontal="justify" vertical="center"/>
    </xf>
    <xf numFmtId="43" fontId="7" fillId="0" borderId="31" xfId="28" applyNumberFormat="1" applyFont="1" applyFill="1" applyBorder="1" applyAlignment="1">
      <alignment horizontal="right" vertical="center"/>
    </xf>
    <xf numFmtId="43" fontId="7" fillId="0" borderId="37" xfId="1" applyFont="1" applyFill="1" applyBorder="1" applyAlignment="1">
      <alignment vertical="center"/>
    </xf>
    <xf numFmtId="43" fontId="17" fillId="0" borderId="0" xfId="0" applyNumberFormat="1" applyFont="1" applyAlignment="1">
      <alignment horizontal="center"/>
    </xf>
    <xf numFmtId="43" fontId="7" fillId="0" borderId="0" xfId="1" applyFont="1" applyFill="1" applyAlignment="1">
      <alignment horizontal="right"/>
    </xf>
    <xf numFmtId="0" fontId="10" fillId="0" borderId="0" xfId="0" applyFont="1" applyFill="1"/>
    <xf numFmtId="0" fontId="11" fillId="0" borderId="2" xfId="0" applyFont="1" applyFill="1" applyBorder="1" applyAlignment="1">
      <alignment horizontal="center" vertical="center"/>
    </xf>
    <xf numFmtId="0" fontId="11" fillId="0" borderId="2" xfId="0" applyFont="1" applyFill="1" applyBorder="1" applyAlignment="1">
      <alignment horizontal="center"/>
    </xf>
    <xf numFmtId="166" fontId="11" fillId="0" borderId="2" xfId="3" applyNumberFormat="1" applyFont="1" applyFill="1" applyBorder="1" applyAlignment="1">
      <alignment horizontal="center" vertical="center"/>
    </xf>
    <xf numFmtId="4" fontId="11" fillId="0" borderId="2" xfId="0" applyNumberFormat="1" applyFont="1" applyFill="1" applyBorder="1" applyAlignment="1">
      <alignment horizontal="center" vertical="center"/>
    </xf>
    <xf numFmtId="4" fontId="11" fillId="0" borderId="2" xfId="3" applyNumberFormat="1" applyFont="1" applyFill="1" applyBorder="1" applyAlignment="1">
      <alignment horizontal="center" vertical="center"/>
    </xf>
    <xf numFmtId="43" fontId="11" fillId="0" borderId="2" xfId="1" applyFont="1" applyFill="1" applyBorder="1" applyAlignment="1">
      <alignment horizontal="center" vertical="center"/>
    </xf>
    <xf numFmtId="0" fontId="11" fillId="0" borderId="0" xfId="0" applyFont="1" applyFill="1" applyBorder="1"/>
    <xf numFmtId="0" fontId="10" fillId="0" borderId="2" xfId="0" applyFont="1" applyFill="1" applyBorder="1" applyAlignment="1">
      <alignment horizontal="center" vertical="center"/>
    </xf>
    <xf numFmtId="0" fontId="11" fillId="0" borderId="2" xfId="0" applyFont="1" applyFill="1" applyBorder="1"/>
    <xf numFmtId="4" fontId="10" fillId="0" borderId="2" xfId="0" applyNumberFormat="1" applyFont="1" applyFill="1" applyBorder="1" applyAlignment="1">
      <alignment horizontal="center" vertical="center"/>
    </xf>
    <xf numFmtId="166" fontId="10" fillId="0" borderId="10" xfId="0" applyNumberFormat="1" applyFont="1" applyFill="1" applyBorder="1" applyAlignment="1">
      <alignment horizontal="center" vertical="center"/>
    </xf>
    <xf numFmtId="4" fontId="10" fillId="0" borderId="10" xfId="3" applyNumberFormat="1" applyFont="1" applyFill="1" applyBorder="1" applyAlignment="1">
      <alignment horizontal="center" vertical="center"/>
    </xf>
    <xf numFmtId="43" fontId="10" fillId="0" borderId="10" xfId="1" applyFont="1" applyFill="1" applyBorder="1" applyAlignment="1">
      <alignment horizontal="center" vertical="center"/>
    </xf>
    <xf numFmtId="0" fontId="11" fillId="0" borderId="2" xfId="0" applyNumberFormat="1" applyFont="1" applyFill="1" applyBorder="1" applyAlignment="1">
      <alignment horizontal="justify" vertical="top" wrapText="1"/>
    </xf>
    <xf numFmtId="166" fontId="11" fillId="0" borderId="2" xfId="0" applyNumberFormat="1" applyFont="1" applyFill="1" applyBorder="1" applyAlignment="1">
      <alignment horizontal="center" vertical="center"/>
    </xf>
    <xf numFmtId="4" fontId="11" fillId="0" borderId="10" xfId="6" applyNumberFormat="1" applyFont="1" applyFill="1" applyBorder="1" applyAlignment="1">
      <alignment horizontal="center" vertical="center"/>
    </xf>
    <xf numFmtId="43" fontId="11" fillId="0" borderId="10" xfId="1" applyFont="1" applyFill="1" applyBorder="1" applyAlignment="1">
      <alignment horizontal="center" vertical="center"/>
    </xf>
    <xf numFmtId="43" fontId="10" fillId="0" borderId="2" xfId="0" applyNumberFormat="1" applyFont="1" applyFill="1" applyBorder="1" applyAlignment="1">
      <alignment horizontal="center" vertical="center"/>
    </xf>
    <xf numFmtId="0" fontId="10" fillId="0" borderId="2" xfId="0" applyFont="1" applyBorder="1" applyAlignment="1">
      <alignment horizontal="center" vertical="center"/>
    </xf>
    <xf numFmtId="0" fontId="11" fillId="0" borderId="2" xfId="0" applyFont="1" applyBorder="1" applyAlignment="1">
      <alignment horizontal="left"/>
    </xf>
    <xf numFmtId="1" fontId="10" fillId="0" borderId="2" xfId="0" applyNumberFormat="1" applyFont="1" applyBorder="1" applyAlignment="1">
      <alignment horizontal="center" vertical="center"/>
    </xf>
    <xf numFmtId="43" fontId="10" fillId="0" borderId="10" xfId="1" applyFont="1" applyBorder="1" applyAlignment="1">
      <alignment horizontal="center" vertical="center"/>
    </xf>
    <xf numFmtId="0" fontId="10" fillId="0" borderId="2" xfId="0" applyFont="1" applyBorder="1"/>
    <xf numFmtId="0" fontId="11" fillId="0" borderId="2" xfId="0" applyFont="1" applyBorder="1" applyAlignment="1">
      <alignment wrapText="1"/>
    </xf>
    <xf numFmtId="0" fontId="10" fillId="0" borderId="2" xfId="0" applyFont="1" applyBorder="1" applyAlignment="1">
      <alignment horizontal="left"/>
    </xf>
    <xf numFmtId="169" fontId="10" fillId="0" borderId="2" xfId="0" applyNumberFormat="1" applyFont="1" applyBorder="1" applyAlignment="1">
      <alignment horizontal="center" vertical="center"/>
    </xf>
    <xf numFmtId="4" fontId="10" fillId="0" borderId="10" xfId="6" applyNumberFormat="1" applyFont="1" applyFill="1" applyBorder="1" applyAlignment="1">
      <alignment horizontal="center" vertical="center"/>
    </xf>
    <xf numFmtId="0" fontId="10" fillId="0" borderId="2" xfId="0" applyFont="1" applyFill="1" applyBorder="1" applyAlignment="1" applyProtection="1">
      <alignment horizontal="justify" vertical="top"/>
    </xf>
    <xf numFmtId="169" fontId="10" fillId="0" borderId="2" xfId="3" applyNumberFormat="1" applyFont="1" applyFill="1" applyBorder="1" applyAlignment="1">
      <alignment horizontal="center" vertical="center"/>
    </xf>
    <xf numFmtId="169" fontId="10" fillId="0" borderId="2" xfId="0" applyNumberFormat="1" applyFont="1" applyFill="1" applyBorder="1" applyAlignment="1">
      <alignment horizontal="center" vertical="center"/>
    </xf>
    <xf numFmtId="0" fontId="10" fillId="0" borderId="2" xfId="0" applyFont="1" applyFill="1" applyBorder="1"/>
    <xf numFmtId="168" fontId="10" fillId="0" borderId="2" xfId="24" applyNumberFormat="1" applyFont="1" applyFill="1" applyBorder="1" applyAlignment="1" applyProtection="1">
      <alignment horizontal="center" vertical="center" wrapText="1"/>
      <protection locked="0"/>
    </xf>
    <xf numFmtId="0" fontId="10" fillId="0" borderId="2" xfId="0" applyFont="1" applyFill="1" applyBorder="1" applyAlignment="1">
      <alignment horizontal="justify"/>
    </xf>
    <xf numFmtId="169" fontId="11" fillId="0" borderId="2" xfId="0" applyNumberFormat="1" applyFont="1" applyFill="1" applyBorder="1" applyAlignment="1">
      <alignment horizontal="center" vertical="center"/>
    </xf>
    <xf numFmtId="0" fontId="11" fillId="0" borderId="2" xfId="0" applyNumberFormat="1" applyFont="1" applyFill="1" applyBorder="1" applyAlignment="1">
      <alignment wrapText="1"/>
    </xf>
    <xf numFmtId="0" fontId="10" fillId="0" borderId="2" xfId="0" applyNumberFormat="1" applyFont="1" applyFill="1" applyBorder="1" applyAlignment="1">
      <alignment wrapText="1"/>
    </xf>
    <xf numFmtId="0" fontId="10" fillId="0" borderId="2" xfId="0" applyFont="1" applyFill="1" applyBorder="1" applyAlignment="1">
      <alignment wrapText="1"/>
    </xf>
    <xf numFmtId="0" fontId="10" fillId="0" borderId="2" xfId="0" applyNumberFormat="1" applyFont="1" applyFill="1" applyBorder="1"/>
    <xf numFmtId="0" fontId="11" fillId="0" borderId="12" xfId="0" applyFont="1" applyFill="1" applyBorder="1"/>
    <xf numFmtId="0" fontId="11" fillId="0" borderId="2" xfId="0" applyNumberFormat="1" applyFont="1" applyFill="1" applyBorder="1" applyAlignment="1"/>
    <xf numFmtId="0" fontId="10" fillId="0" borderId="2" xfId="0" applyNumberFormat="1" applyFont="1" applyFill="1" applyBorder="1" applyAlignment="1">
      <alignment horizontal="justify"/>
    </xf>
    <xf numFmtId="0" fontId="11" fillId="0" borderId="3" xfId="0" applyNumberFormat="1" applyFont="1" applyFill="1" applyBorder="1" applyAlignment="1"/>
    <xf numFmtId="0" fontId="10" fillId="0" borderId="10" xfId="0" applyFont="1" applyFill="1" applyBorder="1" applyAlignment="1">
      <alignment horizontal="center" vertical="center"/>
    </xf>
    <xf numFmtId="4" fontId="11" fillId="0" borderId="2" xfId="6" applyNumberFormat="1" applyFont="1" applyFill="1" applyBorder="1" applyAlignment="1">
      <alignment horizontal="center" vertical="center"/>
    </xf>
    <xf numFmtId="0" fontId="10" fillId="0" borderId="3" xfId="0" applyNumberFormat="1" applyFont="1" applyFill="1" applyBorder="1" applyAlignment="1">
      <alignment horizontal="justify" vertical="top"/>
    </xf>
    <xf numFmtId="0" fontId="10" fillId="0" borderId="3" xfId="0" applyNumberFormat="1" applyFont="1" applyFill="1" applyBorder="1" applyAlignment="1">
      <alignment wrapText="1"/>
    </xf>
    <xf numFmtId="0" fontId="10" fillId="0" borderId="3" xfId="0" applyFont="1" applyFill="1" applyBorder="1"/>
    <xf numFmtId="4" fontId="10" fillId="0" borderId="2" xfId="6" applyNumberFormat="1" applyFont="1" applyFill="1" applyBorder="1" applyAlignment="1">
      <alignment horizontal="center" vertical="center"/>
    </xf>
    <xf numFmtId="0" fontId="10" fillId="0" borderId="0" xfId="0" applyFont="1" applyFill="1" applyBorder="1" applyAlignment="1">
      <alignment horizontal="justify" wrapText="1"/>
    </xf>
    <xf numFmtId="0" fontId="10" fillId="0" borderId="3" xfId="0" applyFont="1" applyFill="1" applyBorder="1" applyAlignment="1">
      <alignment wrapText="1"/>
    </xf>
    <xf numFmtId="166" fontId="10" fillId="0" borderId="2" xfId="0" applyNumberFormat="1" applyFont="1" applyFill="1" applyBorder="1" applyAlignment="1">
      <alignment horizontal="center" vertical="center"/>
    </xf>
    <xf numFmtId="0" fontId="10" fillId="0" borderId="3" xfId="0" applyNumberFormat="1" applyFont="1" applyFill="1" applyBorder="1" applyAlignment="1"/>
    <xf numFmtId="0" fontId="10" fillId="0" borderId="2" xfId="0" applyNumberFormat="1" applyFont="1" applyFill="1" applyBorder="1" applyAlignment="1"/>
    <xf numFmtId="166" fontId="10" fillId="0" borderId="0" xfId="0" applyNumberFormat="1" applyFont="1" applyFill="1" applyBorder="1" applyAlignment="1">
      <alignment horizontal="center" vertical="center"/>
    </xf>
    <xf numFmtId="0" fontId="11" fillId="0" borderId="0" xfId="0" applyFont="1" applyFill="1"/>
    <xf numFmtId="166" fontId="11" fillId="0" borderId="0" xfId="0" applyNumberFormat="1" applyFont="1" applyFill="1" applyBorder="1" applyAlignment="1">
      <alignment horizontal="center" vertical="center"/>
    </xf>
    <xf numFmtId="43" fontId="10" fillId="0" borderId="2" xfId="3" applyFont="1" applyFill="1" applyBorder="1" applyAlignment="1">
      <alignment vertical="top" wrapText="1"/>
    </xf>
    <xf numFmtId="43" fontId="10" fillId="0" borderId="4" xfId="1" applyFont="1" applyFill="1" applyBorder="1" applyAlignment="1">
      <alignment horizontal="center" vertical="top" wrapText="1"/>
    </xf>
    <xf numFmtId="43" fontId="10" fillId="0" borderId="4" xfId="3" applyFont="1" applyFill="1" applyBorder="1" applyAlignment="1">
      <alignment vertical="top" wrapText="1"/>
    </xf>
    <xf numFmtId="43" fontId="11" fillId="0" borderId="5" xfId="1" applyFont="1" applyFill="1" applyBorder="1" applyAlignment="1">
      <alignment horizontal="center" vertical="top" wrapText="1"/>
    </xf>
    <xf numFmtId="43" fontId="11" fillId="0" borderId="5" xfId="3" applyFont="1" applyFill="1" applyBorder="1" applyAlignment="1">
      <alignment vertical="top" wrapText="1"/>
    </xf>
    <xf numFmtId="0" fontId="10" fillId="0" borderId="6" xfId="0" applyFont="1" applyFill="1" applyBorder="1" applyAlignment="1">
      <alignment horizontal="center" vertical="center"/>
    </xf>
    <xf numFmtId="0" fontId="10" fillId="0" borderId="6" xfId="0" applyNumberFormat="1" applyFont="1" applyFill="1" applyBorder="1" applyAlignment="1">
      <alignment horizontal="justify" vertical="top" wrapText="1"/>
    </xf>
    <xf numFmtId="4" fontId="11" fillId="0" borderId="6" xfId="0" applyNumberFormat="1" applyFont="1" applyFill="1" applyBorder="1" applyAlignment="1">
      <alignment horizontal="center" vertical="center"/>
    </xf>
    <xf numFmtId="166" fontId="11" fillId="0" borderId="12" xfId="0" applyNumberFormat="1" applyFont="1" applyFill="1" applyBorder="1" applyAlignment="1">
      <alignment horizontal="center" vertical="center"/>
    </xf>
    <xf numFmtId="4" fontId="11" fillId="0" borderId="6" xfId="6" applyNumberFormat="1" applyFont="1" applyFill="1" applyBorder="1" applyAlignment="1">
      <alignment horizontal="center" vertical="center"/>
    </xf>
    <xf numFmtId="43" fontId="11" fillId="0" borderId="12" xfId="1" applyFont="1" applyFill="1" applyBorder="1" applyAlignment="1">
      <alignment horizontal="center" vertical="center"/>
    </xf>
    <xf numFmtId="0" fontId="10" fillId="0" borderId="0" xfId="0" applyFont="1" applyFill="1" applyAlignment="1">
      <alignment horizontal="center" vertical="center"/>
    </xf>
    <xf numFmtId="4" fontId="10" fillId="0" borderId="0" xfId="0" applyNumberFormat="1" applyFont="1" applyFill="1" applyAlignment="1">
      <alignment horizontal="center" vertical="center"/>
    </xf>
    <xf numFmtId="43" fontId="10" fillId="0" borderId="0" xfId="1" applyFont="1" applyFill="1" applyAlignment="1">
      <alignment horizontal="center" vertical="center"/>
    </xf>
    <xf numFmtId="0" fontId="10" fillId="0" borderId="0" xfId="0" applyFont="1" applyFill="1" applyBorder="1"/>
    <xf numFmtId="0" fontId="10" fillId="0" borderId="0" xfId="0" applyFont="1" applyFill="1" applyAlignment="1">
      <alignment vertical="center"/>
    </xf>
    <xf numFmtId="43" fontId="10" fillId="0" borderId="0" xfId="1" applyFont="1" applyFill="1" applyAlignment="1">
      <alignment vertical="center"/>
    </xf>
    <xf numFmtId="169" fontId="10" fillId="0" borderId="2" xfId="0" applyNumberFormat="1" applyFont="1" applyBorder="1" applyAlignment="1" applyProtection="1">
      <alignment horizontal="center" vertical="center"/>
    </xf>
    <xf numFmtId="0" fontId="11" fillId="0" borderId="2" xfId="0" applyNumberFormat="1" applyFont="1" applyBorder="1" applyAlignment="1">
      <alignment wrapText="1"/>
    </xf>
    <xf numFmtId="4" fontId="10" fillId="0" borderId="2" xfId="0" applyNumberFormat="1" applyFont="1" applyBorder="1" applyAlignment="1" applyProtection="1">
      <alignment horizontal="center" vertical="center"/>
    </xf>
    <xf numFmtId="166" fontId="10" fillId="0" borderId="2" xfId="0" applyNumberFormat="1" applyFont="1" applyBorder="1" applyAlignment="1" applyProtection="1">
      <alignment horizontal="center" vertical="center"/>
    </xf>
    <xf numFmtId="4" fontId="10" fillId="0" borderId="2" xfId="3" applyNumberFormat="1" applyFont="1" applyFill="1" applyBorder="1" applyAlignment="1">
      <alignment horizontal="center" vertical="center"/>
    </xf>
    <xf numFmtId="0" fontId="10" fillId="0" borderId="2" xfId="0" applyFont="1" applyFill="1" applyBorder="1" applyAlignment="1">
      <alignment horizontal="left" vertical="top" wrapText="1"/>
    </xf>
    <xf numFmtId="166" fontId="10" fillId="0" borderId="2" xfId="3" applyNumberFormat="1" applyFont="1" applyFill="1" applyBorder="1" applyAlignment="1">
      <alignment horizontal="center" vertical="center"/>
    </xf>
    <xf numFmtId="4" fontId="10" fillId="0" borderId="2" xfId="3" applyNumberFormat="1" applyFont="1" applyFill="1" applyBorder="1" applyAlignment="1">
      <alignment horizontal="center" vertical="center" wrapText="1"/>
    </xf>
    <xf numFmtId="0" fontId="10" fillId="0" borderId="2" xfId="25" applyFont="1" applyFill="1" applyBorder="1" applyAlignment="1">
      <alignment horizontal="justify" vertical="top" wrapText="1"/>
    </xf>
    <xf numFmtId="168" fontId="10" fillId="0" borderId="0" xfId="24" applyNumberFormat="1" applyFont="1" applyFill="1" applyBorder="1" applyAlignment="1" applyProtection="1">
      <alignment horizontal="center" vertical="center" wrapText="1"/>
      <protection locked="0"/>
    </xf>
    <xf numFmtId="164" fontId="10" fillId="0" borderId="2" xfId="2" applyNumberFormat="1" applyFont="1" applyFill="1" applyBorder="1" applyAlignment="1" applyProtection="1">
      <alignment horizontal="center" vertical="center" wrapText="1"/>
      <protection locked="0"/>
    </xf>
    <xf numFmtId="43" fontId="10" fillId="0" borderId="2" xfId="1" applyFont="1" applyFill="1" applyBorder="1" applyAlignment="1" applyProtection="1">
      <alignment horizontal="center" vertical="center" wrapText="1"/>
      <protection locked="0"/>
    </xf>
    <xf numFmtId="168" fontId="10" fillId="0" borderId="3" xfId="24" applyNumberFormat="1" applyFont="1" applyFill="1" applyBorder="1" applyAlignment="1" applyProtection="1">
      <alignment horizontal="center" vertical="center" wrapText="1"/>
      <protection locked="0"/>
    </xf>
    <xf numFmtId="0" fontId="30" fillId="0" borderId="2" xfId="25" applyFont="1" applyBorder="1" applyAlignment="1">
      <alignment horizontal="justify" vertical="top" wrapText="1"/>
    </xf>
    <xf numFmtId="166" fontId="10" fillId="0" borderId="2" xfId="0" applyNumberFormat="1" applyFont="1" applyBorder="1" applyAlignment="1">
      <alignment horizontal="center" vertical="center"/>
    </xf>
    <xf numFmtId="0" fontId="10" fillId="0" borderId="2" xfId="25" applyFont="1" applyBorder="1" applyAlignment="1">
      <alignment horizontal="justify" vertical="top" wrapText="1"/>
    </xf>
    <xf numFmtId="0" fontId="10" fillId="0" borderId="10" xfId="0" applyFont="1" applyBorder="1"/>
    <xf numFmtId="164" fontId="10" fillId="0" borderId="2" xfId="2" applyFont="1" applyFill="1" applyBorder="1" applyAlignment="1" applyProtection="1">
      <alignment horizontal="center" vertical="center" wrapText="1"/>
      <protection locked="0"/>
    </xf>
    <xf numFmtId="166" fontId="10" fillId="0" borderId="2" xfId="0" applyNumberFormat="1" applyFont="1" applyFill="1" applyBorder="1" applyAlignment="1" applyProtection="1">
      <alignment horizontal="center" vertical="center" wrapText="1"/>
    </xf>
    <xf numFmtId="168" fontId="10" fillId="0" borderId="2" xfId="0" applyNumberFormat="1" applyFont="1" applyFill="1" applyBorder="1" applyAlignment="1" applyProtection="1">
      <alignment horizontal="center" vertical="center" wrapText="1"/>
    </xf>
    <xf numFmtId="0" fontId="10" fillId="0" borderId="0" xfId="0" applyNumberFormat="1" applyFont="1" applyFill="1" applyBorder="1" applyAlignment="1"/>
    <xf numFmtId="0" fontId="14" fillId="0" borderId="2" xfId="25" applyFont="1" applyFill="1" applyBorder="1" applyAlignment="1">
      <alignment horizontal="justify" vertical="top" wrapText="1"/>
    </xf>
    <xf numFmtId="2" fontId="10" fillId="0" borderId="2" xfId="26" applyNumberFormat="1" applyFont="1" applyFill="1" applyBorder="1" applyAlignment="1" applyProtection="1">
      <alignment horizontal="center" vertical="center" wrapText="1"/>
      <protection locked="0"/>
    </xf>
    <xf numFmtId="0" fontId="10" fillId="0" borderId="12" xfId="0" applyFont="1" applyFill="1" applyBorder="1"/>
    <xf numFmtId="166" fontId="10" fillId="0" borderId="2" xfId="0" applyNumberFormat="1" applyFont="1" applyFill="1" applyBorder="1" applyAlignment="1" applyProtection="1">
      <alignment horizontal="center" vertical="center"/>
    </xf>
    <xf numFmtId="39" fontId="10" fillId="0" borderId="2" xfId="0" applyNumberFormat="1" applyFont="1" applyFill="1" applyBorder="1" applyAlignment="1" applyProtection="1">
      <alignment horizontal="center" vertical="center"/>
    </xf>
    <xf numFmtId="2" fontId="10" fillId="0" borderId="0" xfId="26" applyNumberFormat="1" applyFont="1" applyFill="1" applyBorder="1" applyAlignment="1" applyProtection="1">
      <alignment horizontal="center" vertical="center" wrapText="1"/>
      <protection locked="0"/>
    </xf>
    <xf numFmtId="0" fontId="10" fillId="0" borderId="0" xfId="26" applyFont="1" applyFill="1" applyBorder="1" applyAlignment="1" applyProtection="1">
      <alignment horizontal="center" vertical="center" wrapText="1"/>
      <protection locked="0"/>
    </xf>
    <xf numFmtId="0" fontId="10" fillId="0" borderId="2" xfId="26" applyFont="1" applyFill="1" applyBorder="1" applyAlignment="1" applyProtection="1">
      <alignment horizontal="center" vertical="center" wrapText="1"/>
      <protection locked="0"/>
    </xf>
    <xf numFmtId="168" fontId="10" fillId="4" borderId="0" xfId="24" applyNumberFormat="1" applyFont="1" applyFill="1" applyBorder="1" applyAlignment="1" applyProtection="1">
      <alignment horizontal="center" vertical="center" wrapText="1"/>
      <protection locked="0"/>
    </xf>
    <xf numFmtId="4" fontId="10" fillId="0" borderId="3" xfId="3" applyNumberFormat="1" applyFont="1" applyFill="1" applyBorder="1" applyAlignment="1">
      <alignment horizontal="center" vertical="center"/>
    </xf>
    <xf numFmtId="43" fontId="10" fillId="0" borderId="6" xfId="3" applyFont="1" applyFill="1" applyBorder="1" applyAlignment="1">
      <alignment vertical="top" wrapText="1"/>
    </xf>
    <xf numFmtId="43" fontId="11" fillId="0" borderId="6" xfId="3" applyFont="1" applyFill="1" applyBorder="1" applyAlignment="1">
      <alignment vertical="top" wrapText="1"/>
    </xf>
    <xf numFmtId="0" fontId="10" fillId="0" borderId="0" xfId="0" applyFont="1" applyFill="1" applyBorder="1" applyAlignment="1">
      <alignment horizontal="center" vertical="center"/>
    </xf>
    <xf numFmtId="0" fontId="10" fillId="0" borderId="0" xfId="13" applyFont="1" applyFill="1" applyBorder="1" applyAlignment="1">
      <alignment horizontal="justify" vertical="top" wrapText="1"/>
    </xf>
    <xf numFmtId="4" fontId="10" fillId="0" borderId="0" xfId="0" applyNumberFormat="1" applyFont="1" applyFill="1" applyBorder="1" applyAlignment="1">
      <alignment horizontal="center" vertical="center"/>
    </xf>
    <xf numFmtId="4" fontId="10" fillId="0" borderId="0" xfId="3" applyNumberFormat="1" applyFont="1" applyFill="1" applyBorder="1" applyAlignment="1">
      <alignment horizontal="center" vertical="center"/>
    </xf>
    <xf numFmtId="4" fontId="10" fillId="0" borderId="0" xfId="3" applyNumberFormat="1" applyFont="1" applyFill="1" applyBorder="1" applyAlignment="1">
      <alignment horizontal="center" vertical="center" wrapText="1"/>
    </xf>
    <xf numFmtId="43" fontId="10" fillId="0" borderId="0" xfId="1" applyFont="1" applyFill="1" applyBorder="1" applyAlignment="1">
      <alignment horizontal="center" vertical="center"/>
    </xf>
    <xf numFmtId="0" fontId="7" fillId="7" borderId="17" xfId="13" applyFont="1" applyFill="1" applyBorder="1" applyAlignment="1">
      <alignment horizontal="center" vertical="center" wrapText="1"/>
    </xf>
    <xf numFmtId="0" fontId="7" fillId="7" borderId="19" xfId="15" applyFont="1" applyFill="1" applyBorder="1" applyAlignment="1">
      <alignment horizontal="justify" vertical="center"/>
    </xf>
    <xf numFmtId="0" fontId="7" fillId="7" borderId="17" xfId="15" applyFont="1" applyFill="1" applyBorder="1" applyAlignment="1">
      <alignment horizontal="justify" vertical="center"/>
    </xf>
    <xf numFmtId="0" fontId="7" fillId="7" borderId="20" xfId="28" applyFont="1" applyFill="1" applyBorder="1" applyAlignment="1">
      <alignment horizontal="right" vertical="center"/>
    </xf>
    <xf numFmtId="4" fontId="10" fillId="0" borderId="2" xfId="0" applyNumberFormat="1" applyFont="1" applyFill="1" applyBorder="1" applyAlignment="1" applyProtection="1">
      <alignment horizontal="center" vertical="center"/>
    </xf>
    <xf numFmtId="39" fontId="10" fillId="0" borderId="2" xfId="0" applyNumberFormat="1" applyFont="1" applyFill="1" applyBorder="1" applyAlignment="1" applyProtection="1">
      <alignment horizontal="justify"/>
    </xf>
    <xf numFmtId="43" fontId="10" fillId="0" borderId="0" xfId="1" applyFont="1" applyFill="1" applyBorder="1"/>
    <xf numFmtId="0" fontId="10" fillId="0" borderId="10" xfId="0" applyFont="1" applyFill="1" applyBorder="1"/>
    <xf numFmtId="4" fontId="10" fillId="0" borderId="6" xfId="3" applyNumberFormat="1" applyFont="1" applyFill="1" applyBorder="1" applyAlignment="1">
      <alignment horizontal="center" vertical="center"/>
    </xf>
    <xf numFmtId="4" fontId="10" fillId="0" borderId="6" xfId="0" applyNumberFormat="1" applyFont="1" applyFill="1" applyBorder="1" applyAlignment="1">
      <alignment horizontal="center" vertical="center"/>
    </xf>
    <xf numFmtId="166" fontId="10" fillId="0" borderId="6" xfId="0" applyNumberFormat="1" applyFont="1" applyBorder="1" applyAlignment="1">
      <alignment horizontal="center" vertical="center"/>
    </xf>
    <xf numFmtId="0" fontId="10" fillId="0" borderId="2" xfId="0" applyNumberFormat="1" applyFont="1" applyBorder="1" applyAlignment="1">
      <alignment horizontal="justify"/>
    </xf>
    <xf numFmtId="4" fontId="10" fillId="0" borderId="10" xfId="0" applyNumberFormat="1" applyFont="1" applyFill="1" applyBorder="1" applyAlignment="1">
      <alignment horizontal="center" vertical="center"/>
    </xf>
    <xf numFmtId="4" fontId="10" fillId="0" borderId="10" xfId="0" applyNumberFormat="1" applyFont="1" applyFill="1" applyBorder="1" applyAlignment="1" applyProtection="1">
      <alignment horizontal="center" vertical="center"/>
    </xf>
    <xf numFmtId="166" fontId="10" fillId="0" borderId="6" xfId="0" applyNumberFormat="1" applyFont="1" applyFill="1" applyBorder="1" applyAlignment="1" applyProtection="1">
      <alignment horizontal="center" vertical="center"/>
    </xf>
    <xf numFmtId="166" fontId="10" fillId="0" borderId="2" xfId="13" applyNumberFormat="1" applyFont="1" applyFill="1" applyBorder="1" applyAlignment="1">
      <alignment horizontal="center" vertical="center"/>
    </xf>
    <xf numFmtId="3" fontId="10" fillId="0" borderId="0" xfId="0" applyNumberFormat="1" applyFont="1" applyFill="1" applyBorder="1"/>
    <xf numFmtId="166" fontId="10" fillId="0" borderId="0" xfId="0" applyNumberFormat="1" applyFont="1" applyFill="1" applyBorder="1"/>
    <xf numFmtId="0" fontId="10" fillId="0" borderId="10" xfId="0" applyFont="1" applyFill="1" applyBorder="1" applyAlignment="1">
      <alignment vertical="top" wrapText="1"/>
    </xf>
    <xf numFmtId="0" fontId="10" fillId="0" borderId="10" xfId="0" applyFont="1" applyBorder="1" applyAlignment="1">
      <alignment vertical="top" wrapText="1"/>
    </xf>
    <xf numFmtId="0" fontId="10" fillId="0" borderId="6" xfId="0" applyFont="1" applyBorder="1" applyAlignment="1">
      <alignment horizontal="center" vertical="center"/>
    </xf>
    <xf numFmtId="0" fontId="10" fillId="0" borderId="6" xfId="16" applyFont="1" applyFill="1" applyBorder="1" applyAlignment="1">
      <alignment horizontal="center" vertical="top"/>
    </xf>
    <xf numFmtId="43" fontId="10" fillId="0" borderId="6" xfId="1" applyFont="1" applyFill="1" applyBorder="1" applyAlignment="1">
      <alignment horizontal="center" vertical="top"/>
    </xf>
    <xf numFmtId="43" fontId="10" fillId="0" borderId="13" xfId="1" applyFont="1" applyFill="1" applyBorder="1" applyAlignment="1">
      <alignment horizontal="center" vertical="top"/>
    </xf>
    <xf numFmtId="43" fontId="10" fillId="6" borderId="6" xfId="1" applyFont="1" applyFill="1" applyBorder="1" applyAlignment="1">
      <alignment vertical="center" wrapText="1"/>
    </xf>
    <xf numFmtId="0" fontId="10" fillId="6" borderId="6" xfId="0" applyFont="1" applyFill="1" applyBorder="1" applyAlignment="1">
      <alignment vertical="center" wrapText="1"/>
    </xf>
    <xf numFmtId="0" fontId="10" fillId="0" borderId="12" xfId="0" applyFont="1" applyFill="1" applyBorder="1" applyAlignment="1">
      <alignment horizontal="justify" vertical="center" wrapText="1"/>
    </xf>
    <xf numFmtId="43" fontId="10" fillId="0" borderId="12" xfId="1" applyFont="1" applyFill="1" applyBorder="1" applyAlignment="1">
      <alignment vertical="center" wrapText="1"/>
    </xf>
    <xf numFmtId="0" fontId="10" fillId="0" borderId="6" xfId="0" applyFont="1" applyFill="1" applyBorder="1" applyAlignment="1">
      <alignment wrapText="1"/>
    </xf>
    <xf numFmtId="169" fontId="10" fillId="0" borderId="6" xfId="0" applyNumberFormat="1" applyFont="1" applyFill="1" applyBorder="1" applyAlignment="1">
      <alignment horizontal="center" vertical="center"/>
    </xf>
    <xf numFmtId="4" fontId="10" fillId="0" borderId="11" xfId="6" applyNumberFormat="1" applyFont="1" applyFill="1" applyBorder="1" applyAlignment="1">
      <alignment horizontal="center" vertical="center"/>
    </xf>
    <xf numFmtId="43" fontId="10" fillId="0" borderId="11" xfId="1" applyFont="1" applyFill="1" applyBorder="1" applyAlignment="1">
      <alignment horizontal="center" vertical="center"/>
    </xf>
    <xf numFmtId="43" fontId="10" fillId="0" borderId="6" xfId="0" applyNumberFormat="1" applyFont="1" applyFill="1" applyBorder="1" applyAlignment="1">
      <alignment horizontal="center" vertical="center"/>
    </xf>
    <xf numFmtId="0" fontId="10" fillId="0" borderId="13" xfId="0" applyFont="1" applyFill="1" applyBorder="1" applyAlignment="1">
      <alignment wrapText="1"/>
    </xf>
    <xf numFmtId="166" fontId="10" fillId="0" borderId="6" xfId="0" applyNumberFormat="1" applyFont="1" applyFill="1" applyBorder="1" applyAlignment="1">
      <alignment horizontal="center" vertical="center"/>
    </xf>
    <xf numFmtId="4" fontId="10" fillId="0" borderId="6" xfId="6" applyNumberFormat="1" applyFont="1" applyFill="1" applyBorder="1" applyAlignment="1">
      <alignment horizontal="center" vertical="center"/>
    </xf>
    <xf numFmtId="0" fontId="10" fillId="0" borderId="12" xfId="0" applyFont="1" applyFill="1" applyBorder="1" applyAlignment="1">
      <alignment horizontal="center" vertical="top" wrapText="1"/>
    </xf>
    <xf numFmtId="43" fontId="10" fillId="0" borderId="0" xfId="1" applyNumberFormat="1" applyFont="1" applyFill="1" applyBorder="1" applyAlignment="1">
      <alignment vertical="top" wrapText="1"/>
    </xf>
    <xf numFmtId="0" fontId="11" fillId="0" borderId="0" xfId="0" applyFont="1" applyFill="1" applyBorder="1" applyAlignment="1">
      <alignment vertical="top" wrapText="1"/>
    </xf>
    <xf numFmtId="43" fontId="11" fillId="0" borderId="1" xfId="1" applyNumberFormat="1" applyFont="1" applyFill="1" applyBorder="1" applyAlignment="1">
      <alignment vertical="top" wrapText="1"/>
    </xf>
    <xf numFmtId="0" fontId="10" fillId="0" borderId="6" xfId="0" applyNumberFormat="1" applyFont="1" applyFill="1" applyBorder="1" applyAlignment="1">
      <alignment horizontal="justify" vertical="center" wrapText="1"/>
    </xf>
    <xf numFmtId="43" fontId="10" fillId="0" borderId="6" xfId="1" applyNumberFormat="1" applyFont="1" applyFill="1" applyBorder="1" applyAlignment="1">
      <alignment horizontal="center" vertical="center" wrapText="1"/>
    </xf>
    <xf numFmtId="0" fontId="11" fillId="6" borderId="4" xfId="0" applyFont="1" applyFill="1" applyBorder="1" applyAlignment="1">
      <alignment vertical="center" wrapText="1"/>
    </xf>
    <xf numFmtId="0" fontId="11" fillId="6" borderId="2" xfId="0" applyFont="1" applyFill="1" applyBorder="1" applyAlignment="1">
      <alignment vertical="top" wrapText="1"/>
    </xf>
    <xf numFmtId="0" fontId="11" fillId="6" borderId="6" xfId="0" applyFont="1" applyFill="1" applyBorder="1" applyAlignment="1">
      <alignment vertical="top" wrapText="1"/>
    </xf>
    <xf numFmtId="0" fontId="11" fillId="6" borderId="2" xfId="0" applyFont="1" applyFill="1" applyBorder="1" applyAlignment="1">
      <alignment vertical="center" wrapText="1"/>
    </xf>
    <xf numFmtId="0" fontId="22" fillId="6" borderId="2" xfId="0" applyFont="1" applyFill="1" applyBorder="1" applyAlignment="1">
      <alignment vertical="center"/>
    </xf>
    <xf numFmtId="43" fontId="10" fillId="6" borderId="2" xfId="1" applyNumberFormat="1" applyFont="1" applyFill="1" applyBorder="1" applyAlignment="1">
      <alignment vertical="center" wrapText="1"/>
    </xf>
    <xf numFmtId="43" fontId="10" fillId="6" borderId="6" xfId="0" applyNumberFormat="1" applyFont="1" applyFill="1" applyBorder="1" applyAlignment="1">
      <alignment vertical="center" wrapText="1"/>
    </xf>
    <xf numFmtId="0" fontId="11" fillId="6" borderId="6" xfId="0" applyFont="1" applyFill="1" applyBorder="1" applyAlignment="1">
      <alignment vertical="center" wrapText="1"/>
    </xf>
    <xf numFmtId="43" fontId="11" fillId="6" borderId="2" xfId="0" applyNumberFormat="1" applyFont="1" applyFill="1" applyBorder="1" applyAlignment="1">
      <alignment vertical="center" wrapText="1"/>
    </xf>
    <xf numFmtId="43" fontId="10" fillId="6" borderId="2" xfId="1" applyFont="1" applyFill="1" applyBorder="1" applyAlignment="1">
      <alignment horizontal="center" vertical="center" wrapText="1"/>
    </xf>
    <xf numFmtId="0" fontId="22" fillId="6" borderId="2" xfId="0" applyFont="1" applyFill="1" applyBorder="1" applyAlignment="1">
      <alignment vertical="center" wrapText="1"/>
    </xf>
    <xf numFmtId="0" fontId="16" fillId="6" borderId="2" xfId="0" applyFont="1" applyFill="1" applyBorder="1" applyAlignment="1">
      <alignment vertical="center" wrapText="1"/>
    </xf>
    <xf numFmtId="43" fontId="11" fillId="6" borderId="1" xfId="1" applyFont="1" applyFill="1" applyBorder="1" applyAlignment="1">
      <alignment vertical="top" wrapText="1"/>
    </xf>
    <xf numFmtId="43" fontId="17" fillId="0" borderId="0" xfId="0" applyNumberFormat="1" applyFont="1"/>
    <xf numFmtId="43" fontId="11" fillId="0" borderId="4" xfId="1" applyFont="1" applyFill="1" applyBorder="1" applyAlignment="1">
      <alignment horizontal="center" vertical="center" wrapText="1"/>
    </xf>
    <xf numFmtId="0" fontId="11" fillId="0" borderId="12" xfId="0" applyFont="1" applyFill="1" applyBorder="1" applyAlignment="1">
      <alignment horizontal="center" vertical="center"/>
    </xf>
    <xf numFmtId="0" fontId="10" fillId="0" borderId="0" xfId="0" applyFont="1" applyFill="1" applyAlignment="1">
      <alignment horizontal="center" vertical="center"/>
    </xf>
    <xf numFmtId="174" fontId="10" fillId="0" borderId="1" xfId="1" applyNumberFormat="1" applyFont="1" applyFill="1" applyBorder="1" applyAlignment="1">
      <alignment horizontal="justify" vertical="top" wrapText="1"/>
    </xf>
    <xf numFmtId="174" fontId="10" fillId="0" borderId="1" xfId="1" applyNumberFormat="1" applyFont="1" applyFill="1" applyBorder="1" applyAlignment="1">
      <alignment horizontal="justify" vertical="center" wrapText="1"/>
    </xf>
    <xf numFmtId="43" fontId="11" fillId="0" borderId="2" xfId="1" applyFont="1" applyFill="1" applyBorder="1" applyAlignment="1">
      <alignment horizontal="center" vertical="center" wrapText="1"/>
    </xf>
    <xf numFmtId="43" fontId="11" fillId="6" borderId="2" xfId="1" applyFont="1" applyFill="1" applyBorder="1" applyAlignment="1">
      <alignment horizontal="center" vertical="center" wrapText="1"/>
    </xf>
    <xf numFmtId="0" fontId="10" fillId="0" borderId="16" xfId="0" applyFont="1" applyFill="1" applyBorder="1" applyAlignment="1">
      <alignment vertical="center" wrapText="1"/>
    </xf>
    <xf numFmtId="0" fontId="11" fillId="0" borderId="6" xfId="0" applyFont="1" applyFill="1" applyBorder="1" applyAlignment="1">
      <alignment horizontal="justify" vertical="center"/>
    </xf>
    <xf numFmtId="43" fontId="10" fillId="0" borderId="0" xfId="1" applyFont="1" applyFill="1"/>
    <xf numFmtId="4" fontId="11" fillId="0" borderId="1" xfId="0" applyNumberFormat="1" applyFont="1" applyFill="1" applyBorder="1" applyAlignment="1">
      <alignment horizontal="center" vertical="center"/>
    </xf>
    <xf numFmtId="4" fontId="11" fillId="0" borderId="2" xfId="23" applyNumberFormat="1" applyFont="1" applyFill="1" applyBorder="1" applyAlignment="1">
      <alignment horizontal="center" vertical="center"/>
    </xf>
    <xf numFmtId="0" fontId="10" fillId="0" borderId="2" xfId="0" applyNumberFormat="1" applyFont="1" applyFill="1" applyBorder="1" applyAlignment="1">
      <alignment horizontal="left" wrapText="1"/>
    </xf>
    <xf numFmtId="0" fontId="11" fillId="0" borderId="2" xfId="0" applyFont="1" applyFill="1" applyBorder="1" applyAlignment="1">
      <alignment wrapText="1"/>
    </xf>
    <xf numFmtId="4" fontId="10" fillId="0" borderId="2" xfId="23" applyNumberFormat="1" applyFont="1" applyFill="1" applyBorder="1" applyAlignment="1">
      <alignment horizontal="center" vertical="center"/>
    </xf>
    <xf numFmtId="0" fontId="14" fillId="0" borderId="2" xfId="0" applyNumberFormat="1" applyFont="1" applyFill="1" applyBorder="1" applyAlignment="1"/>
    <xf numFmtId="0" fontId="10" fillId="0" borderId="2" xfId="0" quotePrefix="1" applyNumberFormat="1" applyFont="1" applyFill="1" applyBorder="1" applyAlignment="1"/>
    <xf numFmtId="43" fontId="11" fillId="0" borderId="0" xfId="1" applyFont="1" applyFill="1" applyBorder="1"/>
    <xf numFmtId="43" fontId="11" fillId="0" borderId="0" xfId="0" applyNumberFormat="1" applyFont="1" applyFill="1" applyBorder="1"/>
    <xf numFmtId="2" fontId="10" fillId="0" borderId="2" xfId="3" applyNumberFormat="1" applyFont="1" applyFill="1" applyBorder="1" applyAlignment="1">
      <alignment horizontal="center" vertical="center"/>
    </xf>
    <xf numFmtId="0" fontId="10" fillId="0" borderId="2" xfId="0" quotePrefix="1" applyNumberFormat="1" applyFont="1" applyFill="1" applyBorder="1" applyAlignment="1">
      <alignment wrapText="1"/>
    </xf>
    <xf numFmtId="0" fontId="14" fillId="0" borderId="2" xfId="3" applyNumberFormat="1" applyFont="1" applyFill="1" applyBorder="1" applyAlignment="1">
      <alignment horizontal="left" wrapText="1"/>
    </xf>
    <xf numFmtId="43" fontId="10" fillId="0" borderId="2" xfId="3" applyFont="1" applyFill="1" applyBorder="1" applyAlignment="1">
      <alignment horizontal="center" vertical="center"/>
    </xf>
    <xf numFmtId="43" fontId="10" fillId="0" borderId="0" xfId="0" applyNumberFormat="1" applyFont="1" applyFill="1" applyBorder="1"/>
    <xf numFmtId="4" fontId="10" fillId="0" borderId="0" xfId="0" applyNumberFormat="1" applyFont="1" applyFill="1" applyBorder="1"/>
    <xf numFmtId="166" fontId="10" fillId="0" borderId="2" xfId="3" quotePrefix="1" applyNumberFormat="1" applyFont="1" applyFill="1" applyBorder="1" applyAlignment="1">
      <alignment horizontal="center" vertical="center"/>
    </xf>
    <xf numFmtId="0" fontId="10" fillId="0" borderId="2" xfId="0" applyFont="1" applyFill="1" applyBorder="1" applyAlignment="1">
      <alignment horizontal="left" vertical="justify" wrapText="1"/>
    </xf>
    <xf numFmtId="0" fontId="14" fillId="0" borderId="2"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43" fontId="10" fillId="0" borderId="6" xfId="1" applyFont="1" applyFill="1" applyBorder="1" applyAlignment="1">
      <alignment horizontal="center" vertical="center"/>
    </xf>
    <xf numFmtId="0" fontId="10" fillId="0" borderId="2" xfId="0" applyFont="1" applyFill="1" applyBorder="1" applyAlignment="1">
      <alignment horizontal="justify" vertical="justify" wrapText="1"/>
    </xf>
    <xf numFmtId="0" fontId="10" fillId="0" borderId="2" xfId="0" applyNumberFormat="1" applyFont="1" applyFill="1" applyBorder="1" applyAlignment="1">
      <alignment horizontal="center" vertical="center" wrapText="1"/>
    </xf>
    <xf numFmtId="0" fontId="10" fillId="0" borderId="2" xfId="0" applyNumberFormat="1" applyFont="1" applyFill="1" applyBorder="1" applyAlignment="1">
      <alignment vertical="top" wrapText="1"/>
    </xf>
    <xf numFmtId="0" fontId="32" fillId="0" borderId="2" xfId="0" applyFont="1" applyFill="1" applyBorder="1"/>
    <xf numFmtId="0" fontId="32" fillId="0" borderId="2" xfId="0" applyNumberFormat="1" applyFont="1" applyFill="1" applyBorder="1" applyAlignment="1"/>
    <xf numFmtId="0" fontId="32" fillId="0" borderId="2" xfId="0" applyNumberFormat="1" applyFont="1" applyFill="1" applyBorder="1" applyAlignment="1">
      <alignment wrapText="1"/>
    </xf>
    <xf numFmtId="0" fontId="14" fillId="0" borderId="2" xfId="0" applyNumberFormat="1" applyFont="1" applyFill="1" applyBorder="1" applyAlignment="1">
      <alignment vertical="top" wrapText="1"/>
    </xf>
    <xf numFmtId="0" fontId="14" fillId="0" borderId="2" xfId="0" applyFont="1" applyFill="1" applyBorder="1"/>
    <xf numFmtId="0" fontId="10" fillId="0" borderId="2" xfId="0" applyFont="1" applyBorder="1" applyAlignment="1">
      <alignment horizontal="justify" vertical="top"/>
    </xf>
    <xf numFmtId="0" fontId="10" fillId="0" borderId="2" xfId="0" applyFont="1" applyFill="1" applyBorder="1" applyAlignment="1"/>
    <xf numFmtId="0" fontId="34" fillId="0" borderId="2" xfId="12" applyNumberFormat="1" applyFont="1" applyFill="1" applyBorder="1" applyAlignment="1"/>
    <xf numFmtId="166" fontId="10" fillId="0" borderId="2" xfId="12" applyNumberFormat="1" applyFont="1" applyFill="1" applyBorder="1" applyAlignment="1">
      <alignment horizontal="center" vertical="center"/>
    </xf>
    <xf numFmtId="4" fontId="10" fillId="0" borderId="2" xfId="12" applyNumberFormat="1" applyFont="1" applyFill="1" applyBorder="1" applyAlignment="1">
      <alignment horizontal="center" vertical="center"/>
    </xf>
    <xf numFmtId="0" fontId="10" fillId="0" borderId="0" xfId="12" applyFont="1" applyFill="1" applyBorder="1"/>
    <xf numFmtId="0" fontId="10" fillId="0" borderId="2" xfId="12" applyFont="1" applyFill="1" applyBorder="1" applyAlignment="1">
      <alignment horizontal="justify"/>
    </xf>
    <xf numFmtId="0" fontId="11" fillId="0" borderId="0" xfId="12" applyFont="1" applyFill="1" applyBorder="1"/>
    <xf numFmtId="0" fontId="30" fillId="0" borderId="2" xfId="12" applyFont="1" applyFill="1" applyBorder="1" applyAlignment="1">
      <alignment wrapText="1"/>
    </xf>
    <xf numFmtId="0" fontId="10" fillId="0" borderId="2" xfId="12" applyFont="1" applyBorder="1" applyAlignment="1">
      <alignment horizontal="center" vertical="center"/>
    </xf>
    <xf numFmtId="0" fontId="10" fillId="0" borderId="0" xfId="12" applyFont="1" applyBorder="1"/>
    <xf numFmtId="43" fontId="10" fillId="0" borderId="0" xfId="1" applyFont="1" applyBorder="1"/>
    <xf numFmtId="0" fontId="10" fillId="0" borderId="2" xfId="12" applyFont="1" applyFill="1" applyBorder="1" applyAlignment="1">
      <alignment wrapText="1"/>
    </xf>
    <xf numFmtId="0" fontId="10" fillId="0" borderId="2" xfId="12" applyFont="1" applyFill="1" applyBorder="1"/>
    <xf numFmtId="0" fontId="11" fillId="0" borderId="2" xfId="12" applyFont="1" applyFill="1" applyBorder="1" applyAlignment="1">
      <alignment horizontal="left" vertical="center"/>
    </xf>
    <xf numFmtId="166" fontId="11" fillId="0" borderId="2" xfId="12" applyNumberFormat="1" applyFont="1" applyFill="1" applyBorder="1" applyAlignment="1">
      <alignment horizontal="center" vertical="center"/>
    </xf>
    <xf numFmtId="4" fontId="11" fillId="0" borderId="2" xfId="12" applyNumberFormat="1" applyFont="1" applyFill="1" applyBorder="1" applyAlignment="1">
      <alignment horizontal="center" vertical="center"/>
    </xf>
    <xf numFmtId="0" fontId="10" fillId="0" borderId="2" xfId="0" applyNumberFormat="1" applyFont="1" applyFill="1" applyBorder="1" applyAlignment="1">
      <alignment horizontal="left" vertical="top" wrapText="1"/>
    </xf>
    <xf numFmtId="0" fontId="10" fillId="0" borderId="0" xfId="0" applyFont="1" applyFill="1" applyBorder="1" applyAlignment="1">
      <alignment horizontal="left" vertical="top"/>
    </xf>
    <xf numFmtId="43" fontId="10" fillId="0" borderId="0" xfId="1" applyFont="1" applyFill="1" applyBorder="1" applyAlignment="1">
      <alignment horizontal="left" vertical="top"/>
    </xf>
    <xf numFmtId="0" fontId="11" fillId="0" borderId="2" xfId="12" applyNumberFormat="1" applyFont="1" applyFill="1" applyBorder="1" applyAlignment="1">
      <alignment vertical="top" wrapText="1"/>
    </xf>
    <xf numFmtId="0" fontId="11" fillId="0" borderId="2" xfId="14" applyFont="1" applyBorder="1" applyAlignment="1">
      <alignment wrapText="1"/>
    </xf>
    <xf numFmtId="0" fontId="10" fillId="0" borderId="2" xfId="14" applyFont="1" applyBorder="1" applyAlignment="1">
      <alignment horizontal="center" vertical="center"/>
    </xf>
    <xf numFmtId="0" fontId="10" fillId="0" borderId="2" xfId="14" applyFont="1" applyBorder="1" applyAlignment="1">
      <alignment wrapText="1"/>
    </xf>
    <xf numFmtId="0" fontId="10" fillId="0" borderId="2" xfId="14" applyFont="1" applyBorder="1"/>
    <xf numFmtId="0" fontId="10" fillId="0" borderId="12" xfId="12" applyFont="1" applyFill="1" applyBorder="1"/>
    <xf numFmtId="0" fontId="14" fillId="0" borderId="2" xfId="0" applyNumberFormat="1" applyFont="1" applyFill="1" applyBorder="1" applyAlignment="1">
      <alignment wrapText="1"/>
    </xf>
    <xf numFmtId="4" fontId="11" fillId="0" borderId="33" xfId="0" applyNumberFormat="1" applyFont="1" applyFill="1" applyBorder="1" applyAlignment="1">
      <alignment vertical="center" wrapText="1"/>
    </xf>
    <xf numFmtId="0" fontId="10" fillId="0" borderId="6" xfId="0" applyFont="1" applyFill="1" applyBorder="1"/>
    <xf numFmtId="43" fontId="10" fillId="0" borderId="0" xfId="1" applyFont="1" applyFill="1" applyBorder="1" applyAlignment="1">
      <alignment vertical="center"/>
    </xf>
    <xf numFmtId="169" fontId="10" fillId="0" borderId="2" xfId="0" applyNumberFormat="1" applyFont="1" applyFill="1" applyBorder="1" applyAlignment="1">
      <alignment horizontal="center" vertical="center" wrapText="1"/>
    </xf>
    <xf numFmtId="0" fontId="10" fillId="0" borderId="2" xfId="0" applyNumberFormat="1" applyFont="1" applyBorder="1" applyAlignment="1">
      <alignment horizontal="justify" vertical="center"/>
    </xf>
    <xf numFmtId="0" fontId="11" fillId="0" borderId="2" xfId="0" applyNumberFormat="1" applyFont="1" applyFill="1" applyBorder="1" applyAlignment="1">
      <alignment vertical="center" wrapText="1"/>
    </xf>
    <xf numFmtId="43" fontId="10" fillId="6" borderId="4" xfId="1" applyFont="1" applyFill="1" applyBorder="1" applyAlignment="1">
      <alignment vertical="center"/>
    </xf>
    <xf numFmtId="43" fontId="10" fillId="6" borderId="4" xfId="1" applyFont="1" applyFill="1" applyBorder="1"/>
    <xf numFmtId="43" fontId="10" fillId="6" borderId="2" xfId="1" applyFont="1" applyFill="1" applyBorder="1" applyAlignment="1">
      <alignment vertical="center"/>
    </xf>
    <xf numFmtId="43" fontId="10" fillId="6" borderId="2" xfId="1" applyFont="1" applyFill="1" applyBorder="1"/>
    <xf numFmtId="43" fontId="10" fillId="6" borderId="2" xfId="1" applyFont="1" applyFill="1" applyBorder="1" applyAlignment="1">
      <alignment horizontal="center" vertical="center"/>
    </xf>
    <xf numFmtId="166" fontId="10" fillId="6" borderId="2" xfId="0" applyNumberFormat="1" applyFont="1" applyFill="1" applyBorder="1" applyAlignment="1">
      <alignment horizontal="center" vertical="center"/>
    </xf>
    <xf numFmtId="166" fontId="10" fillId="6" borderId="2" xfId="3" applyNumberFormat="1" applyFont="1" applyFill="1" applyBorder="1" applyAlignment="1">
      <alignment horizontal="center" vertical="center"/>
    </xf>
    <xf numFmtId="43" fontId="11" fillId="6" borderId="2" xfId="1" applyFont="1" applyFill="1" applyBorder="1" applyAlignment="1">
      <alignment vertical="center"/>
    </xf>
    <xf numFmtId="43" fontId="10" fillId="6" borderId="2" xfId="1" applyFont="1" applyFill="1" applyBorder="1" applyAlignment="1">
      <alignment horizontal="left" vertical="center"/>
    </xf>
    <xf numFmtId="43" fontId="10" fillId="6" borderId="6" xfId="1" applyFont="1" applyFill="1" applyBorder="1" applyAlignment="1">
      <alignment vertical="center"/>
    </xf>
    <xf numFmtId="43" fontId="10" fillId="6" borderId="6" xfId="1" applyFont="1" applyFill="1" applyBorder="1"/>
    <xf numFmtId="0" fontId="10" fillId="0" borderId="6" xfId="0" applyNumberFormat="1" applyFont="1" applyFill="1" applyBorder="1" applyAlignment="1">
      <alignment wrapText="1"/>
    </xf>
    <xf numFmtId="2" fontId="10" fillId="0" borderId="6" xfId="3" applyNumberFormat="1" applyFont="1" applyFill="1" applyBorder="1" applyAlignment="1">
      <alignment horizontal="center" vertical="center"/>
    </xf>
    <xf numFmtId="43" fontId="10" fillId="6" borderId="6" xfId="1" applyFont="1" applyFill="1" applyBorder="1" applyAlignment="1">
      <alignment horizontal="center" vertical="center"/>
    </xf>
    <xf numFmtId="0" fontId="11" fillId="0" borderId="6" xfId="0" applyFont="1" applyFill="1" applyBorder="1"/>
    <xf numFmtId="0" fontId="10" fillId="0" borderId="6" xfId="0" applyNumberFormat="1" applyFont="1" applyBorder="1" applyAlignment="1">
      <alignment horizontal="justify"/>
    </xf>
    <xf numFmtId="169" fontId="10" fillId="0" borderId="6" xfId="0" applyNumberFormat="1" applyFont="1" applyBorder="1" applyAlignment="1">
      <alignment horizontal="center" vertical="center"/>
    </xf>
    <xf numFmtId="0" fontId="10" fillId="0" borderId="4" xfId="20" applyFont="1" applyFill="1" applyBorder="1" applyAlignment="1">
      <alignment horizontal="center" vertical="top"/>
    </xf>
    <xf numFmtId="0" fontId="10" fillId="0" borderId="4" xfId="0" applyNumberFormat="1" applyFont="1" applyBorder="1" applyAlignment="1">
      <alignment horizontal="justify"/>
    </xf>
    <xf numFmtId="169" fontId="10" fillId="0" borderId="4" xfId="0" applyNumberFormat="1" applyFont="1" applyBorder="1" applyAlignment="1">
      <alignment horizontal="center" vertical="center"/>
    </xf>
    <xf numFmtId="0" fontId="10" fillId="0" borderId="4" xfId="0" applyFont="1" applyBorder="1" applyAlignment="1">
      <alignment horizontal="center" vertical="center"/>
    </xf>
    <xf numFmtId="4" fontId="10" fillId="0" borderId="4" xfId="3" applyNumberFormat="1" applyFont="1" applyFill="1" applyBorder="1" applyAlignment="1">
      <alignment horizontal="center" vertical="center"/>
    </xf>
    <xf numFmtId="4" fontId="10" fillId="0" borderId="4" xfId="0" applyNumberFormat="1" applyFont="1" applyFill="1" applyBorder="1" applyAlignment="1">
      <alignment horizontal="center" vertical="center"/>
    </xf>
    <xf numFmtId="43" fontId="10" fillId="0" borderId="4" xfId="1" applyFont="1" applyFill="1" applyBorder="1" applyAlignment="1">
      <alignment horizontal="center" vertical="center"/>
    </xf>
    <xf numFmtId="166" fontId="10" fillId="6" borderId="6" xfId="0" applyNumberFormat="1" applyFont="1" applyFill="1" applyBorder="1" applyAlignment="1">
      <alignment horizontal="center" vertical="center"/>
    </xf>
    <xf numFmtId="0" fontId="14" fillId="0" borderId="2" xfId="0" applyNumberFormat="1" applyFont="1" applyFill="1" applyBorder="1" applyAlignment="1">
      <alignment vertical="center"/>
    </xf>
    <xf numFmtId="0" fontId="10" fillId="0" borderId="0" xfId="0" applyFont="1" applyFill="1" applyBorder="1" applyAlignment="1">
      <alignment vertical="center"/>
    </xf>
    <xf numFmtId="0" fontId="32" fillId="0" borderId="2" xfId="0" applyFont="1" applyFill="1" applyBorder="1" applyAlignment="1">
      <alignment vertical="center"/>
    </xf>
    <xf numFmtId="0" fontId="10" fillId="0" borderId="6" xfId="0" applyNumberFormat="1" applyFont="1" applyFill="1" applyBorder="1" applyAlignment="1">
      <alignment vertical="top" wrapText="1"/>
    </xf>
    <xf numFmtId="166" fontId="10" fillId="0" borderId="6" xfId="3" quotePrefix="1" applyNumberFormat="1" applyFont="1" applyFill="1" applyBorder="1" applyAlignment="1">
      <alignment horizontal="center" vertical="center"/>
    </xf>
    <xf numFmtId="0" fontId="10" fillId="0" borderId="6" xfId="0" applyNumberFormat="1" applyFont="1" applyFill="1" applyBorder="1" applyAlignment="1"/>
    <xf numFmtId="0" fontId="10" fillId="0" borderId="6" xfId="0" applyFont="1" applyBorder="1" applyAlignment="1">
      <alignment horizontal="justify" vertical="top"/>
    </xf>
    <xf numFmtId="0" fontId="11" fillId="0" borderId="6" xfId="12" applyFont="1" applyFill="1" applyBorder="1" applyAlignment="1">
      <alignment horizontal="left" vertical="center"/>
    </xf>
    <xf numFmtId="166" fontId="11" fillId="0" borderId="6" xfId="12" applyNumberFormat="1" applyFont="1" applyFill="1" applyBorder="1" applyAlignment="1">
      <alignment horizontal="center" vertical="center"/>
    </xf>
    <xf numFmtId="4" fontId="11" fillId="0" borderId="6" xfId="12" applyNumberFormat="1" applyFont="1" applyFill="1" applyBorder="1" applyAlignment="1">
      <alignment horizontal="center" vertical="center"/>
    </xf>
    <xf numFmtId="4" fontId="11" fillId="0" borderId="6" xfId="3" applyNumberFormat="1" applyFont="1" applyFill="1" applyBorder="1" applyAlignment="1">
      <alignment horizontal="center" vertical="center"/>
    </xf>
    <xf numFmtId="168" fontId="10" fillId="0" borderId="6" xfId="24" applyNumberFormat="1" applyFont="1" applyFill="1" applyBorder="1" applyAlignment="1" applyProtection="1">
      <alignment horizontal="center" vertical="center" wrapText="1"/>
      <protection locked="0"/>
    </xf>
    <xf numFmtId="166" fontId="10" fillId="0" borderId="6" xfId="3" applyNumberFormat="1" applyFont="1" applyFill="1" applyBorder="1" applyAlignment="1">
      <alignment horizontal="center" vertical="center"/>
    </xf>
    <xf numFmtId="166" fontId="11" fillId="6" borderId="2" xfId="3" applyNumberFormat="1" applyFont="1" applyFill="1" applyBorder="1" applyAlignment="1">
      <alignment horizontal="center" vertical="center"/>
    </xf>
    <xf numFmtId="0" fontId="10" fillId="6" borderId="4" xfId="0" applyFont="1" applyFill="1" applyBorder="1"/>
    <xf numFmtId="4" fontId="10" fillId="6" borderId="2" xfId="0" applyNumberFormat="1" applyFont="1" applyFill="1" applyBorder="1" applyAlignment="1">
      <alignment horizontal="center" vertical="center"/>
    </xf>
    <xf numFmtId="0" fontId="10" fillId="6" borderId="2" xfId="0" applyFont="1" applyFill="1" applyBorder="1"/>
    <xf numFmtId="4" fontId="11" fillId="6" borderId="2" xfId="0" applyNumberFormat="1" applyFont="1" applyFill="1" applyBorder="1" applyAlignment="1">
      <alignment horizontal="center" vertical="center"/>
    </xf>
    <xf numFmtId="1" fontId="10" fillId="6" borderId="2" xfId="0" applyNumberFormat="1" applyFont="1" applyFill="1" applyBorder="1" applyAlignment="1">
      <alignment horizontal="center" vertical="center"/>
    </xf>
    <xf numFmtId="169" fontId="10" fillId="6" borderId="2" xfId="0" applyNumberFormat="1" applyFont="1" applyFill="1" applyBorder="1" applyAlignment="1">
      <alignment horizontal="center" vertical="center"/>
    </xf>
    <xf numFmtId="169" fontId="10" fillId="6" borderId="2" xfId="3" applyNumberFormat="1" applyFont="1" applyFill="1" applyBorder="1" applyAlignment="1">
      <alignment horizontal="center" vertical="center"/>
    </xf>
    <xf numFmtId="169" fontId="11" fillId="6"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0" fontId="11" fillId="6" borderId="2" xfId="0" applyFont="1" applyFill="1" applyBorder="1"/>
    <xf numFmtId="43" fontId="10" fillId="6" borderId="2" xfId="3" applyFont="1" applyFill="1" applyBorder="1" applyAlignment="1">
      <alignment vertical="top" wrapText="1"/>
    </xf>
    <xf numFmtId="43" fontId="11" fillId="6" borderId="2" xfId="3" applyFont="1" applyFill="1" applyBorder="1" applyAlignment="1">
      <alignment vertical="top" wrapText="1"/>
    </xf>
    <xf numFmtId="43" fontId="11" fillId="6" borderId="5" xfId="3" applyFont="1" applyFill="1" applyBorder="1" applyAlignment="1">
      <alignment vertical="top" wrapText="1"/>
    </xf>
    <xf numFmtId="4" fontId="11" fillId="6" borderId="6" xfId="0" applyNumberFormat="1" applyFont="1" applyFill="1" applyBorder="1" applyAlignment="1">
      <alignment horizontal="center" vertical="center"/>
    </xf>
    <xf numFmtId="0" fontId="11" fillId="6" borderId="6" xfId="0" applyFont="1" applyFill="1" applyBorder="1"/>
    <xf numFmtId="0" fontId="10" fillId="0" borderId="6" xfId="25" applyFont="1" applyFill="1" applyBorder="1" applyAlignment="1">
      <alignment horizontal="justify" vertical="top" wrapText="1"/>
    </xf>
    <xf numFmtId="168" fontId="10" fillId="0" borderId="12" xfId="24" applyNumberFormat="1" applyFont="1" applyFill="1" applyBorder="1" applyAlignment="1" applyProtection="1">
      <alignment horizontal="center" vertical="center" wrapText="1"/>
      <protection locked="0"/>
    </xf>
    <xf numFmtId="4" fontId="10" fillId="0" borderId="6" xfId="3" applyNumberFormat="1" applyFont="1" applyFill="1" applyBorder="1" applyAlignment="1">
      <alignment horizontal="center" vertical="center" wrapText="1"/>
    </xf>
    <xf numFmtId="43" fontId="10" fillId="0" borderId="6" xfId="1" applyFont="1" applyFill="1" applyBorder="1" applyAlignment="1" applyProtection="1">
      <alignment horizontal="center" vertical="center" wrapText="1"/>
      <protection locked="0"/>
    </xf>
    <xf numFmtId="164" fontId="10" fillId="0" borderId="6" xfId="2" applyFont="1" applyFill="1" applyBorder="1" applyAlignment="1" applyProtection="1">
      <alignment horizontal="center" vertical="center" wrapText="1"/>
      <protection locked="0"/>
    </xf>
    <xf numFmtId="0" fontId="10" fillId="0" borderId="6" xfId="25" applyFont="1" applyBorder="1" applyAlignment="1">
      <alignment horizontal="justify" vertical="top" wrapText="1"/>
    </xf>
    <xf numFmtId="43" fontId="11" fillId="0" borderId="33" xfId="3" applyFont="1" applyFill="1" applyBorder="1" applyAlignment="1">
      <alignment vertical="top" wrapText="1"/>
    </xf>
    <xf numFmtId="166" fontId="11" fillId="6" borderId="4" xfId="3" applyNumberFormat="1" applyFont="1" applyFill="1" applyBorder="1" applyAlignment="1">
      <alignment horizontal="center" vertical="center"/>
    </xf>
    <xf numFmtId="4" fontId="10" fillId="6" borderId="2" xfId="0" applyNumberFormat="1" applyFont="1" applyFill="1" applyBorder="1" applyAlignment="1" applyProtection="1">
      <alignment horizontal="center" vertical="center"/>
    </xf>
    <xf numFmtId="168" fontId="10" fillId="6" borderId="2" xfId="24" applyNumberFormat="1" applyFont="1" applyFill="1" applyBorder="1" applyAlignment="1" applyProtection="1">
      <alignment horizontal="center" vertical="center" wrapText="1"/>
      <protection locked="0"/>
    </xf>
    <xf numFmtId="166" fontId="10" fillId="6" borderId="2" xfId="0" applyNumberFormat="1" applyFont="1" applyFill="1" applyBorder="1" applyAlignment="1" applyProtection="1">
      <alignment horizontal="center" vertical="center" wrapText="1"/>
    </xf>
    <xf numFmtId="168" fontId="10" fillId="6" borderId="6" xfId="24" applyNumberFormat="1" applyFont="1" applyFill="1" applyBorder="1" applyAlignment="1" applyProtection="1">
      <alignment horizontal="center" vertical="center" wrapText="1"/>
      <protection locked="0"/>
    </xf>
    <xf numFmtId="2" fontId="10" fillId="6" borderId="2" xfId="26" applyNumberFormat="1" applyFont="1" applyFill="1" applyBorder="1" applyAlignment="1" applyProtection="1">
      <alignment horizontal="center" vertical="center" wrapText="1"/>
      <protection locked="0"/>
    </xf>
    <xf numFmtId="166" fontId="10" fillId="6" borderId="2" xfId="0" applyNumberFormat="1" applyFont="1" applyFill="1" applyBorder="1" applyAlignment="1" applyProtection="1">
      <alignment horizontal="center" vertical="center"/>
    </xf>
    <xf numFmtId="0" fontId="10" fillId="6" borderId="2" xfId="26" applyFont="1" applyFill="1" applyBorder="1" applyAlignment="1" applyProtection="1">
      <alignment horizontal="center" vertical="center" wrapText="1"/>
      <protection locked="0"/>
    </xf>
    <xf numFmtId="43" fontId="10" fillId="6" borderId="6" xfId="3" applyFont="1" applyFill="1" applyBorder="1" applyAlignment="1">
      <alignment vertical="top" wrapText="1"/>
    </xf>
    <xf numFmtId="43" fontId="11" fillId="6" borderId="33" xfId="1" applyFont="1" applyFill="1" applyBorder="1" applyAlignment="1">
      <alignment vertical="center"/>
    </xf>
    <xf numFmtId="0" fontId="10" fillId="6" borderId="0" xfId="0" applyFont="1" applyFill="1" applyBorder="1"/>
    <xf numFmtId="43" fontId="10" fillId="6" borderId="0" xfId="1" applyFont="1" applyFill="1" applyAlignment="1">
      <alignment vertical="center"/>
    </xf>
    <xf numFmtId="0" fontId="10" fillId="0" borderId="4" xfId="0" applyFont="1" applyFill="1" applyBorder="1" applyAlignment="1">
      <alignment horizontal="center" vertical="center" wrapText="1"/>
    </xf>
    <xf numFmtId="43" fontId="11" fillId="0" borderId="5" xfId="1" applyFont="1" applyFill="1" applyBorder="1" applyAlignment="1">
      <alignment vertical="top" wrapText="1"/>
    </xf>
    <xf numFmtId="0" fontId="10" fillId="0" borderId="7" xfId="0" applyFont="1" applyFill="1" applyBorder="1" applyAlignment="1">
      <alignment horizontal="center" vertical="top" wrapText="1"/>
    </xf>
    <xf numFmtId="0" fontId="10" fillId="0" borderId="8" xfId="0" applyFont="1" applyFill="1" applyBorder="1" applyAlignment="1">
      <alignment vertical="top" wrapText="1"/>
    </xf>
    <xf numFmtId="0" fontId="10" fillId="0" borderId="8" xfId="0" applyFont="1" applyFill="1" applyBorder="1" applyAlignment="1">
      <alignment horizontal="center" vertical="top" wrapText="1"/>
    </xf>
    <xf numFmtId="43" fontId="10" fillId="0" borderId="8" xfId="1" applyFont="1" applyFill="1" applyBorder="1" applyAlignment="1">
      <alignment horizontal="center" vertical="top" wrapText="1"/>
    </xf>
    <xf numFmtId="43" fontId="10" fillId="0" borderId="8" xfId="1" applyFont="1" applyFill="1" applyBorder="1" applyAlignment="1">
      <alignment vertical="top" wrapText="1"/>
    </xf>
    <xf numFmtId="173" fontId="13" fillId="0" borderId="36" xfId="0" quotePrefix="1" applyNumberFormat="1" applyFont="1" applyBorder="1" applyAlignment="1">
      <alignment horizontal="center" vertical="center"/>
    </xf>
    <xf numFmtId="173" fontId="13" fillId="0" borderId="34" xfId="0" quotePrefix="1" applyNumberFormat="1" applyFont="1" applyBorder="1" applyAlignment="1">
      <alignment horizontal="center" vertical="center"/>
    </xf>
    <xf numFmtId="173" fontId="13" fillId="0" borderId="34" xfId="0" applyNumberFormat="1" applyFont="1" applyBorder="1" applyAlignment="1">
      <alignment horizontal="center" vertical="center"/>
    </xf>
    <xf numFmtId="173" fontId="13" fillId="0" borderId="34" xfId="0" quotePrefix="1" applyNumberFormat="1" applyFont="1" applyFill="1" applyBorder="1" applyAlignment="1">
      <alignment horizontal="center" vertical="center"/>
    </xf>
    <xf numFmtId="173" fontId="13" fillId="0" borderId="35" xfId="0" applyNumberFormat="1" applyFont="1" applyFill="1" applyBorder="1" applyAlignment="1">
      <alignment horizontal="center" vertical="center"/>
    </xf>
    <xf numFmtId="173" fontId="13" fillId="0" borderId="35" xfId="0" applyNumberFormat="1" applyFont="1" applyBorder="1" applyAlignment="1">
      <alignment horizontal="center" vertical="center"/>
    </xf>
    <xf numFmtId="0" fontId="13" fillId="0" borderId="1" xfId="0" applyFont="1" applyFill="1" applyBorder="1" applyAlignment="1">
      <alignment vertical="center"/>
    </xf>
    <xf numFmtId="0" fontId="17" fillId="0" borderId="36" xfId="0" applyFont="1" applyBorder="1" applyAlignment="1">
      <alignment vertical="center" wrapText="1"/>
    </xf>
    <xf numFmtId="0" fontId="17" fillId="0" borderId="36" xfId="0" applyFont="1" applyBorder="1" applyAlignment="1">
      <alignment horizontal="center" vertical="center" wrapText="1"/>
    </xf>
    <xf numFmtId="43" fontId="17" fillId="0" borderId="36" xfId="1" applyFont="1" applyBorder="1" applyAlignment="1">
      <alignment vertical="center" wrapText="1"/>
    </xf>
    <xf numFmtId="0" fontId="17" fillId="0" borderId="34" xfId="0" applyFont="1" applyBorder="1" applyAlignment="1">
      <alignment vertical="center"/>
    </xf>
    <xf numFmtId="0" fontId="17" fillId="0" borderId="34" xfId="0" applyFont="1" applyBorder="1" applyAlignment="1">
      <alignment horizontal="center" vertical="center" wrapText="1"/>
    </xf>
    <xf numFmtId="43" fontId="17" fillId="0" borderId="34" xfId="1" applyFont="1" applyBorder="1" applyAlignment="1">
      <alignment vertical="center"/>
    </xf>
    <xf numFmtId="43" fontId="25" fillId="0" borderId="34" xfId="1" applyFont="1" applyBorder="1" applyAlignment="1">
      <alignment vertical="center" wrapText="1"/>
    </xf>
    <xf numFmtId="0" fontId="17" fillId="0" borderId="34" xfId="0" applyFont="1" applyFill="1" applyBorder="1" applyAlignment="1">
      <alignment vertical="center" wrapText="1"/>
    </xf>
    <xf numFmtId="0" fontId="17" fillId="0" borderId="34" xfId="0" applyFont="1" applyFill="1" applyBorder="1" applyAlignment="1">
      <alignment horizontal="center" vertical="center" wrapText="1"/>
    </xf>
    <xf numFmtId="0" fontId="17" fillId="0" borderId="36" xfId="0" applyFont="1" applyBorder="1"/>
    <xf numFmtId="0" fontId="29" fillId="0" borderId="36" xfId="0" applyFont="1" applyBorder="1" applyAlignment="1">
      <alignment vertical="center" wrapText="1"/>
    </xf>
    <xf numFmtId="0" fontId="17" fillId="0" borderId="36" xfId="0" applyFont="1" applyBorder="1" applyAlignment="1">
      <alignment horizontal="center"/>
    </xf>
    <xf numFmtId="43" fontId="17" fillId="0" borderId="36" xfId="1" applyFont="1" applyBorder="1" applyAlignment="1">
      <alignment horizontal="center"/>
    </xf>
    <xf numFmtId="0" fontId="17" fillId="0" borderId="34" xfId="0" quotePrefix="1" applyFont="1" applyBorder="1" applyAlignment="1">
      <alignment horizontal="center"/>
    </xf>
    <xf numFmtId="0" fontId="17" fillId="0" borderId="34" xfId="0" applyFont="1" applyBorder="1"/>
    <xf numFmtId="0" fontId="17" fillId="0" borderId="34" xfId="0" applyFont="1" applyBorder="1" applyAlignment="1">
      <alignment horizontal="center" vertical="center"/>
    </xf>
    <xf numFmtId="43" fontId="17" fillId="0" borderId="34" xfId="1" applyFont="1" applyBorder="1" applyAlignment="1">
      <alignment horizontal="center"/>
    </xf>
    <xf numFmtId="43" fontId="17" fillId="0" borderId="34" xfId="0" applyNumberFormat="1" applyFont="1" applyBorder="1" applyAlignment="1">
      <alignment horizontal="center"/>
    </xf>
    <xf numFmtId="0" fontId="17" fillId="0" borderId="34" xfId="0" applyFont="1" applyBorder="1" applyAlignment="1">
      <alignment horizontal="center"/>
    </xf>
    <xf numFmtId="0" fontId="29" fillId="0" borderId="34" xfId="0" applyFont="1" applyBorder="1" applyAlignment="1">
      <alignment vertical="center" wrapText="1"/>
    </xf>
    <xf numFmtId="0" fontId="17" fillId="0" borderId="38" xfId="0" quotePrefix="1" applyFont="1" applyBorder="1" applyAlignment="1">
      <alignment horizontal="center"/>
    </xf>
    <xf numFmtId="0" fontId="17" fillId="0" borderId="38" xfId="0" applyFont="1" applyBorder="1"/>
    <xf numFmtId="0" fontId="17" fillId="0" borderId="38" xfId="0" applyFont="1" applyBorder="1" applyAlignment="1">
      <alignment vertical="center" wrapText="1"/>
    </xf>
    <xf numFmtId="0" fontId="17" fillId="0" borderId="38" xfId="0" applyFont="1" applyBorder="1" applyAlignment="1">
      <alignment horizontal="center"/>
    </xf>
    <xf numFmtId="43" fontId="17" fillId="0" borderId="38" xfId="1" applyFont="1" applyBorder="1" applyAlignment="1">
      <alignment horizontal="center"/>
    </xf>
    <xf numFmtId="43" fontId="17" fillId="0" borderId="38" xfId="0" applyNumberFormat="1" applyFont="1" applyBorder="1" applyAlignment="1">
      <alignment horizontal="center"/>
    </xf>
    <xf numFmtId="43" fontId="24" fillId="0" borderId="1" xfId="1" applyFont="1" applyFill="1" applyBorder="1" applyAlignment="1">
      <alignment horizontal="center" vertical="center"/>
    </xf>
    <xf numFmtId="0" fontId="7" fillId="0" borderId="10" xfId="0" applyFont="1" applyFill="1" applyBorder="1" applyAlignment="1">
      <alignment vertical="top" wrapText="1"/>
    </xf>
    <xf numFmtId="43" fontId="10" fillId="0" borderId="10" xfId="1" applyFont="1" applyFill="1" applyBorder="1" applyAlignment="1" applyProtection="1">
      <alignment horizontal="center" vertical="center"/>
    </xf>
    <xf numFmtId="43" fontId="10" fillId="8" borderId="0" xfId="33" applyNumberFormat="1" applyFont="1" applyFill="1" applyAlignment="1">
      <alignment horizontal="center"/>
    </xf>
    <xf numFmtId="43" fontId="11" fillId="0" borderId="14" xfId="1" applyFont="1" applyFill="1" applyBorder="1" applyAlignment="1">
      <alignment horizontal="center" vertical="center" wrapText="1"/>
    </xf>
    <xf numFmtId="43" fontId="11" fillId="0" borderId="15" xfId="1" applyFont="1" applyFill="1" applyBorder="1" applyAlignment="1">
      <alignment horizontal="center" vertical="center" wrapText="1"/>
    </xf>
    <xf numFmtId="0" fontId="11" fillId="0" borderId="10" xfId="0" applyFont="1" applyFill="1" applyBorder="1" applyAlignment="1">
      <alignment horizontal="center" vertical="center"/>
    </xf>
    <xf numFmtId="0" fontId="11" fillId="0" borderId="10" xfId="0" applyFont="1" applyFill="1" applyBorder="1" applyAlignment="1">
      <alignment horizontal="center"/>
    </xf>
    <xf numFmtId="166" fontId="11" fillId="0" borderId="10" xfId="3" applyNumberFormat="1" applyFont="1" applyFill="1" applyBorder="1" applyAlignment="1">
      <alignment horizontal="center" vertical="center"/>
    </xf>
    <xf numFmtId="4" fontId="11" fillId="0" borderId="3" xfId="3" applyNumberFormat="1" applyFont="1" applyFill="1" applyBorder="1" applyAlignment="1">
      <alignment horizontal="center" vertical="center"/>
    </xf>
    <xf numFmtId="0" fontId="11" fillId="0" borderId="10" xfId="0" applyFont="1" applyFill="1" applyBorder="1"/>
    <xf numFmtId="169" fontId="10" fillId="0" borderId="10" xfId="0" applyNumberFormat="1" applyFont="1" applyFill="1" applyBorder="1" applyAlignment="1" applyProtection="1">
      <alignment horizontal="center" vertical="center"/>
    </xf>
    <xf numFmtId="39" fontId="14" fillId="0" borderId="10" xfId="0" applyNumberFormat="1" applyFont="1" applyFill="1" applyBorder="1" applyProtection="1"/>
    <xf numFmtId="39" fontId="10" fillId="0" borderId="10" xfId="0" applyNumberFormat="1" applyFont="1" applyFill="1" applyBorder="1" applyAlignment="1" applyProtection="1">
      <alignment horizontal="justify"/>
    </xf>
    <xf numFmtId="43" fontId="10" fillId="0" borderId="10" xfId="1" applyFont="1" applyFill="1" applyBorder="1"/>
    <xf numFmtId="39" fontId="10" fillId="0" borderId="10" xfId="0" applyNumberFormat="1" applyFont="1" applyFill="1" applyBorder="1" applyAlignment="1" applyProtection="1">
      <alignment horizontal="justify" vertical="justify"/>
    </xf>
    <xf numFmtId="39" fontId="10" fillId="0" borderId="10" xfId="0" applyNumberFormat="1" applyFont="1" applyFill="1" applyBorder="1" applyProtection="1"/>
    <xf numFmtId="39" fontId="31" fillId="0" borderId="10" xfId="0" applyNumberFormat="1" applyFont="1" applyFill="1" applyBorder="1" applyProtection="1"/>
    <xf numFmtId="0" fontId="10" fillId="0" borderId="10" xfId="0" applyFont="1" applyFill="1" applyBorder="1" applyAlignment="1">
      <alignment horizontal="justify"/>
    </xf>
    <xf numFmtId="4" fontId="10" fillId="0" borderId="13" xfId="3" applyNumberFormat="1" applyFont="1" applyFill="1" applyBorder="1" applyAlignment="1">
      <alignment horizontal="center" vertical="center"/>
    </xf>
    <xf numFmtId="39" fontId="14" fillId="0" borderId="10" xfId="0" applyNumberFormat="1" applyFont="1" applyBorder="1" applyProtection="1"/>
    <xf numFmtId="43" fontId="10" fillId="0" borderId="10" xfId="1" applyFont="1" applyBorder="1" applyAlignment="1" applyProtection="1">
      <alignment horizontal="center" vertical="center"/>
    </xf>
    <xf numFmtId="0" fontId="10" fillId="0" borderId="10" xfId="0" applyFont="1" applyBorder="1" applyAlignment="1">
      <alignment horizontal="justify"/>
    </xf>
    <xf numFmtId="4" fontId="10" fillId="0" borderId="10" xfId="0" applyNumberFormat="1" applyFont="1" applyBorder="1" applyAlignment="1" applyProtection="1">
      <alignment horizontal="center" vertical="center"/>
    </xf>
    <xf numFmtId="0" fontId="14" fillId="0" borderId="10" xfId="0" applyFont="1" applyBorder="1" applyAlignment="1">
      <alignment horizontal="justify"/>
    </xf>
    <xf numFmtId="0" fontId="22" fillId="0" borderId="10" xfId="0" applyFont="1" applyBorder="1" applyAlignment="1">
      <alignment horizontal="justify"/>
    </xf>
    <xf numFmtId="0" fontId="10" fillId="0" borderId="11" xfId="20" applyFont="1" applyFill="1" applyBorder="1" applyAlignment="1">
      <alignment horizontal="center" vertical="top"/>
    </xf>
    <xf numFmtId="0" fontId="10" fillId="0" borderId="11" xfId="0" applyFont="1" applyBorder="1" applyAlignment="1">
      <alignment horizontal="justify"/>
    </xf>
    <xf numFmtId="4" fontId="10" fillId="0" borderId="11" xfId="0" applyNumberFormat="1" applyFont="1" applyFill="1" applyBorder="1" applyAlignment="1">
      <alignment horizontal="center" vertical="center"/>
    </xf>
    <xf numFmtId="43" fontId="10" fillId="0" borderId="11" xfId="1" applyFont="1" applyBorder="1" applyAlignment="1">
      <alignment horizontal="center" vertical="center"/>
    </xf>
    <xf numFmtId="0" fontId="10" fillId="0" borderId="0" xfId="0" applyFont="1" applyFill="1" applyBorder="1" applyAlignment="1">
      <alignment horizontal="center"/>
    </xf>
    <xf numFmtId="0" fontId="10" fillId="0" borderId="10" xfId="0" applyNumberFormat="1" applyFont="1" applyBorder="1" applyAlignment="1">
      <alignment horizontal="justify"/>
    </xf>
    <xf numFmtId="39" fontId="10" fillId="0" borderId="11" xfId="0" applyNumberFormat="1" applyFont="1" applyFill="1" applyBorder="1" applyAlignment="1" applyProtection="1">
      <alignment horizontal="justify"/>
    </xf>
    <xf numFmtId="4" fontId="10" fillId="0" borderId="11" xfId="0" applyNumberFormat="1" applyFont="1" applyFill="1" applyBorder="1" applyAlignment="1" applyProtection="1">
      <alignment horizontal="center" vertical="center"/>
    </xf>
    <xf numFmtId="166" fontId="10" fillId="0" borderId="13" xfId="0" applyNumberFormat="1" applyFont="1" applyFill="1" applyBorder="1" applyAlignment="1" applyProtection="1">
      <alignment horizontal="center" vertical="center"/>
    </xf>
    <xf numFmtId="166" fontId="10" fillId="0" borderId="11" xfId="0" applyNumberFormat="1" applyFont="1" applyFill="1" applyBorder="1" applyAlignment="1" applyProtection="1">
      <alignment horizontal="center" vertical="center"/>
    </xf>
    <xf numFmtId="39" fontId="14" fillId="0" borderId="10" xfId="0" applyNumberFormat="1" applyFont="1" applyFill="1" applyBorder="1" applyAlignment="1" applyProtection="1">
      <alignment wrapText="1"/>
    </xf>
    <xf numFmtId="39" fontId="14" fillId="0" borderId="10" xfId="0" applyNumberFormat="1" applyFont="1" applyFill="1" applyBorder="1" applyAlignment="1" applyProtection="1">
      <alignment horizontal="justify"/>
    </xf>
    <xf numFmtId="4" fontId="10" fillId="0" borderId="10" xfId="0" applyNumberFormat="1" applyFont="1" applyFill="1" applyBorder="1" applyAlignment="1">
      <alignment horizontal="justify" vertical="top"/>
    </xf>
    <xf numFmtId="39" fontId="10" fillId="0" borderId="10" xfId="0" applyNumberFormat="1" applyFont="1" applyBorder="1" applyAlignment="1" applyProtection="1">
      <alignment horizontal="justify"/>
    </xf>
    <xf numFmtId="0" fontId="10" fillId="0" borderId="10" xfId="13" applyFont="1" applyFill="1" applyBorder="1" applyAlignment="1">
      <alignment horizontal="left" vertical="justify"/>
    </xf>
    <xf numFmtId="39" fontId="14" fillId="0" borderId="10" xfId="0" applyNumberFormat="1" applyFont="1" applyBorder="1" applyAlignment="1" applyProtection="1">
      <alignment horizontal="justify"/>
    </xf>
    <xf numFmtId="4" fontId="10" fillId="0" borderId="10" xfId="0" applyNumberFormat="1" applyFont="1" applyBorder="1" applyAlignment="1">
      <alignment horizontal="justify" vertical="top"/>
    </xf>
    <xf numFmtId="39" fontId="10" fillId="0" borderId="10" xfId="13" applyNumberFormat="1" applyFont="1" applyBorder="1" applyAlignment="1" applyProtection="1">
      <alignment horizontal="justify"/>
    </xf>
    <xf numFmtId="43" fontId="10" fillId="0" borderId="2" xfId="1" applyFont="1" applyBorder="1" applyAlignment="1">
      <alignment horizontal="center" vertical="center"/>
    </xf>
    <xf numFmtId="0" fontId="10" fillId="4" borderId="10" xfId="20" applyFont="1" applyFill="1" applyBorder="1" applyAlignment="1">
      <alignment horizontal="center" vertical="top"/>
    </xf>
    <xf numFmtId="0" fontId="10" fillId="4" borderId="10" xfId="13" applyFont="1" applyFill="1" applyBorder="1" applyAlignment="1">
      <alignment horizontal="left" vertical="justify"/>
    </xf>
    <xf numFmtId="4" fontId="10" fillId="4" borderId="10" xfId="0" applyNumberFormat="1" applyFont="1" applyFill="1" applyBorder="1" applyAlignment="1" applyProtection="1">
      <alignment horizontal="center" vertical="center"/>
    </xf>
    <xf numFmtId="168" fontId="10" fillId="4" borderId="2" xfId="24" applyNumberFormat="1" applyFont="1" applyFill="1" applyBorder="1" applyAlignment="1" applyProtection="1">
      <alignment horizontal="center" vertical="center" wrapText="1"/>
      <protection locked="0"/>
    </xf>
    <xf numFmtId="4" fontId="10" fillId="4" borderId="3" xfId="3" applyNumberFormat="1" applyFont="1" applyFill="1" applyBorder="1" applyAlignment="1">
      <alignment horizontal="center" vertical="center"/>
    </xf>
    <xf numFmtId="43" fontId="10" fillId="4" borderId="10" xfId="1" applyFont="1" applyFill="1" applyBorder="1" applyAlignment="1">
      <alignment horizontal="center" vertical="center"/>
    </xf>
    <xf numFmtId="0" fontId="10" fillId="4" borderId="0" xfId="0" applyFont="1" applyFill="1" applyBorder="1"/>
    <xf numFmtId="39" fontId="10" fillId="4" borderId="10" xfId="13" applyNumberFormat="1" applyFont="1" applyFill="1" applyBorder="1" applyAlignment="1" applyProtection="1">
      <alignment horizontal="justify"/>
    </xf>
    <xf numFmtId="166" fontId="10" fillId="4" borderId="2" xfId="0" applyNumberFormat="1" applyFont="1" applyFill="1" applyBorder="1" applyAlignment="1" applyProtection="1">
      <alignment horizontal="center" vertical="center"/>
    </xf>
    <xf numFmtId="0" fontId="10" fillId="4" borderId="11" xfId="20" applyFont="1" applyFill="1" applyBorder="1" applyAlignment="1">
      <alignment horizontal="center" vertical="top"/>
    </xf>
    <xf numFmtId="166" fontId="10" fillId="4" borderId="6" xfId="0" applyNumberFormat="1" applyFont="1" applyFill="1" applyBorder="1" applyAlignment="1" applyProtection="1">
      <alignment horizontal="center" vertical="center"/>
    </xf>
    <xf numFmtId="166" fontId="10" fillId="4" borderId="13" xfId="0" applyNumberFormat="1" applyFont="1" applyFill="1" applyBorder="1" applyAlignment="1" applyProtection="1">
      <alignment horizontal="center" vertical="center"/>
    </xf>
    <xf numFmtId="166" fontId="10" fillId="4" borderId="11" xfId="0" applyNumberFormat="1" applyFont="1" applyFill="1" applyBorder="1" applyAlignment="1" applyProtection="1">
      <alignment horizontal="center" vertical="center"/>
    </xf>
    <xf numFmtId="0" fontId="10" fillId="4" borderId="12" xfId="0" applyFont="1" applyFill="1" applyBorder="1"/>
    <xf numFmtId="0" fontId="11" fillId="4" borderId="10" xfId="0" applyFont="1" applyFill="1" applyBorder="1"/>
    <xf numFmtId="39" fontId="10" fillId="0" borderId="10" xfId="13" applyNumberFormat="1" applyFont="1" applyFill="1" applyBorder="1" applyAlignment="1" applyProtection="1">
      <alignment horizontal="justify"/>
    </xf>
    <xf numFmtId="39" fontId="10" fillId="4" borderId="10" xfId="0" applyNumberFormat="1" applyFont="1" applyFill="1" applyBorder="1" applyAlignment="1" applyProtection="1">
      <alignment horizontal="justify"/>
    </xf>
    <xf numFmtId="4" fontId="10" fillId="4" borderId="10" xfId="0" applyNumberFormat="1" applyFont="1" applyFill="1" applyBorder="1" applyAlignment="1">
      <alignment horizontal="center" vertical="center"/>
    </xf>
    <xf numFmtId="4" fontId="10" fillId="4" borderId="2" xfId="0" applyNumberFormat="1" applyFont="1" applyFill="1" applyBorder="1" applyAlignment="1">
      <alignment horizontal="center" vertical="center"/>
    </xf>
    <xf numFmtId="4" fontId="10" fillId="0" borderId="13" xfId="0" applyNumberFormat="1" applyFont="1" applyFill="1" applyBorder="1" applyAlignment="1">
      <alignment horizontal="center" vertical="center"/>
    </xf>
    <xf numFmtId="39" fontId="10" fillId="4" borderId="11" xfId="0" applyNumberFormat="1" applyFont="1" applyFill="1" applyBorder="1" applyAlignment="1" applyProtection="1">
      <alignment horizontal="justify"/>
    </xf>
    <xf numFmtId="4" fontId="10" fillId="4" borderId="11" xfId="0" applyNumberFormat="1" applyFont="1" applyFill="1" applyBorder="1" applyAlignment="1" applyProtection="1">
      <alignment horizontal="center" vertical="center"/>
    </xf>
    <xf numFmtId="0" fontId="10" fillId="4" borderId="10" xfId="20" applyFont="1" applyFill="1" applyBorder="1" applyAlignment="1">
      <alignment horizontal="center" vertical="center"/>
    </xf>
    <xf numFmtId="166" fontId="10" fillId="4" borderId="3" xfId="0" applyNumberFormat="1" applyFont="1" applyFill="1" applyBorder="1" applyAlignment="1" applyProtection="1">
      <alignment horizontal="center" vertical="center"/>
    </xf>
    <xf numFmtId="43" fontId="10" fillId="4" borderId="10" xfId="1" applyFont="1" applyFill="1" applyBorder="1" applyAlignment="1" applyProtection="1">
      <alignment horizontal="center" vertical="center"/>
    </xf>
    <xf numFmtId="43" fontId="10" fillId="4" borderId="10" xfId="1" applyNumberFormat="1" applyFont="1" applyFill="1" applyBorder="1" applyAlignment="1">
      <alignment horizontal="center" vertical="center"/>
    </xf>
    <xf numFmtId="39" fontId="14" fillId="0" borderId="10" xfId="13" applyNumberFormat="1" applyFont="1" applyFill="1" applyBorder="1" applyAlignment="1" applyProtection="1">
      <alignment horizontal="justify"/>
    </xf>
    <xf numFmtId="0" fontId="11" fillId="0" borderId="10" xfId="0" applyFont="1" applyBorder="1"/>
    <xf numFmtId="0" fontId="14" fillId="0" borderId="10" xfId="13" applyFont="1" applyFill="1" applyBorder="1"/>
    <xf numFmtId="4" fontId="10" fillId="0" borderId="10" xfId="13" applyNumberFormat="1" applyFont="1" applyFill="1" applyBorder="1" applyAlignment="1">
      <alignment horizontal="center" vertical="center"/>
    </xf>
    <xf numFmtId="4" fontId="10" fillId="0" borderId="3" xfId="13" applyNumberFormat="1" applyFont="1" applyFill="1" applyBorder="1" applyAlignment="1">
      <alignment horizontal="center" vertical="center"/>
    </xf>
    <xf numFmtId="0" fontId="10" fillId="0" borderId="10" xfId="0" applyFont="1" applyFill="1" applyBorder="1" applyAlignment="1">
      <alignment horizontal="left" vertical="justify"/>
    </xf>
    <xf numFmtId="0" fontId="10" fillId="0" borderId="10" xfId="13" applyFont="1" applyFill="1" applyBorder="1" applyAlignment="1">
      <alignment horizontal="left" vertical="top" wrapText="1"/>
    </xf>
    <xf numFmtId="0" fontId="10" fillId="0" borderId="10" xfId="13" applyFont="1" applyFill="1" applyBorder="1" applyAlignment="1">
      <alignment horizontal="justify" vertical="top"/>
    </xf>
    <xf numFmtId="4" fontId="10" fillId="4" borderId="3" xfId="13" applyNumberFormat="1" applyFont="1" applyFill="1" applyBorder="1" applyAlignment="1">
      <alignment horizontal="center" vertical="center"/>
    </xf>
    <xf numFmtId="0" fontId="10" fillId="0" borderId="10" xfId="0" applyFont="1" applyFill="1" applyBorder="1" applyAlignment="1">
      <alignment vertical="justify"/>
    </xf>
    <xf numFmtId="169" fontId="10" fillId="0" borderId="10" xfId="13" applyNumberFormat="1" applyFont="1" applyFill="1" applyBorder="1" applyAlignment="1">
      <alignment horizontal="center" vertical="center"/>
    </xf>
    <xf numFmtId="0" fontId="10" fillId="0" borderId="10" xfId="13" applyFont="1" applyFill="1" applyBorder="1"/>
    <xf numFmtId="169" fontId="10" fillId="0" borderId="10" xfId="3" applyNumberFormat="1" applyFont="1" applyFill="1" applyBorder="1" applyAlignment="1">
      <alignment horizontal="center" vertical="center"/>
    </xf>
    <xf numFmtId="166" fontId="10" fillId="0" borderId="10" xfId="3" applyNumberFormat="1" applyFont="1" applyFill="1" applyBorder="1" applyAlignment="1">
      <alignment horizontal="center" vertical="center"/>
    </xf>
    <xf numFmtId="0" fontId="11" fillId="0" borderId="10" xfId="0" applyFont="1" applyFill="1" applyBorder="1" applyAlignment="1">
      <alignment vertical="top" wrapText="1"/>
    </xf>
    <xf numFmtId="0" fontId="10" fillId="4" borderId="10" xfId="0" applyFont="1" applyFill="1" applyBorder="1" applyAlignment="1">
      <alignment vertical="top" wrapText="1"/>
    </xf>
    <xf numFmtId="169" fontId="10" fillId="4" borderId="10" xfId="3" applyNumberFormat="1" applyFont="1" applyFill="1" applyBorder="1" applyAlignment="1">
      <alignment horizontal="center" vertical="center"/>
    </xf>
    <xf numFmtId="0" fontId="10" fillId="4" borderId="2" xfId="0" applyFont="1" applyFill="1" applyBorder="1" applyAlignment="1">
      <alignment horizontal="center" vertical="center"/>
    </xf>
    <xf numFmtId="0" fontId="10" fillId="4" borderId="0" xfId="0" applyFont="1" applyFill="1"/>
    <xf numFmtId="4" fontId="10" fillId="8" borderId="10" xfId="0" applyNumberFormat="1" applyFont="1" applyFill="1" applyBorder="1" applyAlignment="1">
      <alignment horizontal="center" vertical="center"/>
    </xf>
    <xf numFmtId="43" fontId="10" fillId="0" borderId="10" xfId="3" applyFont="1" applyFill="1" applyBorder="1" applyAlignment="1">
      <alignment vertical="top" wrapText="1"/>
    </xf>
    <xf numFmtId="0" fontId="10" fillId="0" borderId="10" xfId="0" applyFont="1" applyFill="1" applyBorder="1" applyAlignment="1">
      <alignment horizontal="justify" vertical="center" wrapText="1"/>
    </xf>
    <xf numFmtId="43" fontId="10" fillId="0" borderId="10" xfId="3" applyFont="1" applyFill="1" applyBorder="1" applyAlignment="1">
      <alignment vertical="center" wrapText="1"/>
    </xf>
    <xf numFmtId="0" fontId="10" fillId="0" borderId="3" xfId="0" applyFont="1" applyFill="1" applyBorder="1" applyAlignment="1">
      <alignment horizontal="center" vertical="center" wrapText="1"/>
    </xf>
    <xf numFmtId="43" fontId="11" fillId="0" borderId="43" xfId="1" applyFont="1" applyFill="1" applyBorder="1" applyAlignment="1">
      <alignment vertical="center" wrapText="1"/>
    </xf>
    <xf numFmtId="43" fontId="11" fillId="0" borderId="10" xfId="1" applyFont="1" applyFill="1" applyBorder="1" applyAlignment="1">
      <alignment vertical="center" wrapText="1"/>
    </xf>
    <xf numFmtId="0" fontId="10" fillId="0" borderId="10" xfId="0" applyFont="1" applyFill="1" applyBorder="1" applyAlignment="1">
      <alignment vertical="center"/>
    </xf>
    <xf numFmtId="0" fontId="10" fillId="0" borderId="11" xfId="0" applyFont="1" applyFill="1" applyBorder="1" applyAlignment="1">
      <alignment horizontal="center" vertical="center"/>
    </xf>
    <xf numFmtId="0" fontId="10" fillId="0" borderId="11" xfId="0" applyFont="1" applyFill="1" applyBorder="1"/>
    <xf numFmtId="43" fontId="10" fillId="0" borderId="12" xfId="1" applyFont="1" applyFill="1" applyBorder="1" applyAlignment="1">
      <alignment horizontal="center" vertical="center"/>
    </xf>
    <xf numFmtId="0" fontId="11" fillId="0" borderId="10" xfId="0" applyFont="1" applyFill="1" applyBorder="1" applyAlignment="1">
      <alignment horizontal="justify" vertical="top" wrapText="1"/>
    </xf>
    <xf numFmtId="0" fontId="10" fillId="0" borderId="10" xfId="0" applyFont="1" applyFill="1" applyBorder="1" applyAlignment="1">
      <alignment horizontal="justify" vertical="top" wrapText="1"/>
    </xf>
    <xf numFmtId="0" fontId="11" fillId="0" borderId="14" xfId="0" applyFont="1" applyFill="1" applyBorder="1" applyAlignment="1">
      <alignment horizontal="center" vertical="center" wrapText="1"/>
    </xf>
    <xf numFmtId="43" fontId="10" fillId="0" borderId="0" xfId="33" applyNumberFormat="1" applyFont="1" applyFill="1" applyAlignment="1">
      <alignment horizontal="center"/>
    </xf>
    <xf numFmtId="0" fontId="13" fillId="0" borderId="2" xfId="0" applyFont="1" applyBorder="1"/>
    <xf numFmtId="0" fontId="10" fillId="0" borderId="10" xfId="0" applyFont="1" applyBorder="1" applyAlignment="1">
      <alignment horizontal="justify" vertical="center"/>
    </xf>
    <xf numFmtId="0" fontId="10" fillId="0" borderId="2" xfId="0" applyFont="1" applyBorder="1" applyAlignment="1">
      <alignment horizontal="justify"/>
    </xf>
    <xf numFmtId="0" fontId="10" fillId="4" borderId="2" xfId="20" applyFont="1" applyFill="1" applyBorder="1" applyAlignment="1">
      <alignment horizontal="center" vertical="top"/>
    </xf>
    <xf numFmtId="39" fontId="14" fillId="4" borderId="2" xfId="0" applyNumberFormat="1" applyFont="1" applyFill="1" applyBorder="1" applyAlignment="1" applyProtection="1">
      <alignment horizontal="justify"/>
    </xf>
    <xf numFmtId="4" fontId="10" fillId="4" borderId="2" xfId="0" applyNumberFormat="1" applyFont="1" applyFill="1" applyBorder="1" applyAlignment="1" applyProtection="1">
      <alignment horizontal="center" vertical="center"/>
    </xf>
    <xf numFmtId="39" fontId="10" fillId="4" borderId="2" xfId="0" applyNumberFormat="1" applyFont="1" applyFill="1" applyBorder="1" applyAlignment="1" applyProtection="1">
      <alignment horizontal="justify"/>
    </xf>
    <xf numFmtId="0" fontId="10" fillId="0" borderId="2" xfId="13" applyFont="1" applyFill="1" applyBorder="1" applyAlignment="1">
      <alignment horizontal="justify" vertical="top"/>
    </xf>
    <xf numFmtId="4" fontId="10" fillId="0" borderId="3" xfId="0" applyNumberFormat="1" applyFont="1" applyFill="1" applyBorder="1" applyAlignment="1">
      <alignment horizontal="center" vertical="center"/>
    </xf>
    <xf numFmtId="43" fontId="11" fillId="6" borderId="15" xfId="33" applyNumberFormat="1" applyFont="1" applyFill="1" applyBorder="1" applyAlignment="1">
      <alignment horizontal="center" vertical="center" wrapText="1"/>
    </xf>
    <xf numFmtId="43" fontId="10" fillId="6" borderId="3" xfId="33" applyNumberFormat="1" applyFont="1" applyFill="1" applyBorder="1" applyAlignment="1">
      <alignment horizontal="center"/>
    </xf>
    <xf numFmtId="43" fontId="10" fillId="6" borderId="3" xfId="33" applyNumberFormat="1" applyFont="1" applyFill="1" applyBorder="1" applyAlignment="1">
      <alignment horizontal="center" vertical="center"/>
    </xf>
    <xf numFmtId="4" fontId="10" fillId="6" borderId="2" xfId="13" applyNumberFormat="1" applyFont="1" applyFill="1" applyBorder="1" applyAlignment="1">
      <alignment horizontal="center" vertical="center"/>
    </xf>
    <xf numFmtId="169" fontId="10" fillId="6" borderId="2" xfId="13" applyNumberFormat="1" applyFont="1" applyFill="1" applyBorder="1" applyAlignment="1">
      <alignment horizontal="center" vertical="center"/>
    </xf>
    <xf numFmtId="43" fontId="10" fillId="6" borderId="2" xfId="3" applyFont="1" applyFill="1" applyBorder="1" applyAlignment="1">
      <alignment vertical="center" wrapText="1"/>
    </xf>
    <xf numFmtId="43" fontId="11" fillId="6" borderId="3" xfId="33" applyNumberFormat="1" applyFont="1" applyFill="1" applyBorder="1" applyAlignment="1">
      <alignment horizontal="center" vertical="center"/>
    </xf>
    <xf numFmtId="0" fontId="10" fillId="0" borderId="11" xfId="0" applyFont="1" applyFill="1" applyBorder="1" applyAlignment="1">
      <alignment vertical="center"/>
    </xf>
    <xf numFmtId="0" fontId="10" fillId="0" borderId="12" xfId="0" applyFont="1" applyFill="1" applyBorder="1" applyAlignment="1">
      <alignment horizontal="center" vertical="center"/>
    </xf>
    <xf numFmtId="0" fontId="10" fillId="0" borderId="13" xfId="0" applyFont="1" applyFill="1" applyBorder="1"/>
    <xf numFmtId="0" fontId="10" fillId="0" borderId="3" xfId="0" applyFont="1" applyFill="1" applyBorder="1" applyAlignment="1">
      <alignment horizontal="center" vertical="center"/>
    </xf>
    <xf numFmtId="43" fontId="10" fillId="0" borderId="0" xfId="33" applyNumberFormat="1" applyFont="1" applyFill="1" applyBorder="1" applyAlignment="1">
      <alignment horizontal="center"/>
    </xf>
    <xf numFmtId="43" fontId="35" fillId="0" borderId="10" xfId="1" applyFont="1" applyBorder="1" applyAlignment="1">
      <alignment horizontal="center" vertical="center"/>
    </xf>
    <xf numFmtId="43" fontId="10" fillId="0" borderId="10" xfId="1" applyNumberFormat="1" applyFont="1" applyBorder="1" applyAlignment="1">
      <alignment horizontal="center" vertical="center"/>
    </xf>
    <xf numFmtId="0" fontId="7" fillId="0" borderId="10" xfId="0" applyFont="1" applyFill="1" applyBorder="1"/>
    <xf numFmtId="0" fontId="7" fillId="0" borderId="2" xfId="0" applyFont="1" applyFill="1" applyBorder="1"/>
    <xf numFmtId="0" fontId="10" fillId="9" borderId="10" xfId="0" applyFont="1" applyFill="1" applyBorder="1" applyAlignment="1">
      <alignment horizontal="justify"/>
    </xf>
    <xf numFmtId="43" fontId="10" fillId="6" borderId="3" xfId="1" applyFont="1" applyFill="1" applyBorder="1" applyAlignment="1">
      <alignment horizontal="center" vertical="center"/>
    </xf>
    <xf numFmtId="43" fontId="11" fillId="0" borderId="5" xfId="1" applyFont="1" applyFill="1" applyBorder="1" applyAlignment="1">
      <alignment vertical="center" wrapText="1"/>
    </xf>
    <xf numFmtId="43" fontId="11" fillId="6" borderId="5" xfId="33" applyNumberFormat="1" applyFont="1" applyFill="1" applyBorder="1" applyAlignment="1">
      <alignment horizontal="center" vertical="center"/>
    </xf>
    <xf numFmtId="4" fontId="7" fillId="0" borderId="24" xfId="15" applyNumberFormat="1" applyFont="1" applyFill="1" applyBorder="1" applyAlignment="1">
      <alignment horizontal="right" vertical="center"/>
    </xf>
    <xf numFmtId="43" fontId="10" fillId="0" borderId="2" xfId="1" applyFont="1" applyBorder="1" applyAlignment="1">
      <alignment vertical="center"/>
    </xf>
    <xf numFmtId="4" fontId="10" fillId="6" borderId="3" xfId="0" applyNumberFormat="1" applyFont="1" applyFill="1" applyBorder="1" applyAlignment="1">
      <alignment horizontal="center" vertical="center"/>
    </xf>
    <xf numFmtId="39" fontId="10" fillId="10" borderId="10" xfId="0" applyNumberFormat="1" applyFont="1" applyFill="1" applyBorder="1" applyAlignment="1" applyProtection="1">
      <alignment horizontal="justify"/>
    </xf>
    <xf numFmtId="4" fontId="10" fillId="0" borderId="0" xfId="13" applyNumberFormat="1" applyFont="1" applyFill="1" applyBorder="1" applyAlignment="1">
      <alignment horizontal="center" vertical="center"/>
    </xf>
    <xf numFmtId="2" fontId="10" fillId="6" borderId="2" xfId="3" applyNumberFormat="1" applyFont="1" applyFill="1" applyBorder="1" applyAlignment="1">
      <alignment horizontal="center" vertical="center"/>
    </xf>
    <xf numFmtId="2" fontId="10" fillId="6" borderId="2" xfId="13" applyNumberFormat="1" applyFont="1" applyFill="1" applyBorder="1" applyAlignment="1">
      <alignment horizontal="center" vertical="center"/>
    </xf>
    <xf numFmtId="4" fontId="10" fillId="6" borderId="3" xfId="0" applyNumberFormat="1" applyFont="1" applyFill="1" applyBorder="1" applyAlignment="1" applyProtection="1">
      <alignment horizontal="center" vertical="center"/>
    </xf>
    <xf numFmtId="39" fontId="10" fillId="0" borderId="11" xfId="0" applyNumberFormat="1" applyFont="1" applyFill="1" applyBorder="1" applyProtection="1"/>
    <xf numFmtId="4" fontId="10" fillId="0" borderId="6" xfId="0" applyNumberFormat="1" applyFont="1" applyFill="1" applyBorder="1" applyAlignment="1" applyProtection="1">
      <alignment horizontal="center" vertical="center"/>
    </xf>
    <xf numFmtId="43" fontId="10" fillId="0" borderId="11" xfId="1" applyFont="1" applyFill="1" applyBorder="1" applyAlignment="1" applyProtection="1">
      <alignment horizontal="center" vertical="center"/>
    </xf>
    <xf numFmtId="4" fontId="10" fillId="6" borderId="6" xfId="0" applyNumberFormat="1" applyFont="1" applyFill="1" applyBorder="1" applyAlignment="1" applyProtection="1">
      <alignment horizontal="center" vertical="center"/>
    </xf>
    <xf numFmtId="43" fontId="10" fillId="6" borderId="13" xfId="33" applyNumberFormat="1" applyFont="1" applyFill="1" applyBorder="1" applyAlignment="1">
      <alignment horizontal="center"/>
    </xf>
    <xf numFmtId="4" fontId="10" fillId="6" borderId="6" xfId="0" applyNumberFormat="1" applyFont="1" applyFill="1" applyBorder="1" applyAlignment="1">
      <alignment horizontal="center" vertical="center"/>
    </xf>
    <xf numFmtId="0" fontId="10" fillId="0" borderId="11" xfId="0" applyNumberFormat="1" applyFont="1" applyBorder="1" applyAlignment="1">
      <alignment horizontal="justify"/>
    </xf>
    <xf numFmtId="43" fontId="10" fillId="6" borderId="13" xfId="33" applyNumberFormat="1" applyFont="1" applyFill="1" applyBorder="1" applyAlignment="1">
      <alignment horizontal="center" vertical="center"/>
    </xf>
    <xf numFmtId="39" fontId="14" fillId="0" borderId="11" xfId="0" applyNumberFormat="1" applyFont="1" applyFill="1" applyBorder="1" applyAlignment="1" applyProtection="1">
      <alignment horizontal="justify"/>
    </xf>
    <xf numFmtId="4" fontId="11" fillId="0" borderId="11" xfId="0" applyNumberFormat="1" applyFont="1" applyFill="1" applyBorder="1" applyAlignment="1">
      <alignment horizontal="center" vertical="center"/>
    </xf>
    <xf numFmtId="0" fontId="10" fillId="0" borderId="11" xfId="13" applyFont="1" applyFill="1" applyBorder="1" applyAlignment="1">
      <alignment horizontal="left" vertical="justify"/>
    </xf>
    <xf numFmtId="4" fontId="10" fillId="0" borderId="11" xfId="0" applyNumberFormat="1" applyFont="1" applyBorder="1" applyAlignment="1" applyProtection="1">
      <alignment horizontal="center" vertical="center"/>
    </xf>
    <xf numFmtId="39" fontId="10" fillId="0" borderId="6" xfId="0" applyNumberFormat="1" applyFont="1" applyFill="1" applyBorder="1" applyAlignment="1" applyProtection="1">
      <alignment horizontal="justify"/>
    </xf>
    <xf numFmtId="4" fontId="10" fillId="4" borderId="13" xfId="3" applyNumberFormat="1" applyFont="1" applyFill="1" applyBorder="1" applyAlignment="1">
      <alignment horizontal="center" vertical="center"/>
    </xf>
    <xf numFmtId="43" fontId="10" fillId="4" borderId="11" xfId="1" applyFont="1" applyFill="1" applyBorder="1" applyAlignment="1">
      <alignment horizontal="center" vertical="center"/>
    </xf>
    <xf numFmtId="0" fontId="14" fillId="0" borderId="11" xfId="13" applyFont="1" applyFill="1" applyBorder="1"/>
    <xf numFmtId="4" fontId="10" fillId="0" borderId="11" xfId="13" applyNumberFormat="1" applyFont="1" applyFill="1" applyBorder="1" applyAlignment="1">
      <alignment horizontal="center" vertical="center"/>
    </xf>
    <xf numFmtId="166" fontId="10" fillId="0" borderId="6" xfId="13" applyNumberFormat="1" applyFont="1" applyFill="1" applyBorder="1" applyAlignment="1">
      <alignment horizontal="center" vertical="center"/>
    </xf>
    <xf numFmtId="4" fontId="10" fillId="0" borderId="13" xfId="13" applyNumberFormat="1" applyFont="1" applyFill="1" applyBorder="1" applyAlignment="1">
      <alignment horizontal="center" vertical="center"/>
    </xf>
    <xf numFmtId="4" fontId="10" fillId="6" borderId="6" xfId="13" applyNumberFormat="1" applyFont="1" applyFill="1" applyBorder="1" applyAlignment="1">
      <alignment horizontal="center" vertical="center"/>
    </xf>
    <xf numFmtId="0" fontId="10" fillId="0" borderId="11" xfId="13" applyFont="1" applyFill="1" applyBorder="1"/>
    <xf numFmtId="169" fontId="10" fillId="0" borderId="11" xfId="13" applyNumberFormat="1" applyFont="1" applyFill="1" applyBorder="1" applyAlignment="1">
      <alignment horizontal="center" vertical="center"/>
    </xf>
    <xf numFmtId="2" fontId="10" fillId="6" borderId="6" xfId="13" applyNumberFormat="1" applyFont="1" applyFill="1" applyBorder="1" applyAlignment="1">
      <alignment horizontal="center" vertical="center"/>
    </xf>
    <xf numFmtId="0" fontId="10" fillId="0" borderId="11" xfId="0" applyFont="1" applyFill="1" applyBorder="1" applyAlignment="1">
      <alignment vertical="top" wrapText="1"/>
    </xf>
    <xf numFmtId="169" fontId="10" fillId="0" borderId="11" xfId="3" applyNumberFormat="1" applyFont="1" applyFill="1" applyBorder="1" applyAlignment="1">
      <alignment horizontal="center" vertical="center"/>
    </xf>
    <xf numFmtId="2" fontId="10" fillId="6" borderId="6" xfId="3" applyNumberFormat="1" applyFont="1" applyFill="1" applyBorder="1" applyAlignment="1">
      <alignment horizontal="center" vertical="center"/>
    </xf>
    <xf numFmtId="0" fontId="10" fillId="0" borderId="7" xfId="0" applyFont="1" applyFill="1" applyBorder="1" applyAlignment="1">
      <alignment vertical="center" wrapText="1"/>
    </xf>
    <xf numFmtId="0" fontId="10" fillId="4" borderId="11" xfId="0" applyFont="1" applyFill="1" applyBorder="1" applyAlignment="1">
      <alignment vertical="top" wrapText="1"/>
    </xf>
    <xf numFmtId="0" fontId="10" fillId="4" borderId="10" xfId="0" applyFont="1" applyFill="1" applyBorder="1" applyAlignment="1">
      <alignment vertical="center" wrapText="1"/>
    </xf>
    <xf numFmtId="39" fontId="10" fillId="0" borderId="10" xfId="0" applyNumberFormat="1" applyFont="1" applyFill="1" applyBorder="1" applyAlignment="1" applyProtection="1">
      <alignment horizontal="justify" vertical="center"/>
    </xf>
    <xf numFmtId="43" fontId="10" fillId="0" borderId="2" xfId="3" applyFont="1" applyFill="1" applyBorder="1" applyAlignment="1">
      <alignment vertical="center" wrapText="1"/>
    </xf>
    <xf numFmtId="43" fontId="11" fillId="0" borderId="3" xfId="33" applyNumberFormat="1" applyFont="1" applyFill="1" applyBorder="1" applyAlignment="1">
      <alignment horizontal="center" vertical="center"/>
    </xf>
    <xf numFmtId="0" fontId="13" fillId="0" borderId="10" xfId="0" applyFont="1" applyBorder="1"/>
    <xf numFmtId="166" fontId="10" fillId="0" borderId="0" xfId="0" applyNumberFormat="1" applyFont="1" applyFill="1" applyBorder="1" applyAlignment="1" applyProtection="1">
      <alignment horizontal="center" vertical="center"/>
    </xf>
    <xf numFmtId="43" fontId="17" fillId="0" borderId="34" xfId="1" applyFont="1" applyBorder="1" applyAlignment="1">
      <alignment horizontal="center" vertical="center"/>
    </xf>
    <xf numFmtId="43" fontId="17" fillId="0" borderId="34" xfId="0" applyNumberFormat="1" applyFont="1" applyBorder="1" applyAlignment="1">
      <alignment horizontal="center" vertical="center"/>
    </xf>
    <xf numFmtId="2" fontId="10" fillId="0" borderId="0" xfId="0" applyNumberFormat="1" applyFont="1" applyFill="1" applyAlignment="1">
      <alignment vertical="center" wrapText="1"/>
    </xf>
    <xf numFmtId="43" fontId="36" fillId="0" borderId="24" xfId="1" applyFont="1" applyFill="1" applyBorder="1" applyAlignment="1">
      <alignment vertical="center"/>
    </xf>
    <xf numFmtId="43" fontId="37" fillId="7" borderId="37" xfId="27" applyNumberFormat="1" applyFont="1" applyFill="1" applyBorder="1" applyAlignment="1">
      <alignment vertical="center"/>
    </xf>
    <xf numFmtId="43" fontId="37" fillId="0" borderId="17" xfId="1" applyFont="1" applyFill="1" applyBorder="1" applyAlignment="1">
      <alignment vertical="center"/>
    </xf>
    <xf numFmtId="0" fontId="10" fillId="0" borderId="10" xfId="0" applyFont="1" applyFill="1" applyBorder="1" applyAlignment="1">
      <alignment horizontal="justify" vertical="top" wrapText="1"/>
    </xf>
    <xf numFmtId="0" fontId="11" fillId="0" borderId="10" xfId="0" applyFont="1" applyFill="1" applyBorder="1" applyAlignment="1">
      <alignment horizontal="justify" vertical="top" wrapText="1"/>
    </xf>
    <xf numFmtId="0" fontId="11" fillId="0" borderId="14" xfId="0" applyFont="1" applyFill="1" applyBorder="1" applyAlignment="1">
      <alignment horizontal="center" vertical="center" wrapText="1"/>
    </xf>
    <xf numFmtId="43" fontId="7" fillId="0" borderId="0" xfId="0" applyNumberFormat="1" applyFont="1" applyFill="1" applyAlignment="1">
      <alignment vertical="center"/>
    </xf>
    <xf numFmtId="43" fontId="10" fillId="0" borderId="0" xfId="0" applyNumberFormat="1" applyFont="1" applyFill="1" applyBorder="1" applyAlignment="1">
      <alignment vertical="center" wrapText="1"/>
    </xf>
    <xf numFmtId="43" fontId="10" fillId="0" borderId="0" xfId="0" applyNumberFormat="1" applyFont="1" applyFill="1" applyAlignment="1">
      <alignment vertical="top" wrapText="1"/>
    </xf>
    <xf numFmtId="43" fontId="16" fillId="0" borderId="34" xfId="1" applyFont="1" applyBorder="1" applyAlignment="1">
      <alignment horizontal="center" vertical="center"/>
    </xf>
    <xf numFmtId="43" fontId="16" fillId="0" borderId="34" xfId="1" applyFont="1" applyFill="1" applyBorder="1" applyAlignment="1">
      <alignment horizontal="center" vertical="center"/>
    </xf>
    <xf numFmtId="0" fontId="17" fillId="2" borderId="41" xfId="0" applyFont="1" applyFill="1" applyBorder="1" applyAlignment="1">
      <alignment vertical="center" wrapText="1"/>
    </xf>
    <xf numFmtId="0" fontId="17" fillId="2" borderId="42" xfId="0" applyFont="1" applyFill="1" applyBorder="1" applyAlignment="1">
      <alignment horizontal="center" vertical="center" wrapText="1"/>
    </xf>
    <xf numFmtId="2" fontId="13" fillId="2" borderId="41" xfId="1" applyNumberFormat="1" applyFont="1" applyFill="1" applyBorder="1" applyAlignment="1">
      <alignment horizontal="center" vertical="center"/>
    </xf>
    <xf numFmtId="43" fontId="13" fillId="2" borderId="41" xfId="1" applyFont="1" applyFill="1" applyBorder="1" applyAlignment="1">
      <alignment horizontal="center" vertical="center"/>
    </xf>
    <xf numFmtId="43" fontId="13" fillId="2" borderId="35" xfId="1" applyFont="1" applyFill="1" applyBorder="1" applyAlignment="1">
      <alignment horizontal="center" vertical="center"/>
    </xf>
    <xf numFmtId="43" fontId="10" fillId="0" borderId="0" xfId="0" applyNumberFormat="1" applyFont="1" applyFill="1" applyAlignment="1">
      <alignment vertical="center"/>
    </xf>
    <xf numFmtId="0" fontId="8" fillId="0" borderId="18" xfId="26" applyFont="1" applyFill="1" applyBorder="1" applyAlignment="1">
      <alignment horizontal="left" vertical="center" wrapText="1"/>
    </xf>
    <xf numFmtId="0" fontId="8" fillId="0" borderId="19" xfId="26" applyFont="1" applyFill="1" applyBorder="1" applyAlignment="1">
      <alignment horizontal="left" vertical="center" wrapText="1"/>
    </xf>
    <xf numFmtId="0" fontId="8" fillId="0" borderId="17" xfId="26" applyFont="1" applyFill="1" applyBorder="1" applyAlignment="1">
      <alignment horizontal="left" vertical="center" wrapText="1"/>
    </xf>
    <xf numFmtId="0" fontId="8" fillId="0" borderId="0" xfId="0" applyFont="1" applyFill="1" applyAlignment="1">
      <alignment horizontal="center" vertical="top" wrapText="1"/>
    </xf>
    <xf numFmtId="0" fontId="8" fillId="0" borderId="0" xfId="0" applyFont="1" applyFill="1" applyAlignment="1">
      <alignment horizontal="center" vertical="top"/>
    </xf>
    <xf numFmtId="0" fontId="8" fillId="0" borderId="0" xfId="15" applyFont="1" applyFill="1" applyBorder="1" applyAlignment="1">
      <alignment horizontal="center" vertical="top"/>
    </xf>
    <xf numFmtId="0" fontId="11" fillId="0" borderId="10" xfId="0" applyFont="1" applyFill="1" applyBorder="1" applyAlignment="1">
      <alignment horizontal="justify" vertical="top" wrapText="1"/>
    </xf>
    <xf numFmtId="0" fontId="11" fillId="0" borderId="0" xfId="0" applyFont="1" applyFill="1" applyBorder="1" applyAlignment="1">
      <alignment horizontal="justify" vertical="top" wrapText="1"/>
    </xf>
    <xf numFmtId="0" fontId="11" fillId="0" borderId="3" xfId="0" applyFont="1" applyFill="1" applyBorder="1" applyAlignment="1">
      <alignment horizontal="justify" vertical="top" wrapText="1"/>
    </xf>
    <xf numFmtId="0" fontId="11" fillId="0" borderId="10" xfId="16" applyFont="1" applyFill="1" applyBorder="1" applyAlignment="1">
      <alignment horizontal="justify" vertical="top" wrapText="1"/>
    </xf>
    <xf numFmtId="0" fontId="11" fillId="0" borderId="0" xfId="16" applyFont="1" applyFill="1" applyBorder="1" applyAlignment="1">
      <alignment horizontal="justify" vertical="top" wrapText="1"/>
    </xf>
    <xf numFmtId="0" fontId="11" fillId="0" borderId="3" xfId="16" applyFont="1" applyFill="1" applyBorder="1" applyAlignment="1">
      <alignment horizontal="justify" vertical="top" wrapText="1"/>
    </xf>
    <xf numFmtId="0" fontId="10" fillId="0" borderId="10"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10" xfId="0" applyFont="1" applyFill="1" applyBorder="1" applyAlignment="1">
      <alignment horizontal="justify" vertical="top" wrapText="1"/>
    </xf>
    <xf numFmtId="0" fontId="10" fillId="0" borderId="0" xfId="0" applyFont="1" applyFill="1" applyBorder="1" applyAlignment="1">
      <alignment horizontal="justify" vertical="top" wrapText="1"/>
    </xf>
    <xf numFmtId="0" fontId="10" fillId="0" borderId="3" xfId="0" applyFont="1" applyFill="1" applyBorder="1" applyAlignment="1">
      <alignment horizontal="justify" vertical="top" wrapText="1"/>
    </xf>
    <xf numFmtId="0" fontId="10" fillId="0" borderId="11"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13" xfId="0" applyFont="1" applyFill="1" applyBorder="1" applyAlignment="1">
      <alignment horizontal="left" vertical="top" wrapText="1"/>
    </xf>
    <xf numFmtId="0" fontId="11" fillId="0" borderId="14"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0" xfId="16" applyFont="1" applyFill="1" applyBorder="1" applyAlignment="1">
      <alignment horizontal="justify" vertical="center" wrapText="1"/>
    </xf>
    <xf numFmtId="0" fontId="11" fillId="0" borderId="0" xfId="16" applyFont="1" applyFill="1" applyBorder="1" applyAlignment="1">
      <alignment horizontal="justify" vertical="center" wrapText="1"/>
    </xf>
    <xf numFmtId="0" fontId="11" fillId="0" borderId="3" xfId="16" applyFont="1" applyFill="1" applyBorder="1" applyAlignment="1">
      <alignment horizontal="justify" vertical="center" wrapText="1"/>
    </xf>
    <xf numFmtId="0" fontId="10" fillId="0" borderId="11" xfId="16" applyFont="1" applyFill="1" applyBorder="1" applyAlignment="1">
      <alignment horizontal="left" vertical="top" wrapText="1"/>
    </xf>
    <xf numFmtId="0" fontId="10" fillId="0" borderId="12" xfId="16" applyFont="1" applyFill="1" applyBorder="1" applyAlignment="1">
      <alignment horizontal="left" vertical="top" wrapText="1"/>
    </xf>
    <xf numFmtId="0" fontId="10" fillId="0" borderId="13" xfId="16" applyFont="1" applyFill="1" applyBorder="1" applyAlignment="1">
      <alignment horizontal="left" vertical="top" wrapText="1"/>
    </xf>
    <xf numFmtId="0" fontId="10" fillId="0" borderId="10" xfId="16" applyFont="1" applyFill="1" applyBorder="1" applyAlignment="1">
      <alignment horizontal="left" vertical="top" wrapText="1"/>
    </xf>
    <xf numFmtId="0" fontId="10" fillId="0" borderId="0" xfId="16" applyFont="1" applyFill="1" applyBorder="1" applyAlignment="1">
      <alignment horizontal="left" vertical="top" wrapText="1"/>
    </xf>
    <xf numFmtId="0" fontId="10" fillId="0" borderId="3" xfId="16" applyFont="1" applyFill="1" applyBorder="1" applyAlignment="1">
      <alignment horizontal="left" vertical="top" wrapText="1"/>
    </xf>
    <xf numFmtId="0" fontId="10" fillId="0" borderId="7" xfId="0" applyFont="1" applyFill="1" applyBorder="1" applyAlignment="1">
      <alignment horizontal="justify" vertical="top" wrapText="1"/>
    </xf>
    <xf numFmtId="0" fontId="10" fillId="0" borderId="8" xfId="0" applyFont="1" applyFill="1" applyBorder="1" applyAlignment="1">
      <alignment horizontal="justify" vertical="top" wrapText="1"/>
    </xf>
    <xf numFmtId="0" fontId="10" fillId="0" borderId="9" xfId="0" applyFont="1" applyFill="1" applyBorder="1" applyAlignment="1">
      <alignment horizontal="justify" vertical="top" wrapText="1"/>
    </xf>
    <xf numFmtId="0" fontId="10" fillId="0" borderId="16" xfId="0" applyFont="1" applyFill="1" applyBorder="1" applyAlignment="1">
      <alignment horizontal="justify" vertical="top" wrapText="1"/>
    </xf>
    <xf numFmtId="0" fontId="10" fillId="0" borderId="15" xfId="0" applyFont="1" applyFill="1" applyBorder="1" applyAlignment="1">
      <alignment horizontal="justify" vertical="top" wrapText="1"/>
    </xf>
    <xf numFmtId="0" fontId="10" fillId="0" borderId="10" xfId="16" applyFont="1" applyFill="1" applyBorder="1" applyAlignment="1">
      <alignment horizontal="left" vertical="center" wrapText="1"/>
    </xf>
    <xf numFmtId="0" fontId="10" fillId="0" borderId="0" xfId="16" applyFont="1" applyFill="1" applyBorder="1" applyAlignment="1">
      <alignment horizontal="left" vertical="center" wrapText="1"/>
    </xf>
    <xf numFmtId="0" fontId="10" fillId="0" borderId="3" xfId="16" applyFont="1" applyFill="1" applyBorder="1" applyAlignment="1">
      <alignment horizontal="left" vertical="center" wrapText="1"/>
    </xf>
    <xf numFmtId="0" fontId="11" fillId="0" borderId="10" xfId="0" applyFont="1" applyFill="1" applyBorder="1" applyAlignment="1">
      <alignment horizontal="justify" vertical="center" wrapText="1"/>
    </xf>
    <xf numFmtId="0" fontId="11" fillId="0" borderId="0" xfId="0" applyFont="1" applyFill="1" applyBorder="1" applyAlignment="1">
      <alignment horizontal="justify" vertical="center" wrapText="1"/>
    </xf>
    <xf numFmtId="0" fontId="11" fillId="0" borderId="3" xfId="0" applyFont="1" applyFill="1" applyBorder="1" applyAlignment="1">
      <alignment horizontal="justify" vertical="center" wrapText="1"/>
    </xf>
    <xf numFmtId="0" fontId="11" fillId="0" borderId="0" xfId="0" applyFont="1" applyFill="1" applyAlignment="1">
      <alignment horizontal="center" vertical="center"/>
    </xf>
    <xf numFmtId="0" fontId="11" fillId="0" borderId="0" xfId="0" applyFont="1" applyFill="1" applyAlignment="1">
      <alignment horizontal="center" vertical="center" wrapText="1"/>
    </xf>
    <xf numFmtId="0" fontId="11" fillId="0" borderId="12" xfId="0" applyFont="1" applyFill="1" applyBorder="1" applyAlignment="1">
      <alignment horizontal="center" vertical="center" wrapText="1"/>
    </xf>
    <xf numFmtId="0" fontId="11" fillId="0" borderId="10" xfId="0" applyFont="1" applyFill="1" applyBorder="1" applyAlignment="1">
      <alignment horizontal="left" vertical="top"/>
    </xf>
    <xf numFmtId="0" fontId="11" fillId="0" borderId="0" xfId="0" applyFont="1" applyFill="1" applyBorder="1" applyAlignment="1">
      <alignment horizontal="left" vertical="top"/>
    </xf>
    <xf numFmtId="0" fontId="11" fillId="0" borderId="0" xfId="0" applyFont="1" applyFill="1" applyBorder="1" applyAlignment="1">
      <alignment horizontal="center" vertical="center"/>
    </xf>
    <xf numFmtId="0" fontId="11" fillId="0" borderId="0" xfId="0" applyFont="1" applyFill="1" applyBorder="1" applyAlignment="1">
      <alignment horizontal="center" vertical="center" wrapText="1"/>
    </xf>
    <xf numFmtId="43" fontId="11" fillId="0" borderId="4" xfId="1" applyFont="1" applyFill="1" applyBorder="1" applyAlignment="1">
      <alignment horizontal="center" vertical="center" wrapText="1"/>
    </xf>
    <xf numFmtId="43" fontId="11" fillId="0" borderId="5" xfId="1" applyFont="1" applyFill="1" applyBorder="1" applyAlignment="1">
      <alignment horizontal="center" vertical="center" wrapText="1"/>
    </xf>
    <xf numFmtId="0" fontId="11" fillId="0" borderId="12" xfId="0" applyFont="1" applyFill="1" applyBorder="1" applyAlignment="1">
      <alignment horizontal="center" vertical="center"/>
    </xf>
    <xf numFmtId="0" fontId="10" fillId="0" borderId="0" xfId="0" applyFont="1" applyFill="1" applyAlignment="1">
      <alignment horizontal="center" vertical="center"/>
    </xf>
    <xf numFmtId="0" fontId="11" fillId="0" borderId="0" xfId="0" applyFont="1" applyFill="1" applyBorder="1" applyAlignment="1">
      <alignment horizontal="center" vertical="top" wrapText="1"/>
    </xf>
    <xf numFmtId="0" fontId="11" fillId="0" borderId="0" xfId="0" applyFont="1" applyFill="1" applyBorder="1" applyAlignment="1">
      <alignment horizontal="center" vertical="top"/>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0" borderId="0" xfId="0" applyFont="1" applyFill="1" applyAlignment="1">
      <alignment horizontal="left" vertical="center"/>
    </xf>
    <xf numFmtId="0" fontId="23" fillId="0" borderId="4" xfId="0" applyFont="1" applyBorder="1" applyAlignment="1">
      <alignment horizontal="center" vertical="center"/>
    </xf>
    <xf numFmtId="0" fontId="23" fillId="0" borderId="6" xfId="0" applyFont="1" applyBorder="1" applyAlignment="1">
      <alignment horizontal="center" vertical="center"/>
    </xf>
    <xf numFmtId="0" fontId="23" fillId="0" borderId="4" xfId="0" applyFont="1" applyBorder="1" applyAlignment="1">
      <alignment horizontal="center" vertical="center" wrapText="1"/>
    </xf>
    <xf numFmtId="0" fontId="23" fillId="0" borderId="6" xfId="0" applyFont="1" applyBorder="1" applyAlignment="1">
      <alignment horizontal="center" vertical="center" wrapText="1"/>
    </xf>
    <xf numFmtId="43" fontId="23" fillId="0" borderId="4" xfId="1" applyFont="1" applyBorder="1" applyAlignment="1">
      <alignment horizontal="center" vertical="center"/>
    </xf>
    <xf numFmtId="43" fontId="23" fillId="0" borderId="6" xfId="1" applyFont="1" applyBorder="1" applyAlignment="1">
      <alignment horizontal="center" vertical="center"/>
    </xf>
    <xf numFmtId="0" fontId="18" fillId="0" borderId="0" xfId="0" applyFont="1" applyFill="1" applyBorder="1" applyAlignment="1" applyProtection="1">
      <alignment horizontal="left" vertical="center" wrapText="1"/>
    </xf>
  </cellXfs>
  <cellStyles count="34">
    <cellStyle name="Comma" xfId="1" builtinId="3"/>
    <cellStyle name="Comma 11" xfId="2" xr:uid="{00000000-0005-0000-0000-000001000000}"/>
    <cellStyle name="Comma 2" xfId="3" xr:uid="{00000000-0005-0000-0000-000002000000}"/>
    <cellStyle name="Comma 2 2" xfId="4" xr:uid="{00000000-0005-0000-0000-000003000000}"/>
    <cellStyle name="Comma 2 2 2 3" xfId="29" xr:uid="{00000000-0005-0000-0000-000004000000}"/>
    <cellStyle name="Comma 2 3" xfId="5" xr:uid="{00000000-0005-0000-0000-000005000000}"/>
    <cellStyle name="Comma 2 4" xfId="30" xr:uid="{00000000-0005-0000-0000-000006000000}"/>
    <cellStyle name="Comma 3" xfId="6" xr:uid="{00000000-0005-0000-0000-000007000000}"/>
    <cellStyle name="Comma 4" xfId="7" xr:uid="{00000000-0005-0000-0000-000008000000}"/>
    <cellStyle name="Comma 5" xfId="8" xr:uid="{00000000-0005-0000-0000-000009000000}"/>
    <cellStyle name="Comma 5 2" xfId="32" xr:uid="{00000000-0005-0000-0000-00000A000000}"/>
    <cellStyle name="Comma 6" xfId="9" xr:uid="{00000000-0005-0000-0000-00000B000000}"/>
    <cellStyle name="Comma 7" xfId="10" xr:uid="{00000000-0005-0000-0000-00000C000000}"/>
    <cellStyle name="Currency" xfId="33" builtinId="4"/>
    <cellStyle name="Normal" xfId="0" builtinId="0"/>
    <cellStyle name="Normal 10" xfId="11" xr:uid="{00000000-0005-0000-0000-00000F000000}"/>
    <cellStyle name="Normal 10 2" xfId="12" xr:uid="{00000000-0005-0000-0000-000010000000}"/>
    <cellStyle name="Normal 2" xfId="13" xr:uid="{00000000-0005-0000-0000-000011000000}"/>
    <cellStyle name="Normal 2 2" xfId="14" xr:uid="{00000000-0005-0000-0000-000012000000}"/>
    <cellStyle name="Normal 3" xfId="15" xr:uid="{00000000-0005-0000-0000-000013000000}"/>
    <cellStyle name="Normal 3 2" xfId="16" xr:uid="{00000000-0005-0000-0000-000014000000}"/>
    <cellStyle name="Normal 4" xfId="17" xr:uid="{00000000-0005-0000-0000-000015000000}"/>
    <cellStyle name="Normal 4 2" xfId="31" xr:uid="{00000000-0005-0000-0000-000016000000}"/>
    <cellStyle name="Normal 5" xfId="18" xr:uid="{00000000-0005-0000-0000-000017000000}"/>
    <cellStyle name="Normal 6" xfId="19" xr:uid="{00000000-0005-0000-0000-000018000000}"/>
    <cellStyle name="Normal_BOC-CIVI" xfId="20" xr:uid="{00000000-0005-0000-0000-000019000000}"/>
    <cellStyle name="Normal_BOQ tangalle hospital Final" xfId="28" xr:uid="{00000000-0005-0000-0000-00001A000000}"/>
    <cellStyle name="Normal_Elevators" xfId="24" xr:uid="{00000000-0005-0000-0000-00001B000000}"/>
    <cellStyle name="Normal_Est-univell-18-03-2004" xfId="21" xr:uid="{00000000-0005-0000-0000-00001C000000}"/>
    <cellStyle name="Normal_Sheet1" xfId="26" xr:uid="{00000000-0005-0000-0000-00001D000000}"/>
    <cellStyle name="Normal_Swimming" xfId="25" xr:uid="{00000000-0005-0000-0000-00001E000000}"/>
    <cellStyle name="Normal_UFL (2)" xfId="23" xr:uid="{00000000-0005-0000-0000-00001F000000}"/>
    <cellStyle name="Percent" xfId="27" builtinId="5"/>
    <cellStyle name="Percent 2" xfId="22" xr:uid="{00000000-0005-0000-0000-00002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AR%20QS%20consultant\Bullers%20lane\Varriation\Bullers%20lane-Apartment%20CD\Empty%20BOQ\BOQ%20with%20addendums%20password%20protec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Users\User\AppData\Local\Temp\IM\Bullers%20lane-Apartment%20CD\Empty%20BOQ\BOQ%20with%20addendums%20password%20protect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AR%20QS%20consultant\Bullers%20lane\Varriation\Users\Hasitha\Downloads\Users\Hasitha\Downloads\bullers%20lain(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AR%20QS%20consultant\Bullers%20lane\Varriation\Users\Hasitha\Downloads\Users\Hasitha\Downloads\Measurement%20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 of payment"/>
      <sheetName val="Preliminaries"/>
      <sheetName val="D-Excavation"/>
      <sheetName val="F-Concrete"/>
      <sheetName val="G-Masonary"/>
      <sheetName val="H-Waterproofing"/>
      <sheetName val="J-Structural Metal Work"/>
      <sheetName val="Q - PLUMBING SYSTEM"/>
      <sheetName val="R - FIRE SYSTEM"/>
      <sheetName val="S-ELECTRICAL SYSTEM"/>
      <sheetName val="T- Finishes"/>
      <sheetName val="V - Painting"/>
      <sheetName val="Y1-GAS SYSTEM"/>
      <sheetName val="X-Provisional Sum"/>
      <sheetName val="Grand Summary"/>
      <sheetName val="Daywork "/>
      <sheetName val="Nominated Suppliers"/>
    </sheetNames>
    <sheetDataSet>
      <sheetData sheetId="0" refreshError="1"/>
      <sheetData sheetId="1" refreshError="1"/>
      <sheetData sheetId="2">
        <row r="1">
          <cell r="B1" t="str">
            <v>PROPOSED APARTMENT AT NO:05, BULLERS LANE, COLOMBO-07. FOR MRS.J.L.J.PESTONJEE</v>
          </cell>
        </row>
      </sheetData>
      <sheetData sheetId="3">
        <row r="1">
          <cell r="B1" t="str">
            <v>PROPOSED APARTMENT AT NO:05, BULLERS LANE, COLOMBO-07. FOR MRS.J.L.J.PESTONJEE</v>
          </cell>
        </row>
      </sheetData>
      <sheetData sheetId="4">
        <row r="1">
          <cell r="B1" t="str">
            <v>PROPOSED APARTMENT AT NO:05, BULLERS LANE, COLOMBO-07. FOR MRS.J.L.J.PESTONJEE</v>
          </cell>
        </row>
      </sheetData>
      <sheetData sheetId="5" refreshError="1"/>
      <sheetData sheetId="6" refreshError="1"/>
      <sheetData sheetId="7" refreshError="1"/>
      <sheetData sheetId="8" refreshError="1"/>
      <sheetData sheetId="9">
        <row r="1">
          <cell r="B1" t="str">
            <v>PROPOSED APARTMENT AT NO:05, BULLERS LANE, COLOMBO-07. FOR MRS.J.L.J.PESTONJEE</v>
          </cell>
        </row>
      </sheetData>
      <sheetData sheetId="10">
        <row r="1">
          <cell r="B1" t="str">
            <v>PROPOSED APARTMENT AT NO:05, BULLERS LANE, COLOMBO-07. FOR MRS.J.L.J.PESTONJEE</v>
          </cell>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 of payment"/>
      <sheetName val="Preliminaries"/>
      <sheetName val="D-Excavation"/>
      <sheetName val="F-Concrete"/>
      <sheetName val="G-Masonary"/>
      <sheetName val="H-Waterproofing"/>
      <sheetName val="J-Structural Metal Work"/>
      <sheetName val="Q - PLUMBING SYSTEM"/>
      <sheetName val="R - FIRE SYSTEM"/>
      <sheetName val="S-ELECTRICAL SYSTEM"/>
      <sheetName val="T- Finishes"/>
      <sheetName val="V - Painting"/>
      <sheetName val="Y1-GAS SYSTEM"/>
      <sheetName val="X-Provisional Sum"/>
      <sheetName val="Grand Summary"/>
      <sheetName val="Daywork "/>
      <sheetName val="Nominated Suppliers"/>
    </sheetNames>
    <sheetDataSet>
      <sheetData sheetId="0" refreshError="1"/>
      <sheetData sheetId="1" refreshError="1"/>
      <sheetData sheetId="2" refreshError="1">
        <row r="1">
          <cell r="B1" t="str">
            <v>PROPOSED APARTMENT AT NO:05, BULLERS LANE, COLOMBO-07. FOR MRS.J.L.J.PESTONJEE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nd floor"/>
      <sheetName val="1st to 4th floor"/>
      <sheetName val="5th floor"/>
      <sheetName val="6th floor"/>
    </sheetNames>
    <sheetDataSet>
      <sheetData sheetId="0" refreshError="1">
        <row r="143">
          <cell r="I143">
            <v>275.40999999999997</v>
          </cell>
        </row>
      </sheetData>
      <sheetData sheetId="1" refreshError="1">
        <row r="607">
          <cell r="I607">
            <v>189.85499999999999</v>
          </cell>
        </row>
        <row r="670">
          <cell r="I670">
            <v>265.09499999999997</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undary Wall"/>
    </sheetNames>
    <sheetDataSet>
      <sheetData sheetId="0" refreshError="1">
        <row r="21">
          <cell r="J21">
            <v>290.7</v>
          </cell>
        </row>
        <row r="87">
          <cell r="J87">
            <v>290.7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G40"/>
  <sheetViews>
    <sheetView topLeftCell="A5" workbookViewId="0">
      <selection sqref="A1:E1"/>
    </sheetView>
  </sheetViews>
  <sheetFormatPr defaultRowHeight="13.2" x14ac:dyDescent="0.25"/>
  <cols>
    <col min="1" max="1" width="6.6640625" style="11" customWidth="1"/>
    <col min="2" max="2" width="37.88671875" style="11" customWidth="1"/>
    <col min="3" max="3" width="22.88671875" style="11" customWidth="1"/>
    <col min="4" max="4" width="22.88671875" style="38" customWidth="1"/>
    <col min="5" max="5" width="21.109375" style="14" customWidth="1"/>
    <col min="6" max="6" width="9.109375" style="11"/>
    <col min="7" max="7" width="14.88671875" style="11" bestFit="1" customWidth="1"/>
    <col min="8" max="253" width="9.109375" style="11"/>
    <col min="254" max="254" width="6.6640625" style="11" customWidth="1"/>
    <col min="255" max="255" width="43.5546875" style="11" customWidth="1"/>
    <col min="256" max="256" width="14.6640625" style="11" customWidth="1"/>
    <col min="257" max="257" width="8.33203125" style="11" customWidth="1"/>
    <col min="258" max="258" width="0" style="11" hidden="1" customWidth="1"/>
    <col min="259" max="259" width="20.44140625" style="11" customWidth="1"/>
    <col min="260" max="260" width="14.109375" style="11" customWidth="1"/>
    <col min="261" max="261" width="11.109375" style="11" customWidth="1"/>
    <col min="262" max="509" width="9.109375" style="11"/>
    <col min="510" max="510" width="6.6640625" style="11" customWidth="1"/>
    <col min="511" max="511" width="43.5546875" style="11" customWidth="1"/>
    <col min="512" max="512" width="14.6640625" style="11" customWidth="1"/>
    <col min="513" max="513" width="8.33203125" style="11" customWidth="1"/>
    <col min="514" max="514" width="0" style="11" hidden="1" customWidth="1"/>
    <col min="515" max="515" width="20.44140625" style="11" customWidth="1"/>
    <col min="516" max="516" width="14.109375" style="11" customWidth="1"/>
    <col min="517" max="517" width="11.109375" style="11" customWidth="1"/>
    <col min="518" max="765" width="9.109375" style="11"/>
    <col min="766" max="766" width="6.6640625" style="11" customWidth="1"/>
    <col min="767" max="767" width="43.5546875" style="11" customWidth="1"/>
    <col min="768" max="768" width="14.6640625" style="11" customWidth="1"/>
    <col min="769" max="769" width="8.33203125" style="11" customWidth="1"/>
    <col min="770" max="770" width="0" style="11" hidden="1" customWidth="1"/>
    <col min="771" max="771" width="20.44140625" style="11" customWidth="1"/>
    <col min="772" max="772" width="14.109375" style="11" customWidth="1"/>
    <col min="773" max="773" width="11.109375" style="11" customWidth="1"/>
    <col min="774" max="1021" width="9.109375" style="11"/>
    <col min="1022" max="1022" width="6.6640625" style="11" customWidth="1"/>
    <col min="1023" max="1023" width="43.5546875" style="11" customWidth="1"/>
    <col min="1024" max="1024" width="14.6640625" style="11" customWidth="1"/>
    <col min="1025" max="1025" width="8.33203125" style="11" customWidth="1"/>
    <col min="1026" max="1026" width="0" style="11" hidden="1" customWidth="1"/>
    <col min="1027" max="1027" width="20.44140625" style="11" customWidth="1"/>
    <col min="1028" max="1028" width="14.109375" style="11" customWidth="1"/>
    <col min="1029" max="1029" width="11.109375" style="11" customWidth="1"/>
    <col min="1030" max="1277" width="9.109375" style="11"/>
    <col min="1278" max="1278" width="6.6640625" style="11" customWidth="1"/>
    <col min="1279" max="1279" width="43.5546875" style="11" customWidth="1"/>
    <col min="1280" max="1280" width="14.6640625" style="11" customWidth="1"/>
    <col min="1281" max="1281" width="8.33203125" style="11" customWidth="1"/>
    <col min="1282" max="1282" width="0" style="11" hidden="1" customWidth="1"/>
    <col min="1283" max="1283" width="20.44140625" style="11" customWidth="1"/>
    <col min="1284" max="1284" width="14.109375" style="11" customWidth="1"/>
    <col min="1285" max="1285" width="11.109375" style="11" customWidth="1"/>
    <col min="1286" max="1533" width="9.109375" style="11"/>
    <col min="1534" max="1534" width="6.6640625" style="11" customWidth="1"/>
    <col min="1535" max="1535" width="43.5546875" style="11" customWidth="1"/>
    <col min="1536" max="1536" width="14.6640625" style="11" customWidth="1"/>
    <col min="1537" max="1537" width="8.33203125" style="11" customWidth="1"/>
    <col min="1538" max="1538" width="0" style="11" hidden="1" customWidth="1"/>
    <col min="1539" max="1539" width="20.44140625" style="11" customWidth="1"/>
    <col min="1540" max="1540" width="14.109375" style="11" customWidth="1"/>
    <col min="1541" max="1541" width="11.109375" style="11" customWidth="1"/>
    <col min="1542" max="1789" width="9.109375" style="11"/>
    <col min="1790" max="1790" width="6.6640625" style="11" customWidth="1"/>
    <col min="1791" max="1791" width="43.5546875" style="11" customWidth="1"/>
    <col min="1792" max="1792" width="14.6640625" style="11" customWidth="1"/>
    <col min="1793" max="1793" width="8.33203125" style="11" customWidth="1"/>
    <col min="1794" max="1794" width="0" style="11" hidden="1" customWidth="1"/>
    <col min="1795" max="1795" width="20.44140625" style="11" customWidth="1"/>
    <col min="1796" max="1796" width="14.109375" style="11" customWidth="1"/>
    <col min="1797" max="1797" width="11.109375" style="11" customWidth="1"/>
    <col min="1798" max="2045" width="9.109375" style="11"/>
    <col min="2046" max="2046" width="6.6640625" style="11" customWidth="1"/>
    <col min="2047" max="2047" width="43.5546875" style="11" customWidth="1"/>
    <col min="2048" max="2048" width="14.6640625" style="11" customWidth="1"/>
    <col min="2049" max="2049" width="8.33203125" style="11" customWidth="1"/>
    <col min="2050" max="2050" width="0" style="11" hidden="1" customWidth="1"/>
    <col min="2051" max="2051" width="20.44140625" style="11" customWidth="1"/>
    <col min="2052" max="2052" width="14.109375" style="11" customWidth="1"/>
    <col min="2053" max="2053" width="11.109375" style="11" customWidth="1"/>
    <col min="2054" max="2301" width="9.109375" style="11"/>
    <col min="2302" max="2302" width="6.6640625" style="11" customWidth="1"/>
    <col min="2303" max="2303" width="43.5546875" style="11" customWidth="1"/>
    <col min="2304" max="2304" width="14.6640625" style="11" customWidth="1"/>
    <col min="2305" max="2305" width="8.33203125" style="11" customWidth="1"/>
    <col min="2306" max="2306" width="0" style="11" hidden="1" customWidth="1"/>
    <col min="2307" max="2307" width="20.44140625" style="11" customWidth="1"/>
    <col min="2308" max="2308" width="14.109375" style="11" customWidth="1"/>
    <col min="2309" max="2309" width="11.109375" style="11" customWidth="1"/>
    <col min="2310" max="2557" width="9.109375" style="11"/>
    <col min="2558" max="2558" width="6.6640625" style="11" customWidth="1"/>
    <col min="2559" max="2559" width="43.5546875" style="11" customWidth="1"/>
    <col min="2560" max="2560" width="14.6640625" style="11" customWidth="1"/>
    <col min="2561" max="2561" width="8.33203125" style="11" customWidth="1"/>
    <col min="2562" max="2562" width="0" style="11" hidden="1" customWidth="1"/>
    <col min="2563" max="2563" width="20.44140625" style="11" customWidth="1"/>
    <col min="2564" max="2564" width="14.109375" style="11" customWidth="1"/>
    <col min="2565" max="2565" width="11.109375" style="11" customWidth="1"/>
    <col min="2566" max="2813" width="9.109375" style="11"/>
    <col min="2814" max="2814" width="6.6640625" style="11" customWidth="1"/>
    <col min="2815" max="2815" width="43.5546875" style="11" customWidth="1"/>
    <col min="2816" max="2816" width="14.6640625" style="11" customWidth="1"/>
    <col min="2817" max="2817" width="8.33203125" style="11" customWidth="1"/>
    <col min="2818" max="2818" width="0" style="11" hidden="1" customWidth="1"/>
    <col min="2819" max="2819" width="20.44140625" style="11" customWidth="1"/>
    <col min="2820" max="2820" width="14.109375" style="11" customWidth="1"/>
    <col min="2821" max="2821" width="11.109375" style="11" customWidth="1"/>
    <col min="2822" max="3069" width="9.109375" style="11"/>
    <col min="3070" max="3070" width="6.6640625" style="11" customWidth="1"/>
    <col min="3071" max="3071" width="43.5546875" style="11" customWidth="1"/>
    <col min="3072" max="3072" width="14.6640625" style="11" customWidth="1"/>
    <col min="3073" max="3073" width="8.33203125" style="11" customWidth="1"/>
    <col min="3074" max="3074" width="0" style="11" hidden="1" customWidth="1"/>
    <col min="3075" max="3075" width="20.44140625" style="11" customWidth="1"/>
    <col min="3076" max="3076" width="14.109375" style="11" customWidth="1"/>
    <col min="3077" max="3077" width="11.109375" style="11" customWidth="1"/>
    <col min="3078" max="3325" width="9.109375" style="11"/>
    <col min="3326" max="3326" width="6.6640625" style="11" customWidth="1"/>
    <col min="3327" max="3327" width="43.5546875" style="11" customWidth="1"/>
    <col min="3328" max="3328" width="14.6640625" style="11" customWidth="1"/>
    <col min="3329" max="3329" width="8.33203125" style="11" customWidth="1"/>
    <col min="3330" max="3330" width="0" style="11" hidden="1" customWidth="1"/>
    <col min="3331" max="3331" width="20.44140625" style="11" customWidth="1"/>
    <col min="3332" max="3332" width="14.109375" style="11" customWidth="1"/>
    <col min="3333" max="3333" width="11.109375" style="11" customWidth="1"/>
    <col min="3334" max="3581" width="9.109375" style="11"/>
    <col min="3582" max="3582" width="6.6640625" style="11" customWidth="1"/>
    <col min="3583" max="3583" width="43.5546875" style="11" customWidth="1"/>
    <col min="3584" max="3584" width="14.6640625" style="11" customWidth="1"/>
    <col min="3585" max="3585" width="8.33203125" style="11" customWidth="1"/>
    <col min="3586" max="3586" width="0" style="11" hidden="1" customWidth="1"/>
    <col min="3587" max="3587" width="20.44140625" style="11" customWidth="1"/>
    <col min="3588" max="3588" width="14.109375" style="11" customWidth="1"/>
    <col min="3589" max="3589" width="11.109375" style="11" customWidth="1"/>
    <col min="3590" max="3837" width="9.109375" style="11"/>
    <col min="3838" max="3838" width="6.6640625" style="11" customWidth="1"/>
    <col min="3839" max="3839" width="43.5546875" style="11" customWidth="1"/>
    <col min="3840" max="3840" width="14.6640625" style="11" customWidth="1"/>
    <col min="3841" max="3841" width="8.33203125" style="11" customWidth="1"/>
    <col min="3842" max="3842" width="0" style="11" hidden="1" customWidth="1"/>
    <col min="3843" max="3843" width="20.44140625" style="11" customWidth="1"/>
    <col min="3844" max="3844" width="14.109375" style="11" customWidth="1"/>
    <col min="3845" max="3845" width="11.109375" style="11" customWidth="1"/>
    <col min="3846" max="4093" width="9.109375" style="11"/>
    <col min="4094" max="4094" width="6.6640625" style="11" customWidth="1"/>
    <col min="4095" max="4095" width="43.5546875" style="11" customWidth="1"/>
    <col min="4096" max="4096" width="14.6640625" style="11" customWidth="1"/>
    <col min="4097" max="4097" width="8.33203125" style="11" customWidth="1"/>
    <col min="4098" max="4098" width="0" style="11" hidden="1" customWidth="1"/>
    <col min="4099" max="4099" width="20.44140625" style="11" customWidth="1"/>
    <col min="4100" max="4100" width="14.109375" style="11" customWidth="1"/>
    <col min="4101" max="4101" width="11.109375" style="11" customWidth="1"/>
    <col min="4102" max="4349" width="9.109375" style="11"/>
    <col min="4350" max="4350" width="6.6640625" style="11" customWidth="1"/>
    <col min="4351" max="4351" width="43.5546875" style="11" customWidth="1"/>
    <col min="4352" max="4352" width="14.6640625" style="11" customWidth="1"/>
    <col min="4353" max="4353" width="8.33203125" style="11" customWidth="1"/>
    <col min="4354" max="4354" width="0" style="11" hidden="1" customWidth="1"/>
    <col min="4355" max="4355" width="20.44140625" style="11" customWidth="1"/>
    <col min="4356" max="4356" width="14.109375" style="11" customWidth="1"/>
    <col min="4357" max="4357" width="11.109375" style="11" customWidth="1"/>
    <col min="4358" max="4605" width="9.109375" style="11"/>
    <col min="4606" max="4606" width="6.6640625" style="11" customWidth="1"/>
    <col min="4607" max="4607" width="43.5546875" style="11" customWidth="1"/>
    <col min="4608" max="4608" width="14.6640625" style="11" customWidth="1"/>
    <col min="4609" max="4609" width="8.33203125" style="11" customWidth="1"/>
    <col min="4610" max="4610" width="0" style="11" hidden="1" customWidth="1"/>
    <col min="4611" max="4611" width="20.44140625" style="11" customWidth="1"/>
    <col min="4612" max="4612" width="14.109375" style="11" customWidth="1"/>
    <col min="4613" max="4613" width="11.109375" style="11" customWidth="1"/>
    <col min="4614" max="4861" width="9.109375" style="11"/>
    <col min="4862" max="4862" width="6.6640625" style="11" customWidth="1"/>
    <col min="4863" max="4863" width="43.5546875" style="11" customWidth="1"/>
    <col min="4864" max="4864" width="14.6640625" style="11" customWidth="1"/>
    <col min="4865" max="4865" width="8.33203125" style="11" customWidth="1"/>
    <col min="4866" max="4866" width="0" style="11" hidden="1" customWidth="1"/>
    <col min="4867" max="4867" width="20.44140625" style="11" customWidth="1"/>
    <col min="4868" max="4868" width="14.109375" style="11" customWidth="1"/>
    <col min="4869" max="4869" width="11.109375" style="11" customWidth="1"/>
    <col min="4870" max="5117" width="9.109375" style="11"/>
    <col min="5118" max="5118" width="6.6640625" style="11" customWidth="1"/>
    <col min="5119" max="5119" width="43.5546875" style="11" customWidth="1"/>
    <col min="5120" max="5120" width="14.6640625" style="11" customWidth="1"/>
    <col min="5121" max="5121" width="8.33203125" style="11" customWidth="1"/>
    <col min="5122" max="5122" width="0" style="11" hidden="1" customWidth="1"/>
    <col min="5123" max="5123" width="20.44140625" style="11" customWidth="1"/>
    <col min="5124" max="5124" width="14.109375" style="11" customWidth="1"/>
    <col min="5125" max="5125" width="11.109375" style="11" customWidth="1"/>
    <col min="5126" max="5373" width="9.109375" style="11"/>
    <col min="5374" max="5374" width="6.6640625" style="11" customWidth="1"/>
    <col min="5375" max="5375" width="43.5546875" style="11" customWidth="1"/>
    <col min="5376" max="5376" width="14.6640625" style="11" customWidth="1"/>
    <col min="5377" max="5377" width="8.33203125" style="11" customWidth="1"/>
    <col min="5378" max="5378" width="0" style="11" hidden="1" customWidth="1"/>
    <col min="5379" max="5379" width="20.44140625" style="11" customWidth="1"/>
    <col min="5380" max="5380" width="14.109375" style="11" customWidth="1"/>
    <col min="5381" max="5381" width="11.109375" style="11" customWidth="1"/>
    <col min="5382" max="5629" width="9.109375" style="11"/>
    <col min="5630" max="5630" width="6.6640625" style="11" customWidth="1"/>
    <col min="5631" max="5631" width="43.5546875" style="11" customWidth="1"/>
    <col min="5632" max="5632" width="14.6640625" style="11" customWidth="1"/>
    <col min="5633" max="5633" width="8.33203125" style="11" customWidth="1"/>
    <col min="5634" max="5634" width="0" style="11" hidden="1" customWidth="1"/>
    <col min="5635" max="5635" width="20.44140625" style="11" customWidth="1"/>
    <col min="5636" max="5636" width="14.109375" style="11" customWidth="1"/>
    <col min="5637" max="5637" width="11.109375" style="11" customWidth="1"/>
    <col min="5638" max="5885" width="9.109375" style="11"/>
    <col min="5886" max="5886" width="6.6640625" style="11" customWidth="1"/>
    <col min="5887" max="5887" width="43.5546875" style="11" customWidth="1"/>
    <col min="5888" max="5888" width="14.6640625" style="11" customWidth="1"/>
    <col min="5889" max="5889" width="8.33203125" style="11" customWidth="1"/>
    <col min="5890" max="5890" width="0" style="11" hidden="1" customWidth="1"/>
    <col min="5891" max="5891" width="20.44140625" style="11" customWidth="1"/>
    <col min="5892" max="5892" width="14.109375" style="11" customWidth="1"/>
    <col min="5893" max="5893" width="11.109375" style="11" customWidth="1"/>
    <col min="5894" max="6141" width="9.109375" style="11"/>
    <col min="6142" max="6142" width="6.6640625" style="11" customWidth="1"/>
    <col min="6143" max="6143" width="43.5546875" style="11" customWidth="1"/>
    <col min="6144" max="6144" width="14.6640625" style="11" customWidth="1"/>
    <col min="6145" max="6145" width="8.33203125" style="11" customWidth="1"/>
    <col min="6146" max="6146" width="0" style="11" hidden="1" customWidth="1"/>
    <col min="6147" max="6147" width="20.44140625" style="11" customWidth="1"/>
    <col min="6148" max="6148" width="14.109375" style="11" customWidth="1"/>
    <col min="6149" max="6149" width="11.109375" style="11" customWidth="1"/>
    <col min="6150" max="6397" width="9.109375" style="11"/>
    <col min="6398" max="6398" width="6.6640625" style="11" customWidth="1"/>
    <col min="6399" max="6399" width="43.5546875" style="11" customWidth="1"/>
    <col min="6400" max="6400" width="14.6640625" style="11" customWidth="1"/>
    <col min="6401" max="6401" width="8.33203125" style="11" customWidth="1"/>
    <col min="6402" max="6402" width="0" style="11" hidden="1" customWidth="1"/>
    <col min="6403" max="6403" width="20.44140625" style="11" customWidth="1"/>
    <col min="6404" max="6404" width="14.109375" style="11" customWidth="1"/>
    <col min="6405" max="6405" width="11.109375" style="11" customWidth="1"/>
    <col min="6406" max="6653" width="9.109375" style="11"/>
    <col min="6654" max="6654" width="6.6640625" style="11" customWidth="1"/>
    <col min="6655" max="6655" width="43.5546875" style="11" customWidth="1"/>
    <col min="6656" max="6656" width="14.6640625" style="11" customWidth="1"/>
    <col min="6657" max="6657" width="8.33203125" style="11" customWidth="1"/>
    <col min="6658" max="6658" width="0" style="11" hidden="1" customWidth="1"/>
    <col min="6659" max="6659" width="20.44140625" style="11" customWidth="1"/>
    <col min="6660" max="6660" width="14.109375" style="11" customWidth="1"/>
    <col min="6661" max="6661" width="11.109375" style="11" customWidth="1"/>
    <col min="6662" max="6909" width="9.109375" style="11"/>
    <col min="6910" max="6910" width="6.6640625" style="11" customWidth="1"/>
    <col min="6911" max="6911" width="43.5546875" style="11" customWidth="1"/>
    <col min="6912" max="6912" width="14.6640625" style="11" customWidth="1"/>
    <col min="6913" max="6913" width="8.33203125" style="11" customWidth="1"/>
    <col min="6914" max="6914" width="0" style="11" hidden="1" customWidth="1"/>
    <col min="6915" max="6915" width="20.44140625" style="11" customWidth="1"/>
    <col min="6916" max="6916" width="14.109375" style="11" customWidth="1"/>
    <col min="6917" max="6917" width="11.109375" style="11" customWidth="1"/>
    <col min="6918" max="7165" width="9.109375" style="11"/>
    <col min="7166" max="7166" width="6.6640625" style="11" customWidth="1"/>
    <col min="7167" max="7167" width="43.5546875" style="11" customWidth="1"/>
    <col min="7168" max="7168" width="14.6640625" style="11" customWidth="1"/>
    <col min="7169" max="7169" width="8.33203125" style="11" customWidth="1"/>
    <col min="7170" max="7170" width="0" style="11" hidden="1" customWidth="1"/>
    <col min="7171" max="7171" width="20.44140625" style="11" customWidth="1"/>
    <col min="7172" max="7172" width="14.109375" style="11" customWidth="1"/>
    <col min="7173" max="7173" width="11.109375" style="11" customWidth="1"/>
    <col min="7174" max="7421" width="9.109375" style="11"/>
    <col min="7422" max="7422" width="6.6640625" style="11" customWidth="1"/>
    <col min="7423" max="7423" width="43.5546875" style="11" customWidth="1"/>
    <col min="7424" max="7424" width="14.6640625" style="11" customWidth="1"/>
    <col min="7425" max="7425" width="8.33203125" style="11" customWidth="1"/>
    <col min="7426" max="7426" width="0" style="11" hidden="1" customWidth="1"/>
    <col min="7427" max="7427" width="20.44140625" style="11" customWidth="1"/>
    <col min="7428" max="7428" width="14.109375" style="11" customWidth="1"/>
    <col min="7429" max="7429" width="11.109375" style="11" customWidth="1"/>
    <col min="7430" max="7677" width="9.109375" style="11"/>
    <col min="7678" max="7678" width="6.6640625" style="11" customWidth="1"/>
    <col min="7679" max="7679" width="43.5546875" style="11" customWidth="1"/>
    <col min="7680" max="7680" width="14.6640625" style="11" customWidth="1"/>
    <col min="7681" max="7681" width="8.33203125" style="11" customWidth="1"/>
    <col min="7682" max="7682" width="0" style="11" hidden="1" customWidth="1"/>
    <col min="7683" max="7683" width="20.44140625" style="11" customWidth="1"/>
    <col min="7684" max="7684" width="14.109375" style="11" customWidth="1"/>
    <col min="7685" max="7685" width="11.109375" style="11" customWidth="1"/>
    <col min="7686" max="7933" width="9.109375" style="11"/>
    <col min="7934" max="7934" width="6.6640625" style="11" customWidth="1"/>
    <col min="7935" max="7935" width="43.5546875" style="11" customWidth="1"/>
    <col min="7936" max="7936" width="14.6640625" style="11" customWidth="1"/>
    <col min="7937" max="7937" width="8.33203125" style="11" customWidth="1"/>
    <col min="7938" max="7938" width="0" style="11" hidden="1" customWidth="1"/>
    <col min="7939" max="7939" width="20.44140625" style="11" customWidth="1"/>
    <col min="7940" max="7940" width="14.109375" style="11" customWidth="1"/>
    <col min="7941" max="7941" width="11.109375" style="11" customWidth="1"/>
    <col min="7942" max="8189" width="9.109375" style="11"/>
    <col min="8190" max="8190" width="6.6640625" style="11" customWidth="1"/>
    <col min="8191" max="8191" width="43.5546875" style="11" customWidth="1"/>
    <col min="8192" max="8192" width="14.6640625" style="11" customWidth="1"/>
    <col min="8193" max="8193" width="8.33203125" style="11" customWidth="1"/>
    <col min="8194" max="8194" width="0" style="11" hidden="1" customWidth="1"/>
    <col min="8195" max="8195" width="20.44140625" style="11" customWidth="1"/>
    <col min="8196" max="8196" width="14.109375" style="11" customWidth="1"/>
    <col min="8197" max="8197" width="11.109375" style="11" customWidth="1"/>
    <col min="8198" max="8445" width="9.109375" style="11"/>
    <col min="8446" max="8446" width="6.6640625" style="11" customWidth="1"/>
    <col min="8447" max="8447" width="43.5546875" style="11" customWidth="1"/>
    <col min="8448" max="8448" width="14.6640625" style="11" customWidth="1"/>
    <col min="8449" max="8449" width="8.33203125" style="11" customWidth="1"/>
    <col min="8450" max="8450" width="0" style="11" hidden="1" customWidth="1"/>
    <col min="8451" max="8451" width="20.44140625" style="11" customWidth="1"/>
    <col min="8452" max="8452" width="14.109375" style="11" customWidth="1"/>
    <col min="8453" max="8453" width="11.109375" style="11" customWidth="1"/>
    <col min="8454" max="8701" width="9.109375" style="11"/>
    <col min="8702" max="8702" width="6.6640625" style="11" customWidth="1"/>
    <col min="8703" max="8703" width="43.5546875" style="11" customWidth="1"/>
    <col min="8704" max="8704" width="14.6640625" style="11" customWidth="1"/>
    <col min="8705" max="8705" width="8.33203125" style="11" customWidth="1"/>
    <col min="8706" max="8706" width="0" style="11" hidden="1" customWidth="1"/>
    <col min="8707" max="8707" width="20.44140625" style="11" customWidth="1"/>
    <col min="8708" max="8708" width="14.109375" style="11" customWidth="1"/>
    <col min="8709" max="8709" width="11.109375" style="11" customWidth="1"/>
    <col min="8710" max="8957" width="9.109375" style="11"/>
    <col min="8958" max="8958" width="6.6640625" style="11" customWidth="1"/>
    <col min="8959" max="8959" width="43.5546875" style="11" customWidth="1"/>
    <col min="8960" max="8960" width="14.6640625" style="11" customWidth="1"/>
    <col min="8961" max="8961" width="8.33203125" style="11" customWidth="1"/>
    <col min="8962" max="8962" width="0" style="11" hidden="1" customWidth="1"/>
    <col min="8963" max="8963" width="20.44140625" style="11" customWidth="1"/>
    <col min="8964" max="8964" width="14.109375" style="11" customWidth="1"/>
    <col min="8965" max="8965" width="11.109375" style="11" customWidth="1"/>
    <col min="8966" max="9213" width="9.109375" style="11"/>
    <col min="9214" max="9214" width="6.6640625" style="11" customWidth="1"/>
    <col min="9215" max="9215" width="43.5546875" style="11" customWidth="1"/>
    <col min="9216" max="9216" width="14.6640625" style="11" customWidth="1"/>
    <col min="9217" max="9217" width="8.33203125" style="11" customWidth="1"/>
    <col min="9218" max="9218" width="0" style="11" hidden="1" customWidth="1"/>
    <col min="9219" max="9219" width="20.44140625" style="11" customWidth="1"/>
    <col min="9220" max="9220" width="14.109375" style="11" customWidth="1"/>
    <col min="9221" max="9221" width="11.109375" style="11" customWidth="1"/>
    <col min="9222" max="9469" width="9.109375" style="11"/>
    <col min="9470" max="9470" width="6.6640625" style="11" customWidth="1"/>
    <col min="9471" max="9471" width="43.5546875" style="11" customWidth="1"/>
    <col min="9472" max="9472" width="14.6640625" style="11" customWidth="1"/>
    <col min="9473" max="9473" width="8.33203125" style="11" customWidth="1"/>
    <col min="9474" max="9474" width="0" style="11" hidden="1" customWidth="1"/>
    <col min="9475" max="9475" width="20.44140625" style="11" customWidth="1"/>
    <col min="9476" max="9476" width="14.109375" style="11" customWidth="1"/>
    <col min="9477" max="9477" width="11.109375" style="11" customWidth="1"/>
    <col min="9478" max="9725" width="9.109375" style="11"/>
    <col min="9726" max="9726" width="6.6640625" style="11" customWidth="1"/>
    <col min="9727" max="9727" width="43.5546875" style="11" customWidth="1"/>
    <col min="9728" max="9728" width="14.6640625" style="11" customWidth="1"/>
    <col min="9729" max="9729" width="8.33203125" style="11" customWidth="1"/>
    <col min="9730" max="9730" width="0" style="11" hidden="1" customWidth="1"/>
    <col min="9731" max="9731" width="20.44140625" style="11" customWidth="1"/>
    <col min="9732" max="9732" width="14.109375" style="11" customWidth="1"/>
    <col min="9733" max="9733" width="11.109375" style="11" customWidth="1"/>
    <col min="9734" max="9981" width="9.109375" style="11"/>
    <col min="9982" max="9982" width="6.6640625" style="11" customWidth="1"/>
    <col min="9983" max="9983" width="43.5546875" style="11" customWidth="1"/>
    <col min="9984" max="9984" width="14.6640625" style="11" customWidth="1"/>
    <col min="9985" max="9985" width="8.33203125" style="11" customWidth="1"/>
    <col min="9986" max="9986" width="0" style="11" hidden="1" customWidth="1"/>
    <col min="9987" max="9987" width="20.44140625" style="11" customWidth="1"/>
    <col min="9988" max="9988" width="14.109375" style="11" customWidth="1"/>
    <col min="9989" max="9989" width="11.109375" style="11" customWidth="1"/>
    <col min="9990" max="10237" width="9.109375" style="11"/>
    <col min="10238" max="10238" width="6.6640625" style="11" customWidth="1"/>
    <col min="10239" max="10239" width="43.5546875" style="11" customWidth="1"/>
    <col min="10240" max="10240" width="14.6640625" style="11" customWidth="1"/>
    <col min="10241" max="10241" width="8.33203125" style="11" customWidth="1"/>
    <col min="10242" max="10242" width="0" style="11" hidden="1" customWidth="1"/>
    <col min="10243" max="10243" width="20.44140625" style="11" customWidth="1"/>
    <col min="10244" max="10244" width="14.109375" style="11" customWidth="1"/>
    <col min="10245" max="10245" width="11.109375" style="11" customWidth="1"/>
    <col min="10246" max="10493" width="9.109375" style="11"/>
    <col min="10494" max="10494" width="6.6640625" style="11" customWidth="1"/>
    <col min="10495" max="10495" width="43.5546875" style="11" customWidth="1"/>
    <col min="10496" max="10496" width="14.6640625" style="11" customWidth="1"/>
    <col min="10497" max="10497" width="8.33203125" style="11" customWidth="1"/>
    <col min="10498" max="10498" width="0" style="11" hidden="1" customWidth="1"/>
    <col min="10499" max="10499" width="20.44140625" style="11" customWidth="1"/>
    <col min="10500" max="10500" width="14.109375" style="11" customWidth="1"/>
    <col min="10501" max="10501" width="11.109375" style="11" customWidth="1"/>
    <col min="10502" max="10749" width="9.109375" style="11"/>
    <col min="10750" max="10750" width="6.6640625" style="11" customWidth="1"/>
    <col min="10751" max="10751" width="43.5546875" style="11" customWidth="1"/>
    <col min="10752" max="10752" width="14.6640625" style="11" customWidth="1"/>
    <col min="10753" max="10753" width="8.33203125" style="11" customWidth="1"/>
    <col min="10754" max="10754" width="0" style="11" hidden="1" customWidth="1"/>
    <col min="10755" max="10755" width="20.44140625" style="11" customWidth="1"/>
    <col min="10756" max="10756" width="14.109375" style="11" customWidth="1"/>
    <col min="10757" max="10757" width="11.109375" style="11" customWidth="1"/>
    <col min="10758" max="11005" width="9.109375" style="11"/>
    <col min="11006" max="11006" width="6.6640625" style="11" customWidth="1"/>
    <col min="11007" max="11007" width="43.5546875" style="11" customWidth="1"/>
    <col min="11008" max="11008" width="14.6640625" style="11" customWidth="1"/>
    <col min="11009" max="11009" width="8.33203125" style="11" customWidth="1"/>
    <col min="11010" max="11010" width="0" style="11" hidden="1" customWidth="1"/>
    <col min="11011" max="11011" width="20.44140625" style="11" customWidth="1"/>
    <col min="11012" max="11012" width="14.109375" style="11" customWidth="1"/>
    <col min="11013" max="11013" width="11.109375" style="11" customWidth="1"/>
    <col min="11014" max="11261" width="9.109375" style="11"/>
    <col min="11262" max="11262" width="6.6640625" style="11" customWidth="1"/>
    <col min="11263" max="11263" width="43.5546875" style="11" customWidth="1"/>
    <col min="11264" max="11264" width="14.6640625" style="11" customWidth="1"/>
    <col min="11265" max="11265" width="8.33203125" style="11" customWidth="1"/>
    <col min="11266" max="11266" width="0" style="11" hidden="1" customWidth="1"/>
    <col min="11267" max="11267" width="20.44140625" style="11" customWidth="1"/>
    <col min="11268" max="11268" width="14.109375" style="11" customWidth="1"/>
    <col min="11269" max="11269" width="11.109375" style="11" customWidth="1"/>
    <col min="11270" max="11517" width="9.109375" style="11"/>
    <col min="11518" max="11518" width="6.6640625" style="11" customWidth="1"/>
    <col min="11519" max="11519" width="43.5546875" style="11" customWidth="1"/>
    <col min="11520" max="11520" width="14.6640625" style="11" customWidth="1"/>
    <col min="11521" max="11521" width="8.33203125" style="11" customWidth="1"/>
    <col min="11522" max="11522" width="0" style="11" hidden="1" customWidth="1"/>
    <col min="11523" max="11523" width="20.44140625" style="11" customWidth="1"/>
    <col min="11524" max="11524" width="14.109375" style="11" customWidth="1"/>
    <col min="11525" max="11525" width="11.109375" style="11" customWidth="1"/>
    <col min="11526" max="11773" width="9.109375" style="11"/>
    <col min="11774" max="11774" width="6.6640625" style="11" customWidth="1"/>
    <col min="11775" max="11775" width="43.5546875" style="11" customWidth="1"/>
    <col min="11776" max="11776" width="14.6640625" style="11" customWidth="1"/>
    <col min="11777" max="11777" width="8.33203125" style="11" customWidth="1"/>
    <col min="11778" max="11778" width="0" style="11" hidden="1" customWidth="1"/>
    <col min="11779" max="11779" width="20.44140625" style="11" customWidth="1"/>
    <col min="11780" max="11780" width="14.109375" style="11" customWidth="1"/>
    <col min="11781" max="11781" width="11.109375" style="11" customWidth="1"/>
    <col min="11782" max="12029" width="9.109375" style="11"/>
    <col min="12030" max="12030" width="6.6640625" style="11" customWidth="1"/>
    <col min="12031" max="12031" width="43.5546875" style="11" customWidth="1"/>
    <col min="12032" max="12032" width="14.6640625" style="11" customWidth="1"/>
    <col min="12033" max="12033" width="8.33203125" style="11" customWidth="1"/>
    <col min="12034" max="12034" width="0" style="11" hidden="1" customWidth="1"/>
    <col min="12035" max="12035" width="20.44140625" style="11" customWidth="1"/>
    <col min="12036" max="12036" width="14.109375" style="11" customWidth="1"/>
    <col min="12037" max="12037" width="11.109375" style="11" customWidth="1"/>
    <col min="12038" max="12285" width="9.109375" style="11"/>
    <col min="12286" max="12286" width="6.6640625" style="11" customWidth="1"/>
    <col min="12287" max="12287" width="43.5546875" style="11" customWidth="1"/>
    <col min="12288" max="12288" width="14.6640625" style="11" customWidth="1"/>
    <col min="12289" max="12289" width="8.33203125" style="11" customWidth="1"/>
    <col min="12290" max="12290" width="0" style="11" hidden="1" customWidth="1"/>
    <col min="12291" max="12291" width="20.44140625" style="11" customWidth="1"/>
    <col min="12292" max="12292" width="14.109375" style="11" customWidth="1"/>
    <col min="12293" max="12293" width="11.109375" style="11" customWidth="1"/>
    <col min="12294" max="12541" width="9.109375" style="11"/>
    <col min="12542" max="12542" width="6.6640625" style="11" customWidth="1"/>
    <col min="12543" max="12543" width="43.5546875" style="11" customWidth="1"/>
    <col min="12544" max="12544" width="14.6640625" style="11" customWidth="1"/>
    <col min="12545" max="12545" width="8.33203125" style="11" customWidth="1"/>
    <col min="12546" max="12546" width="0" style="11" hidden="1" customWidth="1"/>
    <col min="12547" max="12547" width="20.44140625" style="11" customWidth="1"/>
    <col min="12548" max="12548" width="14.109375" style="11" customWidth="1"/>
    <col min="12549" max="12549" width="11.109375" style="11" customWidth="1"/>
    <col min="12550" max="12797" width="9.109375" style="11"/>
    <col min="12798" max="12798" width="6.6640625" style="11" customWidth="1"/>
    <col min="12799" max="12799" width="43.5546875" style="11" customWidth="1"/>
    <col min="12800" max="12800" width="14.6640625" style="11" customWidth="1"/>
    <col min="12801" max="12801" width="8.33203125" style="11" customWidth="1"/>
    <col min="12802" max="12802" width="0" style="11" hidden="1" customWidth="1"/>
    <col min="12803" max="12803" width="20.44140625" style="11" customWidth="1"/>
    <col min="12804" max="12804" width="14.109375" style="11" customWidth="1"/>
    <col min="12805" max="12805" width="11.109375" style="11" customWidth="1"/>
    <col min="12806" max="13053" width="9.109375" style="11"/>
    <col min="13054" max="13054" width="6.6640625" style="11" customWidth="1"/>
    <col min="13055" max="13055" width="43.5546875" style="11" customWidth="1"/>
    <col min="13056" max="13056" width="14.6640625" style="11" customWidth="1"/>
    <col min="13057" max="13057" width="8.33203125" style="11" customWidth="1"/>
    <col min="13058" max="13058" width="0" style="11" hidden="1" customWidth="1"/>
    <col min="13059" max="13059" width="20.44140625" style="11" customWidth="1"/>
    <col min="13060" max="13060" width="14.109375" style="11" customWidth="1"/>
    <col min="13061" max="13061" width="11.109375" style="11" customWidth="1"/>
    <col min="13062" max="13309" width="9.109375" style="11"/>
    <col min="13310" max="13310" width="6.6640625" style="11" customWidth="1"/>
    <col min="13311" max="13311" width="43.5546875" style="11" customWidth="1"/>
    <col min="13312" max="13312" width="14.6640625" style="11" customWidth="1"/>
    <col min="13313" max="13313" width="8.33203125" style="11" customWidth="1"/>
    <col min="13314" max="13314" width="0" style="11" hidden="1" customWidth="1"/>
    <col min="13315" max="13315" width="20.44140625" style="11" customWidth="1"/>
    <col min="13316" max="13316" width="14.109375" style="11" customWidth="1"/>
    <col min="13317" max="13317" width="11.109375" style="11" customWidth="1"/>
    <col min="13318" max="13565" width="9.109375" style="11"/>
    <col min="13566" max="13566" width="6.6640625" style="11" customWidth="1"/>
    <col min="13567" max="13567" width="43.5546875" style="11" customWidth="1"/>
    <col min="13568" max="13568" width="14.6640625" style="11" customWidth="1"/>
    <col min="13569" max="13569" width="8.33203125" style="11" customWidth="1"/>
    <col min="13570" max="13570" width="0" style="11" hidden="1" customWidth="1"/>
    <col min="13571" max="13571" width="20.44140625" style="11" customWidth="1"/>
    <col min="13572" max="13572" width="14.109375" style="11" customWidth="1"/>
    <col min="13573" max="13573" width="11.109375" style="11" customWidth="1"/>
    <col min="13574" max="13821" width="9.109375" style="11"/>
    <col min="13822" max="13822" width="6.6640625" style="11" customWidth="1"/>
    <col min="13823" max="13823" width="43.5546875" style="11" customWidth="1"/>
    <col min="13824" max="13824" width="14.6640625" style="11" customWidth="1"/>
    <col min="13825" max="13825" width="8.33203125" style="11" customWidth="1"/>
    <col min="13826" max="13826" width="0" style="11" hidden="1" customWidth="1"/>
    <col min="13827" max="13827" width="20.44140625" style="11" customWidth="1"/>
    <col min="13828" max="13828" width="14.109375" style="11" customWidth="1"/>
    <col min="13829" max="13829" width="11.109375" style="11" customWidth="1"/>
    <col min="13830" max="14077" width="9.109375" style="11"/>
    <col min="14078" max="14078" width="6.6640625" style="11" customWidth="1"/>
    <col min="14079" max="14079" width="43.5546875" style="11" customWidth="1"/>
    <col min="14080" max="14080" width="14.6640625" style="11" customWidth="1"/>
    <col min="14081" max="14081" width="8.33203125" style="11" customWidth="1"/>
    <col min="14082" max="14082" width="0" style="11" hidden="1" customWidth="1"/>
    <col min="14083" max="14083" width="20.44140625" style="11" customWidth="1"/>
    <col min="14084" max="14084" width="14.109375" style="11" customWidth="1"/>
    <col min="14085" max="14085" width="11.109375" style="11" customWidth="1"/>
    <col min="14086" max="14333" width="9.109375" style="11"/>
    <col min="14334" max="14334" width="6.6640625" style="11" customWidth="1"/>
    <col min="14335" max="14335" width="43.5546875" style="11" customWidth="1"/>
    <col min="14336" max="14336" width="14.6640625" style="11" customWidth="1"/>
    <col min="14337" max="14337" width="8.33203125" style="11" customWidth="1"/>
    <col min="14338" max="14338" width="0" style="11" hidden="1" customWidth="1"/>
    <col min="14339" max="14339" width="20.44140625" style="11" customWidth="1"/>
    <col min="14340" max="14340" width="14.109375" style="11" customWidth="1"/>
    <col min="14341" max="14341" width="11.109375" style="11" customWidth="1"/>
    <col min="14342" max="14589" width="9.109375" style="11"/>
    <col min="14590" max="14590" width="6.6640625" style="11" customWidth="1"/>
    <col min="14591" max="14591" width="43.5546875" style="11" customWidth="1"/>
    <col min="14592" max="14592" width="14.6640625" style="11" customWidth="1"/>
    <col min="14593" max="14593" width="8.33203125" style="11" customWidth="1"/>
    <col min="14594" max="14594" width="0" style="11" hidden="1" customWidth="1"/>
    <col min="14595" max="14595" width="20.44140625" style="11" customWidth="1"/>
    <col min="14596" max="14596" width="14.109375" style="11" customWidth="1"/>
    <col min="14597" max="14597" width="11.109375" style="11" customWidth="1"/>
    <col min="14598" max="14845" width="9.109375" style="11"/>
    <col min="14846" max="14846" width="6.6640625" style="11" customWidth="1"/>
    <col min="14847" max="14847" width="43.5546875" style="11" customWidth="1"/>
    <col min="14848" max="14848" width="14.6640625" style="11" customWidth="1"/>
    <col min="14849" max="14849" width="8.33203125" style="11" customWidth="1"/>
    <col min="14850" max="14850" width="0" style="11" hidden="1" customWidth="1"/>
    <col min="14851" max="14851" width="20.44140625" style="11" customWidth="1"/>
    <col min="14852" max="14852" width="14.109375" style="11" customWidth="1"/>
    <col min="14853" max="14853" width="11.109375" style="11" customWidth="1"/>
    <col min="14854" max="15101" width="9.109375" style="11"/>
    <col min="15102" max="15102" width="6.6640625" style="11" customWidth="1"/>
    <col min="15103" max="15103" width="43.5546875" style="11" customWidth="1"/>
    <col min="15104" max="15104" width="14.6640625" style="11" customWidth="1"/>
    <col min="15105" max="15105" width="8.33203125" style="11" customWidth="1"/>
    <col min="15106" max="15106" width="0" style="11" hidden="1" customWidth="1"/>
    <col min="15107" max="15107" width="20.44140625" style="11" customWidth="1"/>
    <col min="15108" max="15108" width="14.109375" style="11" customWidth="1"/>
    <col min="15109" max="15109" width="11.109375" style="11" customWidth="1"/>
    <col min="15110" max="15357" width="9.109375" style="11"/>
    <col min="15358" max="15358" width="6.6640625" style="11" customWidth="1"/>
    <col min="15359" max="15359" width="43.5546875" style="11" customWidth="1"/>
    <col min="15360" max="15360" width="14.6640625" style="11" customWidth="1"/>
    <col min="15361" max="15361" width="8.33203125" style="11" customWidth="1"/>
    <col min="15362" max="15362" width="0" style="11" hidden="1" customWidth="1"/>
    <col min="15363" max="15363" width="20.44140625" style="11" customWidth="1"/>
    <col min="15364" max="15364" width="14.109375" style="11" customWidth="1"/>
    <col min="15365" max="15365" width="11.109375" style="11" customWidth="1"/>
    <col min="15366" max="15613" width="9.109375" style="11"/>
    <col min="15614" max="15614" width="6.6640625" style="11" customWidth="1"/>
    <col min="15615" max="15615" width="43.5546875" style="11" customWidth="1"/>
    <col min="15616" max="15616" width="14.6640625" style="11" customWidth="1"/>
    <col min="15617" max="15617" width="8.33203125" style="11" customWidth="1"/>
    <col min="15618" max="15618" width="0" style="11" hidden="1" customWidth="1"/>
    <col min="15619" max="15619" width="20.44140625" style="11" customWidth="1"/>
    <col min="15620" max="15620" width="14.109375" style="11" customWidth="1"/>
    <col min="15621" max="15621" width="11.109375" style="11" customWidth="1"/>
    <col min="15622" max="15869" width="9.109375" style="11"/>
    <col min="15870" max="15870" width="6.6640625" style="11" customWidth="1"/>
    <col min="15871" max="15871" width="43.5546875" style="11" customWidth="1"/>
    <col min="15872" max="15872" width="14.6640625" style="11" customWidth="1"/>
    <col min="15873" max="15873" width="8.33203125" style="11" customWidth="1"/>
    <col min="15874" max="15874" width="0" style="11" hidden="1" customWidth="1"/>
    <col min="15875" max="15875" width="20.44140625" style="11" customWidth="1"/>
    <col min="15876" max="15876" width="14.109375" style="11" customWidth="1"/>
    <col min="15877" max="15877" width="11.109375" style="11" customWidth="1"/>
    <col min="15878" max="16125" width="9.109375" style="11"/>
    <col min="16126" max="16126" width="6.6640625" style="11" customWidth="1"/>
    <col min="16127" max="16127" width="43.5546875" style="11" customWidth="1"/>
    <col min="16128" max="16128" width="14.6640625" style="11" customWidth="1"/>
    <col min="16129" max="16129" width="8.33203125" style="11" customWidth="1"/>
    <col min="16130" max="16130" width="0" style="11" hidden="1" customWidth="1"/>
    <col min="16131" max="16131" width="20.44140625" style="11" customWidth="1"/>
    <col min="16132" max="16132" width="14.109375" style="11" customWidth="1"/>
    <col min="16133" max="16133" width="11.109375" style="11" customWidth="1"/>
    <col min="16134" max="16384" width="9.109375" style="11"/>
  </cols>
  <sheetData>
    <row r="1" spans="1:7" ht="16.5" customHeight="1" x14ac:dyDescent="0.25">
      <c r="A1" s="963" t="s">
        <v>890</v>
      </c>
      <c r="B1" s="963"/>
      <c r="C1" s="963"/>
      <c r="D1" s="963"/>
      <c r="E1" s="963"/>
    </row>
    <row r="2" spans="1:7" ht="16.5" customHeight="1" x14ac:dyDescent="0.25">
      <c r="A2" s="964" t="s">
        <v>891</v>
      </c>
      <c r="B2" s="964"/>
      <c r="C2" s="964"/>
      <c r="D2" s="964"/>
      <c r="E2" s="964"/>
    </row>
    <row r="3" spans="1:7" ht="16.5" customHeight="1" x14ac:dyDescent="0.25">
      <c r="A3" s="965" t="s">
        <v>851</v>
      </c>
      <c r="B3" s="965"/>
      <c r="C3" s="965"/>
      <c r="D3" s="965"/>
      <c r="E3" s="965"/>
    </row>
    <row r="4" spans="1:7" ht="6" customHeight="1" thickBot="1" x14ac:dyDescent="0.3"/>
    <row r="5" spans="1:7" s="12" customFormat="1" ht="43.5" customHeight="1" thickBot="1" x14ac:dyDescent="0.35">
      <c r="A5" s="15" t="s">
        <v>852</v>
      </c>
      <c r="B5" s="41" t="s">
        <v>117</v>
      </c>
      <c r="C5" s="15" t="s">
        <v>892</v>
      </c>
      <c r="D5" s="46" t="s">
        <v>893</v>
      </c>
      <c r="E5" s="106" t="s">
        <v>973</v>
      </c>
    </row>
    <row r="6" spans="1:7" s="13" customFormat="1" ht="19.5" customHeight="1" x14ac:dyDescent="0.3">
      <c r="A6" s="394" t="s">
        <v>853</v>
      </c>
      <c r="B6" s="16" t="s">
        <v>854</v>
      </c>
      <c r="C6" s="53">
        <f>Prelim!J141</f>
        <v>12385000</v>
      </c>
      <c r="D6" s="47">
        <f>Prelim!J141</f>
        <v>12385000</v>
      </c>
      <c r="E6" s="104">
        <f>Prelim!K141</f>
        <v>13205450.41</v>
      </c>
    </row>
    <row r="7" spans="1:7" s="13" customFormat="1" ht="19.5" customHeight="1" x14ac:dyDescent="0.3">
      <c r="A7" s="18" t="s">
        <v>11</v>
      </c>
      <c r="B7" s="19" t="s">
        <v>855</v>
      </c>
      <c r="C7" s="54">
        <f>'D-Exc'!F60</f>
        <v>4060526.2299999995</v>
      </c>
      <c r="D7" s="45">
        <f>'D-Exc'!H60</f>
        <v>3928623.6496999995</v>
      </c>
      <c r="E7" s="105">
        <f>'D-Exc'!J60</f>
        <v>3654646.0099000004</v>
      </c>
    </row>
    <row r="8" spans="1:7" s="13" customFormat="1" ht="19.5" customHeight="1" x14ac:dyDescent="0.3">
      <c r="A8" s="18" t="s">
        <v>12</v>
      </c>
      <c r="B8" s="19" t="s">
        <v>856</v>
      </c>
      <c r="C8" s="54">
        <f>'F-Con'!H489</f>
        <v>74853029.390000001</v>
      </c>
      <c r="D8" s="45">
        <f>'F-Con'!J489</f>
        <v>72442021.718099982</v>
      </c>
      <c r="E8" s="943">
        <v>73931169.859999999</v>
      </c>
      <c r="G8" s="949"/>
    </row>
    <row r="9" spans="1:7" s="13" customFormat="1" ht="19.5" customHeight="1" x14ac:dyDescent="0.3">
      <c r="A9" s="18" t="s">
        <v>14</v>
      </c>
      <c r="B9" s="19" t="s">
        <v>857</v>
      </c>
      <c r="C9" s="54">
        <f>'G-Mesonary'!G85</f>
        <v>13228906.460000001</v>
      </c>
      <c r="D9" s="45">
        <f>'G-Mesonary'!I85</f>
        <v>12802960.7903</v>
      </c>
      <c r="E9" s="105">
        <f>'G-Mesonary'!K85</f>
        <v>12489542.335799998</v>
      </c>
    </row>
    <row r="10" spans="1:7" s="13" customFormat="1" ht="19.5" customHeight="1" x14ac:dyDescent="0.3">
      <c r="A10" s="18" t="s">
        <v>858</v>
      </c>
      <c r="B10" s="19" t="s">
        <v>859</v>
      </c>
      <c r="C10" s="54">
        <f>'H-Waterproof'!H76</f>
        <v>8084822.0699999984</v>
      </c>
      <c r="D10" s="45">
        <f>'H-Waterproof'!J76</f>
        <v>7824499.704900003</v>
      </c>
      <c r="E10" s="105">
        <f>'H-Waterproof'!L76</f>
        <v>5558917.8176000006</v>
      </c>
    </row>
    <row r="11" spans="1:7" s="13" customFormat="1" ht="19.5" customHeight="1" x14ac:dyDescent="0.3">
      <c r="A11" s="18" t="s">
        <v>860</v>
      </c>
      <c r="B11" s="19" t="s">
        <v>861</v>
      </c>
      <c r="C11" s="54">
        <f>'J-Stru Work'!G24</f>
        <v>133760.64000000001</v>
      </c>
      <c r="D11" s="45">
        <f>'J-Stru Work'!I24</f>
        <v>129453.54739199999</v>
      </c>
      <c r="E11" s="105">
        <f>'J-Stru Work'!K24</f>
        <v>0</v>
      </c>
    </row>
    <row r="12" spans="1:7" s="13" customFormat="1" ht="19.5" customHeight="1" x14ac:dyDescent="0.3">
      <c r="A12" s="18" t="s">
        <v>862</v>
      </c>
      <c r="B12" s="19" t="s">
        <v>863</v>
      </c>
      <c r="C12" s="54">
        <f>'Q-Plumbing'!G308</f>
        <v>31215219</v>
      </c>
      <c r="D12" s="45">
        <f>'Q-Plumbing'!I308</f>
        <v>30210088.98</v>
      </c>
      <c r="E12" s="105">
        <f>'Q-Plumbing'!K308</f>
        <v>22539608.440000005</v>
      </c>
    </row>
    <row r="13" spans="1:7" s="13" customFormat="1" ht="19.5" customHeight="1" x14ac:dyDescent="0.3">
      <c r="A13" s="18" t="s">
        <v>864</v>
      </c>
      <c r="B13" s="19" t="s">
        <v>865</v>
      </c>
      <c r="C13" s="54">
        <f>'R-Fire'!G92</f>
        <v>2120800</v>
      </c>
      <c r="D13" s="45">
        <f>'R-Fire'!I92</f>
        <v>2052510.1600000001</v>
      </c>
      <c r="E13" s="105">
        <f>'R-Fire'!K92</f>
        <v>2052510.1600000001</v>
      </c>
    </row>
    <row r="14" spans="1:7" s="13" customFormat="1" ht="19.5" customHeight="1" x14ac:dyDescent="0.3">
      <c r="A14" s="18" t="s">
        <v>866</v>
      </c>
      <c r="B14" s="19" t="s">
        <v>867</v>
      </c>
      <c r="C14" s="898">
        <v>20989270.699999999</v>
      </c>
      <c r="D14" s="45">
        <f>'S-Electrical'!I421</f>
        <v>20313423.986999985</v>
      </c>
      <c r="E14" s="105">
        <f>'S-Electrical'!K421</f>
        <v>23545924.826999992</v>
      </c>
    </row>
    <row r="15" spans="1:7" s="13" customFormat="1" ht="19.5" customHeight="1" x14ac:dyDescent="0.3">
      <c r="A15" s="18" t="s">
        <v>868</v>
      </c>
      <c r="B15" s="19" t="s">
        <v>869</v>
      </c>
      <c r="C15" s="54">
        <f>'T-Finishes'!H348</f>
        <v>50233361.619999975</v>
      </c>
      <c r="D15" s="45">
        <f>'T-Finishes'!J348</f>
        <v>48615864.372599982</v>
      </c>
      <c r="E15" s="105">
        <f>'T-Finishes'!L348</f>
        <v>48946635.684600011</v>
      </c>
    </row>
    <row r="16" spans="1:7" s="13" customFormat="1" ht="19.5" customHeight="1" x14ac:dyDescent="0.3">
      <c r="A16" s="18" t="s">
        <v>870</v>
      </c>
      <c r="B16" s="19" t="s">
        <v>871</v>
      </c>
      <c r="C16" s="54">
        <f>'V-Painting'!G79</f>
        <v>6947520.1899999995</v>
      </c>
      <c r="D16" s="45">
        <f>'V-Painting'!I79</f>
        <v>6723810.0398819996</v>
      </c>
      <c r="E16" s="105">
        <f>'V-Painting'!K79</f>
        <v>6866070.620166</v>
      </c>
    </row>
    <row r="17" spans="1:5" s="13" customFormat="1" ht="19.5" customHeight="1" thickBot="1" x14ac:dyDescent="0.35">
      <c r="A17" s="404" t="s">
        <v>872</v>
      </c>
      <c r="B17" s="405" t="s">
        <v>873</v>
      </c>
      <c r="C17" s="406">
        <f>'Y1-Gass System'!G101</f>
        <v>8984742</v>
      </c>
      <c r="D17" s="407">
        <f>'Y1-Gass System'!I101</f>
        <v>8695431.6899999976</v>
      </c>
      <c r="E17" s="408">
        <f>'Y1-Gass System'!K101</f>
        <v>8896731.179999996</v>
      </c>
    </row>
    <row r="18" spans="1:5" s="13" customFormat="1" ht="19.5" customHeight="1" thickBot="1" x14ac:dyDescent="0.35">
      <c r="A18" s="960" t="s">
        <v>876</v>
      </c>
      <c r="B18" s="961"/>
      <c r="C18" s="55">
        <f>SUM(C6:C17)</f>
        <v>233236958.29999998</v>
      </c>
      <c r="D18" s="49">
        <f>SUM(D6:D17)</f>
        <v>226123688.63987395</v>
      </c>
      <c r="E18" s="945">
        <f>SUM(E6:E17)</f>
        <v>221687207.34506601</v>
      </c>
    </row>
    <row r="19" spans="1:5" s="13" customFormat="1" ht="19.5" customHeight="1" thickBot="1" x14ac:dyDescent="0.35">
      <c r="A19" s="20" t="s">
        <v>874</v>
      </c>
      <c r="B19" s="21" t="s">
        <v>875</v>
      </c>
      <c r="C19" s="56">
        <f>'Provisional sum'!F42</f>
        <v>83876311.359999999</v>
      </c>
      <c r="D19" s="51">
        <f>C19</f>
        <v>83876311.359999999</v>
      </c>
      <c r="E19" s="103">
        <f>D19</f>
        <v>83876311.359999999</v>
      </c>
    </row>
    <row r="20" spans="1:5" s="13" customFormat="1" ht="19.5" customHeight="1" thickBot="1" x14ac:dyDescent="0.35">
      <c r="A20" s="524"/>
      <c r="B20" s="525" t="s">
        <v>1033</v>
      </c>
      <c r="C20" s="526"/>
      <c r="D20" s="527"/>
      <c r="E20" s="944">
        <v>9051346.6799999997</v>
      </c>
    </row>
    <row r="21" spans="1:5" s="13" customFormat="1" ht="19.5" customHeight="1" thickBot="1" x14ac:dyDescent="0.35">
      <c r="A21" s="960" t="s">
        <v>889</v>
      </c>
      <c r="B21" s="961"/>
      <c r="C21" s="55">
        <f>C18+C19</f>
        <v>317113269.65999997</v>
      </c>
      <c r="D21" s="49">
        <f>D18+D19</f>
        <v>309999999.99987394</v>
      </c>
      <c r="E21" s="945">
        <f>SUM(E18:E20)</f>
        <v>314614865.38506603</v>
      </c>
    </row>
    <row r="22" spans="1:5" s="13" customFormat="1" ht="30.75" hidden="1" customHeight="1" thickBot="1" x14ac:dyDescent="0.35">
      <c r="A22" s="962" t="s">
        <v>878</v>
      </c>
      <c r="B22" s="962"/>
      <c r="C22" s="350"/>
      <c r="D22" s="48"/>
      <c r="E22" s="22"/>
    </row>
    <row r="23" spans="1:5" s="13" customFormat="1" ht="18" hidden="1" customHeight="1" thickBot="1" x14ac:dyDescent="0.35">
      <c r="A23" s="23"/>
      <c r="B23" s="24"/>
      <c r="C23" s="42"/>
      <c r="D23" s="39"/>
      <c r="E23" s="22"/>
    </row>
    <row r="24" spans="1:5" s="13" customFormat="1" ht="18" hidden="1" customHeight="1" thickBot="1" x14ac:dyDescent="0.35">
      <c r="A24" s="26" t="s">
        <v>877</v>
      </c>
      <c r="B24" s="27" t="s">
        <v>879</v>
      </c>
      <c r="C24" s="43"/>
      <c r="D24" s="50"/>
      <c r="E24" s="22"/>
    </row>
    <row r="25" spans="1:5" s="13" customFormat="1" ht="18" hidden="1" customHeight="1" thickBot="1" x14ac:dyDescent="0.35">
      <c r="A25" s="25"/>
      <c r="B25" s="28"/>
      <c r="C25" s="25"/>
      <c r="D25" s="39"/>
      <c r="E25" s="17"/>
    </row>
    <row r="26" spans="1:5" s="13" customFormat="1" ht="18" hidden="1" customHeight="1" thickBot="1" x14ac:dyDescent="0.35">
      <c r="A26" s="29" t="s">
        <v>877</v>
      </c>
      <c r="B26" s="30" t="s">
        <v>880</v>
      </c>
      <c r="C26" s="44"/>
      <c r="D26" s="50"/>
      <c r="E26" s="17"/>
    </row>
    <row r="27" spans="1:5" s="13" customFormat="1" ht="18" hidden="1" customHeight="1" thickBot="1" x14ac:dyDescent="0.35">
      <c r="A27" s="25"/>
      <c r="B27" s="31"/>
      <c r="C27" s="25"/>
      <c r="D27" s="39"/>
      <c r="E27" s="17"/>
    </row>
    <row r="28" spans="1:5" s="13" customFormat="1" ht="32.25" hidden="1" customHeight="1" thickBot="1" x14ac:dyDescent="0.35">
      <c r="A28" s="962" t="s">
        <v>881</v>
      </c>
      <c r="B28" s="962"/>
      <c r="C28" s="350"/>
      <c r="D28" s="48"/>
      <c r="E28" s="17"/>
    </row>
    <row r="29" spans="1:5" s="13" customFormat="1" ht="18" hidden="1" customHeight="1" x14ac:dyDescent="0.3">
      <c r="A29" s="32"/>
      <c r="B29" s="33"/>
      <c r="C29" s="34"/>
      <c r="D29" s="39"/>
      <c r="E29" s="17"/>
    </row>
    <row r="30" spans="1:5" x14ac:dyDescent="0.25">
      <c r="A30" s="35"/>
      <c r="B30" s="36"/>
      <c r="C30" s="36"/>
      <c r="D30" s="40"/>
      <c r="E30" s="37"/>
    </row>
    <row r="31" spans="1:5" x14ac:dyDescent="0.25">
      <c r="D31" s="58"/>
    </row>
    <row r="32" spans="1:5" x14ac:dyDescent="0.25">
      <c r="C32" s="57"/>
      <c r="D32" s="58"/>
      <c r="E32" s="59"/>
    </row>
    <row r="33" spans="3:5" x14ac:dyDescent="0.25">
      <c r="C33" s="57"/>
      <c r="D33" s="58"/>
      <c r="E33" s="59"/>
    </row>
    <row r="34" spans="3:5" x14ac:dyDescent="0.25">
      <c r="C34" s="57"/>
      <c r="D34" s="58"/>
    </row>
    <row r="35" spans="3:5" x14ac:dyDescent="0.25">
      <c r="D35" s="410"/>
    </row>
    <row r="36" spans="3:5" x14ac:dyDescent="0.25">
      <c r="C36" s="57"/>
      <c r="D36" s="58"/>
    </row>
    <row r="39" spans="3:5" ht="12.75" customHeight="1" x14ac:dyDescent="0.25"/>
    <row r="40" spans="3:5" ht="12.75" customHeight="1" x14ac:dyDescent="0.25"/>
  </sheetData>
  <mergeCells count="7">
    <mergeCell ref="A18:B18"/>
    <mergeCell ref="A21:B21"/>
    <mergeCell ref="A28:B28"/>
    <mergeCell ref="A22:B22"/>
    <mergeCell ref="A1:E1"/>
    <mergeCell ref="A2:E2"/>
    <mergeCell ref="A3:E3"/>
  </mergeCells>
  <printOptions horizontalCentered="1"/>
  <pageMargins left="0.7" right="0.7" top="0.75" bottom="0.75" header="0.3" footer="0.3"/>
  <pageSetup orientation="landscape"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T487"/>
  <sheetViews>
    <sheetView topLeftCell="B1" zoomScaleNormal="100" workbookViewId="0">
      <selection activeCell="O6" sqref="O6"/>
    </sheetView>
  </sheetViews>
  <sheetFormatPr defaultRowHeight="13.2" x14ac:dyDescent="0.25"/>
  <cols>
    <col min="1" max="1" width="6.33203125" style="411" hidden="1" customWidth="1"/>
    <col min="2" max="2" width="9.44140625" style="454" customWidth="1"/>
    <col min="3" max="3" width="41" style="531" customWidth="1"/>
    <col min="4" max="4" width="10.33203125" style="536" customWidth="1"/>
    <col min="5" max="5" width="8.5546875" style="421" customWidth="1"/>
    <col min="6" max="6" width="12.88671875" style="480" hidden="1" customWidth="1"/>
    <col min="7" max="7" width="0.33203125" style="481" hidden="1" customWidth="1"/>
    <col min="8" max="8" width="13.44140625" style="424" customWidth="1"/>
    <col min="9" max="9" width="15.109375" style="292" customWidth="1"/>
    <col min="10" max="10" width="12" style="854" customWidth="1"/>
    <col min="11" max="11" width="14.6640625" style="767" customWidth="1"/>
    <col min="12" max="13" width="9.109375" style="411"/>
    <col min="14" max="14" width="13.44140625" style="411" bestFit="1" customWidth="1"/>
    <col min="15" max="259" width="9.109375" style="411"/>
    <col min="260" max="260" width="0" style="411" hidden="1" customWidth="1"/>
    <col min="261" max="261" width="6.6640625" style="411" customWidth="1"/>
    <col min="262" max="262" width="38.33203125" style="411" customWidth="1"/>
    <col min="263" max="263" width="10.33203125" style="411" customWidth="1"/>
    <col min="264" max="264" width="8.88671875" style="411" customWidth="1"/>
    <col min="265" max="265" width="12.88671875" style="411" customWidth="1"/>
    <col min="266" max="266" width="16.6640625" style="411" customWidth="1"/>
    <col min="267" max="269" width="9.109375" style="411"/>
    <col min="270" max="270" width="13.44140625" style="411" bestFit="1" customWidth="1"/>
    <col min="271" max="515" width="9.109375" style="411"/>
    <col min="516" max="516" width="0" style="411" hidden="1" customWidth="1"/>
    <col min="517" max="517" width="6.6640625" style="411" customWidth="1"/>
    <col min="518" max="518" width="38.33203125" style="411" customWidth="1"/>
    <col min="519" max="519" width="10.33203125" style="411" customWidth="1"/>
    <col min="520" max="520" width="8.88671875" style="411" customWidth="1"/>
    <col min="521" max="521" width="12.88671875" style="411" customWidth="1"/>
    <col min="522" max="522" width="16.6640625" style="411" customWidth="1"/>
    <col min="523" max="525" width="9.109375" style="411"/>
    <col min="526" max="526" width="13.44140625" style="411" bestFit="1" customWidth="1"/>
    <col min="527" max="771" width="9.109375" style="411"/>
    <col min="772" max="772" width="0" style="411" hidden="1" customWidth="1"/>
    <col min="773" max="773" width="6.6640625" style="411" customWidth="1"/>
    <col min="774" max="774" width="38.33203125" style="411" customWidth="1"/>
    <col min="775" max="775" width="10.33203125" style="411" customWidth="1"/>
    <col min="776" max="776" width="8.88671875" style="411" customWidth="1"/>
    <col min="777" max="777" width="12.88671875" style="411" customWidth="1"/>
    <col min="778" max="778" width="16.6640625" style="411" customWidth="1"/>
    <col min="779" max="781" width="9.109375" style="411"/>
    <col min="782" max="782" width="13.44140625" style="411" bestFit="1" customWidth="1"/>
    <col min="783" max="1027" width="9.109375" style="411"/>
    <col min="1028" max="1028" width="0" style="411" hidden="1" customWidth="1"/>
    <col min="1029" max="1029" width="6.6640625" style="411" customWidth="1"/>
    <col min="1030" max="1030" width="38.33203125" style="411" customWidth="1"/>
    <col min="1031" max="1031" width="10.33203125" style="411" customWidth="1"/>
    <col min="1032" max="1032" width="8.88671875" style="411" customWidth="1"/>
    <col min="1033" max="1033" width="12.88671875" style="411" customWidth="1"/>
    <col min="1034" max="1034" width="16.6640625" style="411" customWidth="1"/>
    <col min="1035" max="1037" width="9.109375" style="411"/>
    <col min="1038" max="1038" width="13.44140625" style="411" bestFit="1" customWidth="1"/>
    <col min="1039" max="1283" width="9.109375" style="411"/>
    <col min="1284" max="1284" width="0" style="411" hidden="1" customWidth="1"/>
    <col min="1285" max="1285" width="6.6640625" style="411" customWidth="1"/>
    <col min="1286" max="1286" width="38.33203125" style="411" customWidth="1"/>
    <col min="1287" max="1287" width="10.33203125" style="411" customWidth="1"/>
    <col min="1288" max="1288" width="8.88671875" style="411" customWidth="1"/>
    <col min="1289" max="1289" width="12.88671875" style="411" customWidth="1"/>
    <col min="1290" max="1290" width="16.6640625" style="411" customWidth="1"/>
    <col min="1291" max="1293" width="9.109375" style="411"/>
    <col min="1294" max="1294" width="13.44140625" style="411" bestFit="1" customWidth="1"/>
    <col min="1295" max="1539" width="9.109375" style="411"/>
    <col min="1540" max="1540" width="0" style="411" hidden="1" customWidth="1"/>
    <col min="1541" max="1541" width="6.6640625" style="411" customWidth="1"/>
    <col min="1542" max="1542" width="38.33203125" style="411" customWidth="1"/>
    <col min="1543" max="1543" width="10.33203125" style="411" customWidth="1"/>
    <col min="1544" max="1544" width="8.88671875" style="411" customWidth="1"/>
    <col min="1545" max="1545" width="12.88671875" style="411" customWidth="1"/>
    <col min="1546" max="1546" width="16.6640625" style="411" customWidth="1"/>
    <col min="1547" max="1549" width="9.109375" style="411"/>
    <col min="1550" max="1550" width="13.44140625" style="411" bestFit="1" customWidth="1"/>
    <col min="1551" max="1795" width="9.109375" style="411"/>
    <col min="1796" max="1796" width="0" style="411" hidden="1" customWidth="1"/>
    <col min="1797" max="1797" width="6.6640625" style="411" customWidth="1"/>
    <col min="1798" max="1798" width="38.33203125" style="411" customWidth="1"/>
    <col min="1799" max="1799" width="10.33203125" style="411" customWidth="1"/>
    <col min="1800" max="1800" width="8.88671875" style="411" customWidth="1"/>
    <col min="1801" max="1801" width="12.88671875" style="411" customWidth="1"/>
    <col min="1802" max="1802" width="16.6640625" style="411" customWidth="1"/>
    <col min="1803" max="1805" width="9.109375" style="411"/>
    <col min="1806" max="1806" width="13.44140625" style="411" bestFit="1" customWidth="1"/>
    <col min="1807" max="2051" width="9.109375" style="411"/>
    <col min="2052" max="2052" width="0" style="411" hidden="1" customWidth="1"/>
    <col min="2053" max="2053" width="6.6640625" style="411" customWidth="1"/>
    <col min="2054" max="2054" width="38.33203125" style="411" customWidth="1"/>
    <col min="2055" max="2055" width="10.33203125" style="411" customWidth="1"/>
    <col min="2056" max="2056" width="8.88671875" style="411" customWidth="1"/>
    <col min="2057" max="2057" width="12.88671875" style="411" customWidth="1"/>
    <col min="2058" max="2058" width="16.6640625" style="411" customWidth="1"/>
    <col min="2059" max="2061" width="9.109375" style="411"/>
    <col min="2062" max="2062" width="13.44140625" style="411" bestFit="1" customWidth="1"/>
    <col min="2063" max="2307" width="9.109375" style="411"/>
    <col min="2308" max="2308" width="0" style="411" hidden="1" customWidth="1"/>
    <col min="2309" max="2309" width="6.6640625" style="411" customWidth="1"/>
    <col min="2310" max="2310" width="38.33203125" style="411" customWidth="1"/>
    <col min="2311" max="2311" width="10.33203125" style="411" customWidth="1"/>
    <col min="2312" max="2312" width="8.88671875" style="411" customWidth="1"/>
    <col min="2313" max="2313" width="12.88671875" style="411" customWidth="1"/>
    <col min="2314" max="2314" width="16.6640625" style="411" customWidth="1"/>
    <col min="2315" max="2317" width="9.109375" style="411"/>
    <col min="2318" max="2318" width="13.44140625" style="411" bestFit="1" customWidth="1"/>
    <col min="2319" max="2563" width="9.109375" style="411"/>
    <col min="2564" max="2564" width="0" style="411" hidden="1" customWidth="1"/>
    <col min="2565" max="2565" width="6.6640625" style="411" customWidth="1"/>
    <col min="2566" max="2566" width="38.33203125" style="411" customWidth="1"/>
    <col min="2567" max="2567" width="10.33203125" style="411" customWidth="1"/>
    <col min="2568" max="2568" width="8.88671875" style="411" customWidth="1"/>
    <col min="2569" max="2569" width="12.88671875" style="411" customWidth="1"/>
    <col min="2570" max="2570" width="16.6640625" style="411" customWidth="1"/>
    <col min="2571" max="2573" width="9.109375" style="411"/>
    <col min="2574" max="2574" width="13.44140625" style="411" bestFit="1" customWidth="1"/>
    <col min="2575" max="2819" width="9.109375" style="411"/>
    <col min="2820" max="2820" width="0" style="411" hidden="1" customWidth="1"/>
    <col min="2821" max="2821" width="6.6640625" style="411" customWidth="1"/>
    <col min="2822" max="2822" width="38.33203125" style="411" customWidth="1"/>
    <col min="2823" max="2823" width="10.33203125" style="411" customWidth="1"/>
    <col min="2824" max="2824" width="8.88671875" style="411" customWidth="1"/>
    <col min="2825" max="2825" width="12.88671875" style="411" customWidth="1"/>
    <col min="2826" max="2826" width="16.6640625" style="411" customWidth="1"/>
    <col min="2827" max="2829" width="9.109375" style="411"/>
    <col min="2830" max="2830" width="13.44140625" style="411" bestFit="1" customWidth="1"/>
    <col min="2831" max="3075" width="9.109375" style="411"/>
    <col min="3076" max="3076" width="0" style="411" hidden="1" customWidth="1"/>
    <col min="3077" max="3077" width="6.6640625" style="411" customWidth="1"/>
    <col min="3078" max="3078" width="38.33203125" style="411" customWidth="1"/>
    <col min="3079" max="3079" width="10.33203125" style="411" customWidth="1"/>
    <col min="3080" max="3080" width="8.88671875" style="411" customWidth="1"/>
    <col min="3081" max="3081" width="12.88671875" style="411" customWidth="1"/>
    <col min="3082" max="3082" width="16.6640625" style="411" customWidth="1"/>
    <col min="3083" max="3085" width="9.109375" style="411"/>
    <col min="3086" max="3086" width="13.44140625" style="411" bestFit="1" customWidth="1"/>
    <col min="3087" max="3331" width="9.109375" style="411"/>
    <col min="3332" max="3332" width="0" style="411" hidden="1" customWidth="1"/>
    <col min="3333" max="3333" width="6.6640625" style="411" customWidth="1"/>
    <col min="3334" max="3334" width="38.33203125" style="411" customWidth="1"/>
    <col min="3335" max="3335" width="10.33203125" style="411" customWidth="1"/>
    <col min="3336" max="3336" width="8.88671875" style="411" customWidth="1"/>
    <col min="3337" max="3337" width="12.88671875" style="411" customWidth="1"/>
    <col min="3338" max="3338" width="16.6640625" style="411" customWidth="1"/>
    <col min="3339" max="3341" width="9.109375" style="411"/>
    <col min="3342" max="3342" width="13.44140625" style="411" bestFit="1" customWidth="1"/>
    <col min="3343" max="3587" width="9.109375" style="411"/>
    <col min="3588" max="3588" width="0" style="411" hidden="1" customWidth="1"/>
    <col min="3589" max="3589" width="6.6640625" style="411" customWidth="1"/>
    <col min="3590" max="3590" width="38.33203125" style="411" customWidth="1"/>
    <col min="3591" max="3591" width="10.33203125" style="411" customWidth="1"/>
    <col min="3592" max="3592" width="8.88671875" style="411" customWidth="1"/>
    <col min="3593" max="3593" width="12.88671875" style="411" customWidth="1"/>
    <col min="3594" max="3594" width="16.6640625" style="411" customWidth="1"/>
    <col min="3595" max="3597" width="9.109375" style="411"/>
    <col min="3598" max="3598" width="13.44140625" style="411" bestFit="1" customWidth="1"/>
    <col min="3599" max="3843" width="9.109375" style="411"/>
    <col min="3844" max="3844" width="0" style="411" hidden="1" customWidth="1"/>
    <col min="3845" max="3845" width="6.6640625" style="411" customWidth="1"/>
    <col min="3846" max="3846" width="38.33203125" style="411" customWidth="1"/>
    <col min="3847" max="3847" width="10.33203125" style="411" customWidth="1"/>
    <col min="3848" max="3848" width="8.88671875" style="411" customWidth="1"/>
    <col min="3849" max="3849" width="12.88671875" style="411" customWidth="1"/>
    <col min="3850" max="3850" width="16.6640625" style="411" customWidth="1"/>
    <col min="3851" max="3853" width="9.109375" style="411"/>
    <col min="3854" max="3854" width="13.44140625" style="411" bestFit="1" customWidth="1"/>
    <col min="3855" max="4099" width="9.109375" style="411"/>
    <col min="4100" max="4100" width="0" style="411" hidden="1" customWidth="1"/>
    <col min="4101" max="4101" width="6.6640625" style="411" customWidth="1"/>
    <col min="4102" max="4102" width="38.33203125" style="411" customWidth="1"/>
    <col min="4103" max="4103" width="10.33203125" style="411" customWidth="1"/>
    <col min="4104" max="4104" width="8.88671875" style="411" customWidth="1"/>
    <col min="4105" max="4105" width="12.88671875" style="411" customWidth="1"/>
    <col min="4106" max="4106" width="16.6640625" style="411" customWidth="1"/>
    <col min="4107" max="4109" width="9.109375" style="411"/>
    <col min="4110" max="4110" width="13.44140625" style="411" bestFit="1" customWidth="1"/>
    <col min="4111" max="4355" width="9.109375" style="411"/>
    <col min="4356" max="4356" width="0" style="411" hidden="1" customWidth="1"/>
    <col min="4357" max="4357" width="6.6640625" style="411" customWidth="1"/>
    <col min="4358" max="4358" width="38.33203125" style="411" customWidth="1"/>
    <col min="4359" max="4359" width="10.33203125" style="411" customWidth="1"/>
    <col min="4360" max="4360" width="8.88671875" style="411" customWidth="1"/>
    <col min="4361" max="4361" width="12.88671875" style="411" customWidth="1"/>
    <col min="4362" max="4362" width="16.6640625" style="411" customWidth="1"/>
    <col min="4363" max="4365" width="9.109375" style="411"/>
    <col min="4366" max="4366" width="13.44140625" style="411" bestFit="1" customWidth="1"/>
    <col min="4367" max="4611" width="9.109375" style="411"/>
    <col min="4612" max="4612" width="0" style="411" hidden="1" customWidth="1"/>
    <col min="4613" max="4613" width="6.6640625" style="411" customWidth="1"/>
    <col min="4614" max="4614" width="38.33203125" style="411" customWidth="1"/>
    <col min="4615" max="4615" width="10.33203125" style="411" customWidth="1"/>
    <col min="4616" max="4616" width="8.88671875" style="411" customWidth="1"/>
    <col min="4617" max="4617" width="12.88671875" style="411" customWidth="1"/>
    <col min="4618" max="4618" width="16.6640625" style="411" customWidth="1"/>
    <col min="4619" max="4621" width="9.109375" style="411"/>
    <col min="4622" max="4622" width="13.44140625" style="411" bestFit="1" customWidth="1"/>
    <col min="4623" max="4867" width="9.109375" style="411"/>
    <col min="4868" max="4868" width="0" style="411" hidden="1" customWidth="1"/>
    <col min="4869" max="4869" width="6.6640625" style="411" customWidth="1"/>
    <col min="4870" max="4870" width="38.33203125" style="411" customWidth="1"/>
    <col min="4871" max="4871" width="10.33203125" style="411" customWidth="1"/>
    <col min="4872" max="4872" width="8.88671875" style="411" customWidth="1"/>
    <col min="4873" max="4873" width="12.88671875" style="411" customWidth="1"/>
    <col min="4874" max="4874" width="16.6640625" style="411" customWidth="1"/>
    <col min="4875" max="4877" width="9.109375" style="411"/>
    <col min="4878" max="4878" width="13.44140625" style="411" bestFit="1" customWidth="1"/>
    <col min="4879" max="5123" width="9.109375" style="411"/>
    <col min="5124" max="5124" width="0" style="411" hidden="1" customWidth="1"/>
    <col min="5125" max="5125" width="6.6640625" style="411" customWidth="1"/>
    <col min="5126" max="5126" width="38.33203125" style="411" customWidth="1"/>
    <col min="5127" max="5127" width="10.33203125" style="411" customWidth="1"/>
    <col min="5128" max="5128" width="8.88671875" style="411" customWidth="1"/>
    <col min="5129" max="5129" width="12.88671875" style="411" customWidth="1"/>
    <col min="5130" max="5130" width="16.6640625" style="411" customWidth="1"/>
    <col min="5131" max="5133" width="9.109375" style="411"/>
    <col min="5134" max="5134" width="13.44140625" style="411" bestFit="1" customWidth="1"/>
    <col min="5135" max="5379" width="9.109375" style="411"/>
    <col min="5380" max="5380" width="0" style="411" hidden="1" customWidth="1"/>
    <col min="5381" max="5381" width="6.6640625" style="411" customWidth="1"/>
    <col min="5382" max="5382" width="38.33203125" style="411" customWidth="1"/>
    <col min="5383" max="5383" width="10.33203125" style="411" customWidth="1"/>
    <col min="5384" max="5384" width="8.88671875" style="411" customWidth="1"/>
    <col min="5385" max="5385" width="12.88671875" style="411" customWidth="1"/>
    <col min="5386" max="5386" width="16.6640625" style="411" customWidth="1"/>
    <col min="5387" max="5389" width="9.109375" style="411"/>
    <col min="5390" max="5390" width="13.44140625" style="411" bestFit="1" customWidth="1"/>
    <col min="5391" max="5635" width="9.109375" style="411"/>
    <col min="5636" max="5636" width="0" style="411" hidden="1" customWidth="1"/>
    <col min="5637" max="5637" width="6.6640625" style="411" customWidth="1"/>
    <col min="5638" max="5638" width="38.33203125" style="411" customWidth="1"/>
    <col min="5639" max="5639" width="10.33203125" style="411" customWidth="1"/>
    <col min="5640" max="5640" width="8.88671875" style="411" customWidth="1"/>
    <col min="5641" max="5641" width="12.88671875" style="411" customWidth="1"/>
    <col min="5642" max="5642" width="16.6640625" style="411" customWidth="1"/>
    <col min="5643" max="5645" width="9.109375" style="411"/>
    <col min="5646" max="5646" width="13.44140625" style="411" bestFit="1" customWidth="1"/>
    <col min="5647" max="5891" width="9.109375" style="411"/>
    <col min="5892" max="5892" width="0" style="411" hidden="1" customWidth="1"/>
    <col min="5893" max="5893" width="6.6640625" style="411" customWidth="1"/>
    <col min="5894" max="5894" width="38.33203125" style="411" customWidth="1"/>
    <col min="5895" max="5895" width="10.33203125" style="411" customWidth="1"/>
    <col min="5896" max="5896" width="8.88671875" style="411" customWidth="1"/>
    <col min="5897" max="5897" width="12.88671875" style="411" customWidth="1"/>
    <col min="5898" max="5898" width="16.6640625" style="411" customWidth="1"/>
    <col min="5899" max="5901" width="9.109375" style="411"/>
    <col min="5902" max="5902" width="13.44140625" style="411" bestFit="1" customWidth="1"/>
    <col min="5903" max="6147" width="9.109375" style="411"/>
    <col min="6148" max="6148" width="0" style="411" hidden="1" customWidth="1"/>
    <col min="6149" max="6149" width="6.6640625" style="411" customWidth="1"/>
    <col min="6150" max="6150" width="38.33203125" style="411" customWidth="1"/>
    <col min="6151" max="6151" width="10.33203125" style="411" customWidth="1"/>
    <col min="6152" max="6152" width="8.88671875" style="411" customWidth="1"/>
    <col min="6153" max="6153" width="12.88671875" style="411" customWidth="1"/>
    <col min="6154" max="6154" width="16.6640625" style="411" customWidth="1"/>
    <col min="6155" max="6157" width="9.109375" style="411"/>
    <col min="6158" max="6158" width="13.44140625" style="411" bestFit="1" customWidth="1"/>
    <col min="6159" max="6403" width="9.109375" style="411"/>
    <col min="6404" max="6404" width="0" style="411" hidden="1" customWidth="1"/>
    <col min="6405" max="6405" width="6.6640625" style="411" customWidth="1"/>
    <col min="6406" max="6406" width="38.33203125" style="411" customWidth="1"/>
    <col min="6407" max="6407" width="10.33203125" style="411" customWidth="1"/>
    <col min="6408" max="6408" width="8.88671875" style="411" customWidth="1"/>
    <col min="6409" max="6409" width="12.88671875" style="411" customWidth="1"/>
    <col min="6410" max="6410" width="16.6640625" style="411" customWidth="1"/>
    <col min="6411" max="6413" width="9.109375" style="411"/>
    <col min="6414" max="6414" width="13.44140625" style="411" bestFit="1" customWidth="1"/>
    <col min="6415" max="6659" width="9.109375" style="411"/>
    <col min="6660" max="6660" width="0" style="411" hidden="1" customWidth="1"/>
    <col min="6661" max="6661" width="6.6640625" style="411" customWidth="1"/>
    <col min="6662" max="6662" width="38.33203125" style="411" customWidth="1"/>
    <col min="6663" max="6663" width="10.33203125" style="411" customWidth="1"/>
    <col min="6664" max="6664" width="8.88671875" style="411" customWidth="1"/>
    <col min="6665" max="6665" width="12.88671875" style="411" customWidth="1"/>
    <col min="6666" max="6666" width="16.6640625" style="411" customWidth="1"/>
    <col min="6667" max="6669" width="9.109375" style="411"/>
    <col min="6670" max="6670" width="13.44140625" style="411" bestFit="1" customWidth="1"/>
    <col min="6671" max="6915" width="9.109375" style="411"/>
    <col min="6916" max="6916" width="0" style="411" hidden="1" customWidth="1"/>
    <col min="6917" max="6917" width="6.6640625" style="411" customWidth="1"/>
    <col min="6918" max="6918" width="38.33203125" style="411" customWidth="1"/>
    <col min="6919" max="6919" width="10.33203125" style="411" customWidth="1"/>
    <col min="6920" max="6920" width="8.88671875" style="411" customWidth="1"/>
    <col min="6921" max="6921" width="12.88671875" style="411" customWidth="1"/>
    <col min="6922" max="6922" width="16.6640625" style="411" customWidth="1"/>
    <col min="6923" max="6925" width="9.109375" style="411"/>
    <col min="6926" max="6926" width="13.44140625" style="411" bestFit="1" customWidth="1"/>
    <col min="6927" max="7171" width="9.109375" style="411"/>
    <col min="7172" max="7172" width="0" style="411" hidden="1" customWidth="1"/>
    <col min="7173" max="7173" width="6.6640625" style="411" customWidth="1"/>
    <col min="7174" max="7174" width="38.33203125" style="411" customWidth="1"/>
    <col min="7175" max="7175" width="10.33203125" style="411" customWidth="1"/>
    <col min="7176" max="7176" width="8.88671875" style="411" customWidth="1"/>
    <col min="7177" max="7177" width="12.88671875" style="411" customWidth="1"/>
    <col min="7178" max="7178" width="16.6640625" style="411" customWidth="1"/>
    <col min="7179" max="7181" width="9.109375" style="411"/>
    <col min="7182" max="7182" width="13.44140625" style="411" bestFit="1" customWidth="1"/>
    <col min="7183" max="7427" width="9.109375" style="411"/>
    <col min="7428" max="7428" width="0" style="411" hidden="1" customWidth="1"/>
    <col min="7429" max="7429" width="6.6640625" style="411" customWidth="1"/>
    <col min="7430" max="7430" width="38.33203125" style="411" customWidth="1"/>
    <col min="7431" max="7431" width="10.33203125" style="411" customWidth="1"/>
    <col min="7432" max="7432" width="8.88671875" style="411" customWidth="1"/>
    <col min="7433" max="7433" width="12.88671875" style="411" customWidth="1"/>
    <col min="7434" max="7434" width="16.6640625" style="411" customWidth="1"/>
    <col min="7435" max="7437" width="9.109375" style="411"/>
    <col min="7438" max="7438" width="13.44140625" style="411" bestFit="1" customWidth="1"/>
    <col min="7439" max="7683" width="9.109375" style="411"/>
    <col min="7684" max="7684" width="0" style="411" hidden="1" customWidth="1"/>
    <col min="7685" max="7685" width="6.6640625" style="411" customWidth="1"/>
    <col min="7686" max="7686" width="38.33203125" style="411" customWidth="1"/>
    <col min="7687" max="7687" width="10.33203125" style="411" customWidth="1"/>
    <col min="7688" max="7688" width="8.88671875" style="411" customWidth="1"/>
    <col min="7689" max="7689" width="12.88671875" style="411" customWidth="1"/>
    <col min="7690" max="7690" width="16.6640625" style="411" customWidth="1"/>
    <col min="7691" max="7693" width="9.109375" style="411"/>
    <col min="7694" max="7694" width="13.44140625" style="411" bestFit="1" customWidth="1"/>
    <col min="7695" max="7939" width="9.109375" style="411"/>
    <col min="7940" max="7940" width="0" style="411" hidden="1" customWidth="1"/>
    <col min="7941" max="7941" width="6.6640625" style="411" customWidth="1"/>
    <col min="7942" max="7942" width="38.33203125" style="411" customWidth="1"/>
    <col min="7943" max="7943" width="10.33203125" style="411" customWidth="1"/>
    <col min="7944" max="7944" width="8.88671875" style="411" customWidth="1"/>
    <col min="7945" max="7945" width="12.88671875" style="411" customWidth="1"/>
    <col min="7946" max="7946" width="16.6640625" style="411" customWidth="1"/>
    <col min="7947" max="7949" width="9.109375" style="411"/>
    <col min="7950" max="7950" width="13.44140625" style="411" bestFit="1" customWidth="1"/>
    <col min="7951" max="8195" width="9.109375" style="411"/>
    <col min="8196" max="8196" width="0" style="411" hidden="1" customWidth="1"/>
    <col min="8197" max="8197" width="6.6640625" style="411" customWidth="1"/>
    <col min="8198" max="8198" width="38.33203125" style="411" customWidth="1"/>
    <col min="8199" max="8199" width="10.33203125" style="411" customWidth="1"/>
    <col min="8200" max="8200" width="8.88671875" style="411" customWidth="1"/>
    <col min="8201" max="8201" width="12.88671875" style="411" customWidth="1"/>
    <col min="8202" max="8202" width="16.6640625" style="411" customWidth="1"/>
    <col min="8203" max="8205" width="9.109375" style="411"/>
    <col min="8206" max="8206" width="13.44140625" style="411" bestFit="1" customWidth="1"/>
    <col min="8207" max="8451" width="9.109375" style="411"/>
    <col min="8452" max="8452" width="0" style="411" hidden="1" customWidth="1"/>
    <col min="8453" max="8453" width="6.6640625" style="411" customWidth="1"/>
    <col min="8454" max="8454" width="38.33203125" style="411" customWidth="1"/>
    <col min="8455" max="8455" width="10.33203125" style="411" customWidth="1"/>
    <col min="8456" max="8456" width="8.88671875" style="411" customWidth="1"/>
    <col min="8457" max="8457" width="12.88671875" style="411" customWidth="1"/>
    <col min="8458" max="8458" width="16.6640625" style="411" customWidth="1"/>
    <col min="8459" max="8461" width="9.109375" style="411"/>
    <col min="8462" max="8462" width="13.44140625" style="411" bestFit="1" customWidth="1"/>
    <col min="8463" max="8707" width="9.109375" style="411"/>
    <col min="8708" max="8708" width="0" style="411" hidden="1" customWidth="1"/>
    <col min="8709" max="8709" width="6.6640625" style="411" customWidth="1"/>
    <col min="8710" max="8710" width="38.33203125" style="411" customWidth="1"/>
    <col min="8711" max="8711" width="10.33203125" style="411" customWidth="1"/>
    <col min="8712" max="8712" width="8.88671875" style="411" customWidth="1"/>
    <col min="8713" max="8713" width="12.88671875" style="411" customWidth="1"/>
    <col min="8714" max="8714" width="16.6640625" style="411" customWidth="1"/>
    <col min="8715" max="8717" width="9.109375" style="411"/>
    <col min="8718" max="8718" width="13.44140625" style="411" bestFit="1" customWidth="1"/>
    <col min="8719" max="8963" width="9.109375" style="411"/>
    <col min="8964" max="8964" width="0" style="411" hidden="1" customWidth="1"/>
    <col min="8965" max="8965" width="6.6640625" style="411" customWidth="1"/>
    <col min="8966" max="8966" width="38.33203125" style="411" customWidth="1"/>
    <col min="8967" max="8967" width="10.33203125" style="411" customWidth="1"/>
    <col min="8968" max="8968" width="8.88671875" style="411" customWidth="1"/>
    <col min="8969" max="8969" width="12.88671875" style="411" customWidth="1"/>
    <col min="8970" max="8970" width="16.6640625" style="411" customWidth="1"/>
    <col min="8971" max="8973" width="9.109375" style="411"/>
    <col min="8974" max="8974" width="13.44140625" style="411" bestFit="1" customWidth="1"/>
    <col min="8975" max="9219" width="9.109375" style="411"/>
    <col min="9220" max="9220" width="0" style="411" hidden="1" customWidth="1"/>
    <col min="9221" max="9221" width="6.6640625" style="411" customWidth="1"/>
    <col min="9222" max="9222" width="38.33203125" style="411" customWidth="1"/>
    <col min="9223" max="9223" width="10.33203125" style="411" customWidth="1"/>
    <col min="9224" max="9224" width="8.88671875" style="411" customWidth="1"/>
    <col min="9225" max="9225" width="12.88671875" style="411" customWidth="1"/>
    <col min="9226" max="9226" width="16.6640625" style="411" customWidth="1"/>
    <col min="9227" max="9229" width="9.109375" style="411"/>
    <col min="9230" max="9230" width="13.44140625" style="411" bestFit="1" customWidth="1"/>
    <col min="9231" max="9475" width="9.109375" style="411"/>
    <col min="9476" max="9476" width="0" style="411" hidden="1" customWidth="1"/>
    <col min="9477" max="9477" width="6.6640625" style="411" customWidth="1"/>
    <col min="9478" max="9478" width="38.33203125" style="411" customWidth="1"/>
    <col min="9479" max="9479" width="10.33203125" style="411" customWidth="1"/>
    <col min="9480" max="9480" width="8.88671875" style="411" customWidth="1"/>
    <col min="9481" max="9481" width="12.88671875" style="411" customWidth="1"/>
    <col min="9482" max="9482" width="16.6640625" style="411" customWidth="1"/>
    <col min="9483" max="9485" width="9.109375" style="411"/>
    <col min="9486" max="9486" width="13.44140625" style="411" bestFit="1" customWidth="1"/>
    <col min="9487" max="9731" width="9.109375" style="411"/>
    <col min="9732" max="9732" width="0" style="411" hidden="1" customWidth="1"/>
    <col min="9733" max="9733" width="6.6640625" style="411" customWidth="1"/>
    <col min="9734" max="9734" width="38.33203125" style="411" customWidth="1"/>
    <col min="9735" max="9735" width="10.33203125" style="411" customWidth="1"/>
    <col min="9736" max="9736" width="8.88671875" style="411" customWidth="1"/>
    <col min="9737" max="9737" width="12.88671875" style="411" customWidth="1"/>
    <col min="9738" max="9738" width="16.6640625" style="411" customWidth="1"/>
    <col min="9739" max="9741" width="9.109375" style="411"/>
    <col min="9742" max="9742" width="13.44140625" style="411" bestFit="1" customWidth="1"/>
    <col min="9743" max="9987" width="9.109375" style="411"/>
    <col min="9988" max="9988" width="0" style="411" hidden="1" customWidth="1"/>
    <col min="9989" max="9989" width="6.6640625" style="411" customWidth="1"/>
    <col min="9990" max="9990" width="38.33203125" style="411" customWidth="1"/>
    <col min="9991" max="9991" width="10.33203125" style="411" customWidth="1"/>
    <col min="9992" max="9992" width="8.88671875" style="411" customWidth="1"/>
    <col min="9993" max="9993" width="12.88671875" style="411" customWidth="1"/>
    <col min="9994" max="9994" width="16.6640625" style="411" customWidth="1"/>
    <col min="9995" max="9997" width="9.109375" style="411"/>
    <col min="9998" max="9998" width="13.44140625" style="411" bestFit="1" customWidth="1"/>
    <col min="9999" max="10243" width="9.109375" style="411"/>
    <col min="10244" max="10244" width="0" style="411" hidden="1" customWidth="1"/>
    <col min="10245" max="10245" width="6.6640625" style="411" customWidth="1"/>
    <col min="10246" max="10246" width="38.33203125" style="411" customWidth="1"/>
    <col min="10247" max="10247" width="10.33203125" style="411" customWidth="1"/>
    <col min="10248" max="10248" width="8.88671875" style="411" customWidth="1"/>
    <col min="10249" max="10249" width="12.88671875" style="411" customWidth="1"/>
    <col min="10250" max="10250" width="16.6640625" style="411" customWidth="1"/>
    <col min="10251" max="10253" width="9.109375" style="411"/>
    <col min="10254" max="10254" width="13.44140625" style="411" bestFit="1" customWidth="1"/>
    <col min="10255" max="10499" width="9.109375" style="411"/>
    <col min="10500" max="10500" width="0" style="411" hidden="1" customWidth="1"/>
    <col min="10501" max="10501" width="6.6640625" style="411" customWidth="1"/>
    <col min="10502" max="10502" width="38.33203125" style="411" customWidth="1"/>
    <col min="10503" max="10503" width="10.33203125" style="411" customWidth="1"/>
    <col min="10504" max="10504" width="8.88671875" style="411" customWidth="1"/>
    <col min="10505" max="10505" width="12.88671875" style="411" customWidth="1"/>
    <col min="10506" max="10506" width="16.6640625" style="411" customWidth="1"/>
    <col min="10507" max="10509" width="9.109375" style="411"/>
    <col min="10510" max="10510" width="13.44140625" style="411" bestFit="1" customWidth="1"/>
    <col min="10511" max="10755" width="9.109375" style="411"/>
    <col min="10756" max="10756" width="0" style="411" hidden="1" customWidth="1"/>
    <col min="10757" max="10757" width="6.6640625" style="411" customWidth="1"/>
    <col min="10758" max="10758" width="38.33203125" style="411" customWidth="1"/>
    <col min="10759" max="10759" width="10.33203125" style="411" customWidth="1"/>
    <col min="10760" max="10760" width="8.88671875" style="411" customWidth="1"/>
    <col min="10761" max="10761" width="12.88671875" style="411" customWidth="1"/>
    <col min="10762" max="10762" width="16.6640625" style="411" customWidth="1"/>
    <col min="10763" max="10765" width="9.109375" style="411"/>
    <col min="10766" max="10766" width="13.44140625" style="411" bestFit="1" customWidth="1"/>
    <col min="10767" max="11011" width="9.109375" style="411"/>
    <col min="11012" max="11012" width="0" style="411" hidden="1" customWidth="1"/>
    <col min="11013" max="11013" width="6.6640625" style="411" customWidth="1"/>
    <col min="11014" max="11014" width="38.33203125" style="411" customWidth="1"/>
    <col min="11015" max="11015" width="10.33203125" style="411" customWidth="1"/>
    <col min="11016" max="11016" width="8.88671875" style="411" customWidth="1"/>
    <col min="11017" max="11017" width="12.88671875" style="411" customWidth="1"/>
    <col min="11018" max="11018" width="16.6640625" style="411" customWidth="1"/>
    <col min="11019" max="11021" width="9.109375" style="411"/>
    <col min="11022" max="11022" width="13.44140625" style="411" bestFit="1" customWidth="1"/>
    <col min="11023" max="11267" width="9.109375" style="411"/>
    <col min="11268" max="11268" width="0" style="411" hidden="1" customWidth="1"/>
    <col min="11269" max="11269" width="6.6640625" style="411" customWidth="1"/>
    <col min="11270" max="11270" width="38.33203125" style="411" customWidth="1"/>
    <col min="11271" max="11271" width="10.33203125" style="411" customWidth="1"/>
    <col min="11272" max="11272" width="8.88671875" style="411" customWidth="1"/>
    <col min="11273" max="11273" width="12.88671875" style="411" customWidth="1"/>
    <col min="11274" max="11274" width="16.6640625" style="411" customWidth="1"/>
    <col min="11275" max="11277" width="9.109375" style="411"/>
    <col min="11278" max="11278" width="13.44140625" style="411" bestFit="1" customWidth="1"/>
    <col min="11279" max="11523" width="9.109375" style="411"/>
    <col min="11524" max="11524" width="0" style="411" hidden="1" customWidth="1"/>
    <col min="11525" max="11525" width="6.6640625" style="411" customWidth="1"/>
    <col min="11526" max="11526" width="38.33203125" style="411" customWidth="1"/>
    <col min="11527" max="11527" width="10.33203125" style="411" customWidth="1"/>
    <col min="11528" max="11528" width="8.88671875" style="411" customWidth="1"/>
    <col min="11529" max="11529" width="12.88671875" style="411" customWidth="1"/>
    <col min="11530" max="11530" width="16.6640625" style="411" customWidth="1"/>
    <col min="11531" max="11533" width="9.109375" style="411"/>
    <col min="11534" max="11534" width="13.44140625" style="411" bestFit="1" customWidth="1"/>
    <col min="11535" max="11779" width="9.109375" style="411"/>
    <col min="11780" max="11780" width="0" style="411" hidden="1" customWidth="1"/>
    <col min="11781" max="11781" width="6.6640625" style="411" customWidth="1"/>
    <col min="11782" max="11782" width="38.33203125" style="411" customWidth="1"/>
    <col min="11783" max="11783" width="10.33203125" style="411" customWidth="1"/>
    <col min="11784" max="11784" width="8.88671875" style="411" customWidth="1"/>
    <col min="11785" max="11785" width="12.88671875" style="411" customWidth="1"/>
    <col min="11786" max="11786" width="16.6640625" style="411" customWidth="1"/>
    <col min="11787" max="11789" width="9.109375" style="411"/>
    <col min="11790" max="11790" width="13.44140625" style="411" bestFit="1" customWidth="1"/>
    <col min="11791" max="12035" width="9.109375" style="411"/>
    <col min="12036" max="12036" width="0" style="411" hidden="1" customWidth="1"/>
    <col min="12037" max="12037" width="6.6640625" style="411" customWidth="1"/>
    <col min="12038" max="12038" width="38.33203125" style="411" customWidth="1"/>
    <col min="12039" max="12039" width="10.33203125" style="411" customWidth="1"/>
    <col min="12040" max="12040" width="8.88671875" style="411" customWidth="1"/>
    <col min="12041" max="12041" width="12.88671875" style="411" customWidth="1"/>
    <col min="12042" max="12042" width="16.6640625" style="411" customWidth="1"/>
    <col min="12043" max="12045" width="9.109375" style="411"/>
    <col min="12046" max="12046" width="13.44140625" style="411" bestFit="1" customWidth="1"/>
    <col min="12047" max="12291" width="9.109375" style="411"/>
    <col min="12292" max="12292" width="0" style="411" hidden="1" customWidth="1"/>
    <col min="12293" max="12293" width="6.6640625" style="411" customWidth="1"/>
    <col min="12294" max="12294" width="38.33203125" style="411" customWidth="1"/>
    <col min="12295" max="12295" width="10.33203125" style="411" customWidth="1"/>
    <col min="12296" max="12296" width="8.88671875" style="411" customWidth="1"/>
    <col min="12297" max="12297" width="12.88671875" style="411" customWidth="1"/>
    <col min="12298" max="12298" width="16.6640625" style="411" customWidth="1"/>
    <col min="12299" max="12301" width="9.109375" style="411"/>
    <col min="12302" max="12302" width="13.44140625" style="411" bestFit="1" customWidth="1"/>
    <col min="12303" max="12547" width="9.109375" style="411"/>
    <col min="12548" max="12548" width="0" style="411" hidden="1" customWidth="1"/>
    <col min="12549" max="12549" width="6.6640625" style="411" customWidth="1"/>
    <col min="12550" max="12550" width="38.33203125" style="411" customWidth="1"/>
    <col min="12551" max="12551" width="10.33203125" style="411" customWidth="1"/>
    <col min="12552" max="12552" width="8.88671875" style="411" customWidth="1"/>
    <col min="12553" max="12553" width="12.88671875" style="411" customWidth="1"/>
    <col min="12554" max="12554" width="16.6640625" style="411" customWidth="1"/>
    <col min="12555" max="12557" width="9.109375" style="411"/>
    <col min="12558" max="12558" width="13.44140625" style="411" bestFit="1" customWidth="1"/>
    <col min="12559" max="12803" width="9.109375" style="411"/>
    <col min="12804" max="12804" width="0" style="411" hidden="1" customWidth="1"/>
    <col min="12805" max="12805" width="6.6640625" style="411" customWidth="1"/>
    <col min="12806" max="12806" width="38.33203125" style="411" customWidth="1"/>
    <col min="12807" max="12807" width="10.33203125" style="411" customWidth="1"/>
    <col min="12808" max="12808" width="8.88671875" style="411" customWidth="1"/>
    <col min="12809" max="12809" width="12.88671875" style="411" customWidth="1"/>
    <col min="12810" max="12810" width="16.6640625" style="411" customWidth="1"/>
    <col min="12811" max="12813" width="9.109375" style="411"/>
    <col min="12814" max="12814" width="13.44140625" style="411" bestFit="1" customWidth="1"/>
    <col min="12815" max="13059" width="9.109375" style="411"/>
    <col min="13060" max="13060" width="0" style="411" hidden="1" customWidth="1"/>
    <col min="13061" max="13061" width="6.6640625" style="411" customWidth="1"/>
    <col min="13062" max="13062" width="38.33203125" style="411" customWidth="1"/>
    <col min="13063" max="13063" width="10.33203125" style="411" customWidth="1"/>
    <col min="13064" max="13064" width="8.88671875" style="411" customWidth="1"/>
    <col min="13065" max="13065" width="12.88671875" style="411" customWidth="1"/>
    <col min="13066" max="13066" width="16.6640625" style="411" customWidth="1"/>
    <col min="13067" max="13069" width="9.109375" style="411"/>
    <col min="13070" max="13070" width="13.44140625" style="411" bestFit="1" customWidth="1"/>
    <col min="13071" max="13315" width="9.109375" style="411"/>
    <col min="13316" max="13316" width="0" style="411" hidden="1" customWidth="1"/>
    <col min="13317" max="13317" width="6.6640625" style="411" customWidth="1"/>
    <col min="13318" max="13318" width="38.33203125" style="411" customWidth="1"/>
    <col min="13319" max="13319" width="10.33203125" style="411" customWidth="1"/>
    <col min="13320" max="13320" width="8.88671875" style="411" customWidth="1"/>
    <col min="13321" max="13321" width="12.88671875" style="411" customWidth="1"/>
    <col min="13322" max="13322" width="16.6640625" style="411" customWidth="1"/>
    <col min="13323" max="13325" width="9.109375" style="411"/>
    <col min="13326" max="13326" width="13.44140625" style="411" bestFit="1" customWidth="1"/>
    <col min="13327" max="13571" width="9.109375" style="411"/>
    <col min="13572" max="13572" width="0" style="411" hidden="1" customWidth="1"/>
    <col min="13573" max="13573" width="6.6640625" style="411" customWidth="1"/>
    <col min="13574" max="13574" width="38.33203125" style="411" customWidth="1"/>
    <col min="13575" max="13575" width="10.33203125" style="411" customWidth="1"/>
    <col min="13576" max="13576" width="8.88671875" style="411" customWidth="1"/>
    <col min="13577" max="13577" width="12.88671875" style="411" customWidth="1"/>
    <col min="13578" max="13578" width="16.6640625" style="411" customWidth="1"/>
    <col min="13579" max="13581" width="9.109375" style="411"/>
    <col min="13582" max="13582" width="13.44140625" style="411" bestFit="1" customWidth="1"/>
    <col min="13583" max="13827" width="9.109375" style="411"/>
    <col min="13828" max="13828" width="0" style="411" hidden="1" customWidth="1"/>
    <col min="13829" max="13829" width="6.6640625" style="411" customWidth="1"/>
    <col min="13830" max="13830" width="38.33203125" style="411" customWidth="1"/>
    <col min="13831" max="13831" width="10.33203125" style="411" customWidth="1"/>
    <col min="13832" max="13832" width="8.88671875" style="411" customWidth="1"/>
    <col min="13833" max="13833" width="12.88671875" style="411" customWidth="1"/>
    <col min="13834" max="13834" width="16.6640625" style="411" customWidth="1"/>
    <col min="13835" max="13837" width="9.109375" style="411"/>
    <col min="13838" max="13838" width="13.44140625" style="411" bestFit="1" customWidth="1"/>
    <col min="13839" max="14083" width="9.109375" style="411"/>
    <col min="14084" max="14084" width="0" style="411" hidden="1" customWidth="1"/>
    <col min="14085" max="14085" width="6.6640625" style="411" customWidth="1"/>
    <col min="14086" max="14086" width="38.33203125" style="411" customWidth="1"/>
    <col min="14087" max="14087" width="10.33203125" style="411" customWidth="1"/>
    <col min="14088" max="14088" width="8.88671875" style="411" customWidth="1"/>
    <col min="14089" max="14089" width="12.88671875" style="411" customWidth="1"/>
    <col min="14090" max="14090" width="16.6640625" style="411" customWidth="1"/>
    <col min="14091" max="14093" width="9.109375" style="411"/>
    <col min="14094" max="14094" width="13.44140625" style="411" bestFit="1" customWidth="1"/>
    <col min="14095" max="14339" width="9.109375" style="411"/>
    <col min="14340" max="14340" width="0" style="411" hidden="1" customWidth="1"/>
    <col min="14341" max="14341" width="6.6640625" style="411" customWidth="1"/>
    <col min="14342" max="14342" width="38.33203125" style="411" customWidth="1"/>
    <col min="14343" max="14343" width="10.33203125" style="411" customWidth="1"/>
    <col min="14344" max="14344" width="8.88671875" style="411" customWidth="1"/>
    <col min="14345" max="14345" width="12.88671875" style="411" customWidth="1"/>
    <col min="14346" max="14346" width="16.6640625" style="411" customWidth="1"/>
    <col min="14347" max="14349" width="9.109375" style="411"/>
    <col min="14350" max="14350" width="13.44140625" style="411" bestFit="1" customWidth="1"/>
    <col min="14351" max="14595" width="9.109375" style="411"/>
    <col min="14596" max="14596" width="0" style="411" hidden="1" customWidth="1"/>
    <col min="14597" max="14597" width="6.6640625" style="411" customWidth="1"/>
    <col min="14598" max="14598" width="38.33203125" style="411" customWidth="1"/>
    <col min="14599" max="14599" width="10.33203125" style="411" customWidth="1"/>
    <col min="14600" max="14600" width="8.88671875" style="411" customWidth="1"/>
    <col min="14601" max="14601" width="12.88671875" style="411" customWidth="1"/>
    <col min="14602" max="14602" width="16.6640625" style="411" customWidth="1"/>
    <col min="14603" max="14605" width="9.109375" style="411"/>
    <col min="14606" max="14606" width="13.44140625" style="411" bestFit="1" customWidth="1"/>
    <col min="14607" max="14851" width="9.109375" style="411"/>
    <col min="14852" max="14852" width="0" style="411" hidden="1" customWidth="1"/>
    <col min="14853" max="14853" width="6.6640625" style="411" customWidth="1"/>
    <col min="14854" max="14854" width="38.33203125" style="411" customWidth="1"/>
    <col min="14855" max="14855" width="10.33203125" style="411" customWidth="1"/>
    <col min="14856" max="14856" width="8.88671875" style="411" customWidth="1"/>
    <col min="14857" max="14857" width="12.88671875" style="411" customWidth="1"/>
    <col min="14858" max="14858" width="16.6640625" style="411" customWidth="1"/>
    <col min="14859" max="14861" width="9.109375" style="411"/>
    <col min="14862" max="14862" width="13.44140625" style="411" bestFit="1" customWidth="1"/>
    <col min="14863" max="15107" width="9.109375" style="411"/>
    <col min="15108" max="15108" width="0" style="411" hidden="1" customWidth="1"/>
    <col min="15109" max="15109" width="6.6640625" style="411" customWidth="1"/>
    <col min="15110" max="15110" width="38.33203125" style="411" customWidth="1"/>
    <col min="15111" max="15111" width="10.33203125" style="411" customWidth="1"/>
    <col min="15112" max="15112" width="8.88671875" style="411" customWidth="1"/>
    <col min="15113" max="15113" width="12.88671875" style="411" customWidth="1"/>
    <col min="15114" max="15114" width="16.6640625" style="411" customWidth="1"/>
    <col min="15115" max="15117" width="9.109375" style="411"/>
    <col min="15118" max="15118" width="13.44140625" style="411" bestFit="1" customWidth="1"/>
    <col min="15119" max="15363" width="9.109375" style="411"/>
    <col min="15364" max="15364" width="0" style="411" hidden="1" customWidth="1"/>
    <col min="15365" max="15365" width="6.6640625" style="411" customWidth="1"/>
    <col min="15366" max="15366" width="38.33203125" style="411" customWidth="1"/>
    <col min="15367" max="15367" width="10.33203125" style="411" customWidth="1"/>
    <col min="15368" max="15368" width="8.88671875" style="411" customWidth="1"/>
    <col min="15369" max="15369" width="12.88671875" style="411" customWidth="1"/>
    <col min="15370" max="15370" width="16.6640625" style="411" customWidth="1"/>
    <col min="15371" max="15373" width="9.109375" style="411"/>
    <col min="15374" max="15374" width="13.44140625" style="411" bestFit="1" customWidth="1"/>
    <col min="15375" max="15619" width="9.109375" style="411"/>
    <col min="15620" max="15620" width="0" style="411" hidden="1" customWidth="1"/>
    <col min="15621" max="15621" width="6.6640625" style="411" customWidth="1"/>
    <col min="15622" max="15622" width="38.33203125" style="411" customWidth="1"/>
    <col min="15623" max="15623" width="10.33203125" style="411" customWidth="1"/>
    <col min="15624" max="15624" width="8.88671875" style="411" customWidth="1"/>
    <col min="15625" max="15625" width="12.88671875" style="411" customWidth="1"/>
    <col min="15626" max="15626" width="16.6640625" style="411" customWidth="1"/>
    <col min="15627" max="15629" width="9.109375" style="411"/>
    <col min="15630" max="15630" width="13.44140625" style="411" bestFit="1" customWidth="1"/>
    <col min="15631" max="15875" width="9.109375" style="411"/>
    <col min="15876" max="15876" width="0" style="411" hidden="1" customWidth="1"/>
    <col min="15877" max="15877" width="6.6640625" style="411" customWidth="1"/>
    <col min="15878" max="15878" width="38.33203125" style="411" customWidth="1"/>
    <col min="15879" max="15879" width="10.33203125" style="411" customWidth="1"/>
    <col min="15880" max="15880" width="8.88671875" style="411" customWidth="1"/>
    <col min="15881" max="15881" width="12.88671875" style="411" customWidth="1"/>
    <col min="15882" max="15882" width="16.6640625" style="411" customWidth="1"/>
    <col min="15883" max="15885" width="9.109375" style="411"/>
    <col min="15886" max="15886" width="13.44140625" style="411" bestFit="1" customWidth="1"/>
    <col min="15887" max="16131" width="9.109375" style="411"/>
    <col min="16132" max="16132" width="0" style="411" hidden="1" customWidth="1"/>
    <col min="16133" max="16133" width="6.6640625" style="411" customWidth="1"/>
    <col min="16134" max="16134" width="38.33203125" style="411" customWidth="1"/>
    <col min="16135" max="16135" width="10.33203125" style="411" customWidth="1"/>
    <col min="16136" max="16136" width="8.88671875" style="411" customWidth="1"/>
    <col min="16137" max="16137" width="12.88671875" style="411" customWidth="1"/>
    <col min="16138" max="16138" width="16.6640625" style="411" customWidth="1"/>
    <col min="16139" max="16141" width="9.109375" style="411"/>
    <col min="16142" max="16142" width="13.44140625" style="411" bestFit="1" customWidth="1"/>
    <col min="16143" max="16384" width="9.109375" style="411"/>
  </cols>
  <sheetData>
    <row r="1" spans="1:14" ht="15.75" customHeight="1" x14ac:dyDescent="0.25">
      <c r="B1" s="1004" t="str">
        <f>'[2]D-Excavation'!$B$1</f>
        <v>PROPOSED APARTMENT AT NO:05, BULLERS LANE, COLOMBO-07. FOR MRS.J.L.J.PESTONJEE</v>
      </c>
      <c r="C1" s="1004"/>
      <c r="D1" s="1004"/>
      <c r="E1" s="1004"/>
      <c r="F1" s="1004"/>
      <c r="G1" s="1004"/>
      <c r="H1" s="1004"/>
      <c r="I1" s="1004"/>
      <c r="J1" s="1004"/>
      <c r="K1" s="1004"/>
    </row>
    <row r="2" spans="1:14" x14ac:dyDescent="0.25">
      <c r="B2" s="1004" t="s">
        <v>590</v>
      </c>
      <c r="C2" s="1004"/>
      <c r="D2" s="1004"/>
      <c r="E2" s="1004"/>
      <c r="F2" s="1004"/>
      <c r="G2" s="1004"/>
      <c r="H2" s="1004"/>
      <c r="I2" s="1004"/>
      <c r="J2" s="1004"/>
      <c r="K2" s="1004"/>
    </row>
    <row r="3" spans="1:14" x14ac:dyDescent="0.25">
      <c r="B3" s="1009" t="s">
        <v>591</v>
      </c>
      <c r="C3" s="1009"/>
      <c r="D3" s="1009"/>
      <c r="E3" s="1009"/>
      <c r="F3" s="1009"/>
      <c r="G3" s="1009"/>
      <c r="H3" s="1009"/>
      <c r="I3" s="1009"/>
      <c r="J3" s="1009"/>
      <c r="K3" s="1009"/>
    </row>
    <row r="4" spans="1:14" s="60" customFormat="1" ht="27" customHeight="1" x14ac:dyDescent="0.3">
      <c r="A4" s="932"/>
      <c r="B4" s="867" t="s">
        <v>116</v>
      </c>
      <c r="C4" s="867" t="s">
        <v>117</v>
      </c>
      <c r="D4" s="768" t="s">
        <v>1067</v>
      </c>
      <c r="E4" s="61" t="s">
        <v>5</v>
      </c>
      <c r="F4" s="769" t="s">
        <v>888</v>
      </c>
      <c r="G4" s="768" t="s">
        <v>884</v>
      </c>
      <c r="H4" s="768" t="s">
        <v>886</v>
      </c>
      <c r="I4" s="768" t="s">
        <v>887</v>
      </c>
      <c r="J4" s="202" t="s">
        <v>974</v>
      </c>
      <c r="K4" s="878" t="s">
        <v>1173</v>
      </c>
    </row>
    <row r="5" spans="1:14" x14ac:dyDescent="0.25">
      <c r="A5" s="531"/>
      <c r="B5" s="770"/>
      <c r="C5" s="771"/>
      <c r="D5" s="772"/>
      <c r="E5" s="415"/>
      <c r="F5" s="773"/>
      <c r="G5" s="428"/>
      <c r="H5" s="428"/>
      <c r="I5" s="428"/>
      <c r="J5" s="689"/>
      <c r="K5" s="879"/>
      <c r="L5" s="60"/>
      <c r="M5" s="60"/>
      <c r="N5" s="60"/>
    </row>
    <row r="6" spans="1:14" s="482" customFormat="1" x14ac:dyDescent="0.25">
      <c r="A6" s="531"/>
      <c r="B6" s="454"/>
      <c r="C6" s="774" t="s">
        <v>592</v>
      </c>
      <c r="D6" s="536"/>
      <c r="E6" s="491"/>
      <c r="F6" s="515"/>
      <c r="G6" s="424"/>
      <c r="H6" s="424"/>
      <c r="I6" s="424"/>
      <c r="J6" s="691"/>
      <c r="K6" s="879"/>
      <c r="L6" s="60"/>
      <c r="M6" s="60"/>
      <c r="N6" s="60" t="s">
        <v>573</v>
      </c>
    </row>
    <row r="7" spans="1:14" s="482" customFormat="1" x14ac:dyDescent="0.25">
      <c r="A7" s="531"/>
      <c r="B7" s="775"/>
      <c r="C7" s="776"/>
      <c r="D7" s="537"/>
      <c r="E7" s="509"/>
      <c r="F7" s="515"/>
      <c r="G7" s="766"/>
      <c r="H7" s="766"/>
      <c r="I7" s="766"/>
      <c r="J7" s="713"/>
      <c r="K7" s="879"/>
      <c r="L7" s="60"/>
      <c r="M7" s="60"/>
      <c r="N7" s="60"/>
    </row>
    <row r="8" spans="1:14" s="482" customFormat="1" ht="39.6" x14ac:dyDescent="0.25">
      <c r="A8" s="542">
        <f t="shared" ref="A8:A25" si="0">IF(D8&lt;&gt;"",A7+1,A7)</f>
        <v>0</v>
      </c>
      <c r="B8" s="197" t="str">
        <f t="shared" ref="B8:B25" si="1">IF(D8&lt;&gt;"","S"&amp;A8,"")</f>
        <v/>
      </c>
      <c r="C8" s="777" t="s">
        <v>593</v>
      </c>
      <c r="D8" s="537"/>
      <c r="E8" s="528" t="s">
        <v>122</v>
      </c>
      <c r="F8" s="515"/>
      <c r="G8" s="766"/>
      <c r="H8" s="766"/>
      <c r="I8" s="766"/>
      <c r="J8" s="713"/>
      <c r="K8" s="879"/>
      <c r="L8" s="60"/>
      <c r="M8" s="60"/>
      <c r="N8" s="60"/>
    </row>
    <row r="9" spans="1:14" s="482" customFormat="1" x14ac:dyDescent="0.25">
      <c r="A9" s="542">
        <f t="shared" si="0"/>
        <v>0</v>
      </c>
      <c r="B9" s="197" t="str">
        <f t="shared" si="1"/>
        <v/>
      </c>
      <c r="C9" s="777"/>
      <c r="D9" s="537"/>
      <c r="E9" s="442"/>
      <c r="F9" s="515"/>
      <c r="G9" s="530"/>
      <c r="H9" s="778"/>
      <c r="I9" s="778"/>
      <c r="J9" s="713"/>
      <c r="K9" s="879"/>
      <c r="L9" s="60"/>
      <c r="M9" s="60"/>
      <c r="N9" s="60"/>
    </row>
    <row r="10" spans="1:14" s="482" customFormat="1" ht="105.6" x14ac:dyDescent="0.25">
      <c r="A10" s="542">
        <f t="shared" si="0"/>
        <v>0</v>
      </c>
      <c r="B10" s="197" t="str">
        <f t="shared" si="1"/>
        <v/>
      </c>
      <c r="C10" s="779" t="s">
        <v>594</v>
      </c>
      <c r="D10" s="537"/>
      <c r="E10" s="528" t="s">
        <v>122</v>
      </c>
      <c r="F10" s="515"/>
      <c r="G10" s="766"/>
      <c r="H10" s="766"/>
      <c r="I10" s="766"/>
      <c r="J10" s="713"/>
      <c r="K10" s="879"/>
      <c r="L10" s="60"/>
      <c r="M10" s="60"/>
      <c r="N10" s="60"/>
    </row>
    <row r="11" spans="1:14" s="482" customFormat="1" x14ac:dyDescent="0.25">
      <c r="A11" s="542">
        <f t="shared" si="0"/>
        <v>0</v>
      </c>
      <c r="B11" s="197" t="str">
        <f t="shared" si="1"/>
        <v/>
      </c>
      <c r="C11" s="779"/>
      <c r="D11" s="537"/>
      <c r="E11" s="528"/>
      <c r="F11" s="515"/>
      <c r="G11" s="766"/>
      <c r="H11" s="766"/>
      <c r="I11" s="766"/>
      <c r="J11" s="713"/>
      <c r="K11" s="879"/>
      <c r="L11" s="60"/>
      <c r="M11" s="60"/>
      <c r="N11" s="60"/>
    </row>
    <row r="12" spans="1:14" s="482" customFormat="1" ht="39.6" x14ac:dyDescent="0.25">
      <c r="A12" s="542">
        <f t="shared" si="0"/>
        <v>0</v>
      </c>
      <c r="B12" s="197" t="str">
        <f t="shared" si="1"/>
        <v/>
      </c>
      <c r="C12" s="777" t="s">
        <v>595</v>
      </c>
      <c r="D12" s="537"/>
      <c r="E12" s="528" t="s">
        <v>122</v>
      </c>
      <c r="F12" s="515"/>
      <c r="G12" s="766"/>
      <c r="H12" s="766"/>
      <c r="I12" s="766"/>
      <c r="J12" s="713"/>
      <c r="K12" s="879"/>
      <c r="L12" s="60"/>
      <c r="M12" s="60"/>
      <c r="N12" s="60"/>
    </row>
    <row r="13" spans="1:14" s="482" customFormat="1" x14ac:dyDescent="0.25">
      <c r="A13" s="542">
        <f t="shared" si="0"/>
        <v>0</v>
      </c>
      <c r="B13" s="197" t="str">
        <f t="shared" si="1"/>
        <v/>
      </c>
      <c r="C13" s="777"/>
      <c r="D13" s="537"/>
      <c r="E13" s="442"/>
      <c r="F13" s="515"/>
      <c r="G13" s="530"/>
      <c r="H13" s="778"/>
      <c r="I13" s="778"/>
      <c r="J13" s="713"/>
      <c r="K13" s="879"/>
      <c r="L13" s="60"/>
      <c r="M13" s="60"/>
      <c r="N13" s="60"/>
    </row>
    <row r="14" spans="1:14" s="482" customFormat="1" x14ac:dyDescent="0.25">
      <c r="A14" s="542">
        <f t="shared" si="0"/>
        <v>0</v>
      </c>
      <c r="B14" s="197" t="str">
        <f t="shared" si="1"/>
        <v/>
      </c>
      <c r="C14" s="780" t="s">
        <v>596</v>
      </c>
      <c r="D14" s="537"/>
      <c r="E14" s="528"/>
      <c r="F14" s="515"/>
      <c r="G14" s="766"/>
      <c r="H14" s="766"/>
      <c r="I14" s="766"/>
      <c r="J14" s="713"/>
      <c r="K14" s="879"/>
      <c r="L14" s="60"/>
      <c r="M14" s="60"/>
      <c r="N14" s="60"/>
    </row>
    <row r="15" spans="1:14" s="482" customFormat="1" x14ac:dyDescent="0.25">
      <c r="A15" s="542">
        <f t="shared" si="0"/>
        <v>0</v>
      </c>
      <c r="B15" s="197" t="str">
        <f t="shared" si="1"/>
        <v/>
      </c>
      <c r="C15" s="780" t="s">
        <v>597</v>
      </c>
      <c r="D15" s="537"/>
      <c r="E15" s="528"/>
      <c r="F15" s="515"/>
      <c r="G15" s="766"/>
      <c r="H15" s="766"/>
      <c r="I15" s="766"/>
      <c r="J15" s="713"/>
      <c r="K15" s="879"/>
      <c r="L15" s="60"/>
      <c r="M15" s="60"/>
      <c r="N15" s="60"/>
    </row>
    <row r="16" spans="1:14" s="482" customFormat="1" x14ac:dyDescent="0.25">
      <c r="A16" s="542">
        <f t="shared" si="0"/>
        <v>0</v>
      </c>
      <c r="B16" s="197" t="str">
        <f t="shared" si="1"/>
        <v/>
      </c>
      <c r="C16" s="780" t="s">
        <v>598</v>
      </c>
      <c r="D16" s="537"/>
      <c r="E16" s="528"/>
      <c r="F16" s="515"/>
      <c r="G16" s="766"/>
      <c r="H16" s="766"/>
      <c r="I16" s="766"/>
      <c r="J16" s="713"/>
      <c r="K16" s="879"/>
    </row>
    <row r="17" spans="1:20" s="482" customFormat="1" x14ac:dyDescent="0.25">
      <c r="A17" s="542">
        <f t="shared" si="0"/>
        <v>0</v>
      </c>
      <c r="B17" s="197" t="str">
        <f t="shared" si="1"/>
        <v/>
      </c>
      <c r="C17" s="780" t="s">
        <v>599</v>
      </c>
      <c r="D17" s="537"/>
      <c r="E17" s="528"/>
      <c r="F17" s="515"/>
      <c r="G17" s="766"/>
      <c r="H17" s="766"/>
      <c r="I17" s="766"/>
      <c r="J17" s="713"/>
      <c r="K17" s="879"/>
    </row>
    <row r="18" spans="1:20" s="482" customFormat="1" x14ac:dyDescent="0.25">
      <c r="A18" s="542">
        <f t="shared" si="0"/>
        <v>0</v>
      </c>
      <c r="B18" s="197" t="str">
        <f t="shared" si="1"/>
        <v/>
      </c>
      <c r="C18" s="780" t="s">
        <v>600</v>
      </c>
      <c r="D18" s="537"/>
      <c r="E18" s="528"/>
      <c r="F18" s="515"/>
      <c r="G18" s="766"/>
      <c r="H18" s="766"/>
      <c r="I18" s="766"/>
      <c r="J18" s="713"/>
      <c r="K18" s="879"/>
    </row>
    <row r="19" spans="1:20" s="482" customFormat="1" x14ac:dyDescent="0.25">
      <c r="A19" s="542">
        <f t="shared" si="0"/>
        <v>0</v>
      </c>
      <c r="B19" s="197" t="str">
        <f t="shared" si="1"/>
        <v/>
      </c>
      <c r="C19" s="780" t="s">
        <v>601</v>
      </c>
      <c r="D19" s="537"/>
      <c r="E19" s="528"/>
      <c r="F19" s="515"/>
      <c r="G19" s="766"/>
      <c r="H19" s="766"/>
      <c r="I19" s="766"/>
      <c r="J19" s="713"/>
      <c r="K19" s="879"/>
    </row>
    <row r="20" spans="1:20" s="482" customFormat="1" x14ac:dyDescent="0.25">
      <c r="A20" s="542">
        <f t="shared" si="0"/>
        <v>0</v>
      </c>
      <c r="B20" s="197" t="str">
        <f t="shared" si="1"/>
        <v/>
      </c>
      <c r="C20" s="780" t="s">
        <v>602</v>
      </c>
      <c r="D20" s="537"/>
      <c r="E20" s="528"/>
      <c r="F20" s="515"/>
      <c r="G20" s="766"/>
      <c r="H20" s="766"/>
      <c r="I20" s="766"/>
      <c r="J20" s="713"/>
      <c r="K20" s="879"/>
    </row>
    <row r="21" spans="1:20" s="482" customFormat="1" x14ac:dyDescent="0.25">
      <c r="A21" s="542">
        <f t="shared" si="0"/>
        <v>0</v>
      </c>
      <c r="B21" s="197" t="str">
        <f t="shared" si="1"/>
        <v/>
      </c>
      <c r="C21" s="781" t="s">
        <v>603</v>
      </c>
      <c r="D21" s="537"/>
      <c r="E21" s="528"/>
      <c r="F21" s="515"/>
      <c r="G21" s="766"/>
      <c r="H21" s="766"/>
      <c r="I21" s="766"/>
      <c r="J21" s="713"/>
      <c r="K21" s="879"/>
    </row>
    <row r="22" spans="1:20" s="482" customFormat="1" ht="26.4" x14ac:dyDescent="0.25">
      <c r="A22" s="542">
        <f t="shared" si="0"/>
        <v>0</v>
      </c>
      <c r="B22" s="197" t="str">
        <f t="shared" si="1"/>
        <v/>
      </c>
      <c r="C22" s="782" t="s">
        <v>604</v>
      </c>
      <c r="D22" s="537"/>
      <c r="E22" s="528"/>
      <c r="F22" s="515"/>
      <c r="G22" s="766"/>
      <c r="H22" s="766"/>
      <c r="I22" s="766"/>
      <c r="J22" s="713"/>
      <c r="K22" s="879"/>
    </row>
    <row r="23" spans="1:20" s="482" customFormat="1" ht="52.8" x14ac:dyDescent="0.25">
      <c r="A23" s="542">
        <f t="shared" si="0"/>
        <v>0</v>
      </c>
      <c r="B23" s="197" t="str">
        <f t="shared" si="1"/>
        <v/>
      </c>
      <c r="C23" s="782" t="s">
        <v>605</v>
      </c>
      <c r="D23" s="537"/>
      <c r="E23" s="528"/>
      <c r="F23" s="515"/>
      <c r="G23" s="766"/>
      <c r="H23" s="766"/>
      <c r="I23" s="766"/>
      <c r="J23" s="713"/>
      <c r="K23" s="879"/>
    </row>
    <row r="24" spans="1:20" s="482" customFormat="1" x14ac:dyDescent="0.25">
      <c r="A24" s="542">
        <f t="shared" si="0"/>
        <v>0</v>
      </c>
      <c r="B24" s="197" t="str">
        <f t="shared" si="1"/>
        <v/>
      </c>
      <c r="C24" s="782" t="s">
        <v>606</v>
      </c>
      <c r="D24" s="537"/>
      <c r="E24" s="528"/>
      <c r="F24" s="515"/>
      <c r="G24" s="766"/>
      <c r="H24" s="766"/>
      <c r="I24" s="766"/>
      <c r="J24" s="713"/>
      <c r="K24" s="879"/>
    </row>
    <row r="25" spans="1:20" s="482" customFormat="1" x14ac:dyDescent="0.25">
      <c r="A25" s="542">
        <f t="shared" si="0"/>
        <v>0</v>
      </c>
      <c r="B25" s="790" t="str">
        <f t="shared" si="1"/>
        <v/>
      </c>
      <c r="C25" s="906" t="s">
        <v>607</v>
      </c>
      <c r="D25" s="797"/>
      <c r="E25" s="907" t="s">
        <v>122</v>
      </c>
      <c r="F25" s="783"/>
      <c r="G25" s="908"/>
      <c r="H25" s="908"/>
      <c r="I25" s="908"/>
      <c r="J25" s="909"/>
      <c r="K25" s="910"/>
    </row>
    <row r="26" spans="1:20" s="482" customFormat="1" hidden="1" x14ac:dyDescent="0.25">
      <c r="A26" s="542"/>
      <c r="B26" s="197"/>
      <c r="C26" s="780"/>
      <c r="D26" s="537"/>
      <c r="E26" s="528"/>
      <c r="F26" s="515"/>
      <c r="G26" s="766"/>
      <c r="H26" s="766"/>
      <c r="I26" s="766"/>
      <c r="J26" s="713"/>
      <c r="K26" s="879"/>
    </row>
    <row r="27" spans="1:20" s="482" customFormat="1" hidden="1" x14ac:dyDescent="0.25">
      <c r="A27" s="542"/>
      <c r="B27" s="197"/>
      <c r="C27" s="780"/>
      <c r="D27" s="537"/>
      <c r="E27" s="528"/>
      <c r="F27" s="515"/>
      <c r="G27" s="766"/>
      <c r="H27" s="766"/>
      <c r="I27" s="766"/>
      <c r="J27" s="713"/>
      <c r="K27" s="879"/>
    </row>
    <row r="28" spans="1:20" s="482" customFormat="1" hidden="1" x14ac:dyDescent="0.25">
      <c r="A28" s="542"/>
      <c r="B28" s="197"/>
      <c r="C28" s="780"/>
      <c r="D28" s="537"/>
      <c r="E28" s="528"/>
      <c r="F28" s="515"/>
      <c r="G28" s="766"/>
      <c r="H28" s="766"/>
      <c r="I28" s="766"/>
      <c r="J28" s="713"/>
      <c r="K28" s="879"/>
    </row>
    <row r="29" spans="1:20" s="482" customFormat="1" hidden="1" x14ac:dyDescent="0.25">
      <c r="A29" s="542"/>
      <c r="B29" s="197"/>
      <c r="C29" s="780"/>
      <c r="D29" s="537"/>
      <c r="E29" s="528"/>
      <c r="F29" s="515"/>
      <c r="G29" s="766"/>
      <c r="H29" s="766"/>
      <c r="I29" s="766"/>
      <c r="J29" s="713"/>
      <c r="K29" s="879"/>
    </row>
    <row r="30" spans="1:20" s="482" customFormat="1" hidden="1" x14ac:dyDescent="0.25">
      <c r="A30" s="542"/>
      <c r="B30" s="197"/>
      <c r="C30" s="780"/>
      <c r="D30" s="537"/>
      <c r="E30" s="528"/>
      <c r="F30" s="515"/>
      <c r="G30" s="766"/>
      <c r="H30" s="766"/>
      <c r="I30" s="766"/>
      <c r="J30" s="713"/>
      <c r="K30" s="879"/>
    </row>
    <row r="31" spans="1:20" s="482" customFormat="1" hidden="1" x14ac:dyDescent="0.25">
      <c r="A31" s="542"/>
      <c r="B31" s="197"/>
      <c r="C31" s="780"/>
      <c r="D31" s="537"/>
      <c r="E31" s="528"/>
      <c r="F31" s="515"/>
      <c r="G31" s="766"/>
      <c r="H31" s="766"/>
      <c r="I31" s="766"/>
      <c r="J31" s="713"/>
      <c r="K31" s="879"/>
    </row>
    <row r="32" spans="1:20" s="508" customFormat="1" hidden="1" x14ac:dyDescent="0.25">
      <c r="A32" s="929">
        <f>IF(D32&lt;&gt;"",A25+1,A25)</f>
        <v>0</v>
      </c>
      <c r="B32" s="197" t="str">
        <f t="shared" ref="B32:B66" si="2">IF(D32&lt;&gt;"","S"&amp;A32,"")</f>
        <v/>
      </c>
      <c r="C32" s="780"/>
      <c r="D32" s="537"/>
      <c r="E32" s="528"/>
      <c r="F32" s="515"/>
      <c r="G32" s="766"/>
      <c r="H32" s="766"/>
      <c r="I32" s="766"/>
      <c r="J32" s="713"/>
      <c r="K32" s="879"/>
      <c r="L32" s="482"/>
      <c r="M32" s="482"/>
      <c r="N32" s="482"/>
      <c r="O32" s="482"/>
      <c r="P32" s="482"/>
      <c r="Q32" s="482"/>
      <c r="R32" s="482"/>
      <c r="S32" s="482"/>
      <c r="T32" s="482"/>
    </row>
    <row r="33" spans="1:11" s="482" customFormat="1" ht="173.25" customHeight="1" x14ac:dyDescent="0.25">
      <c r="A33" s="542">
        <f t="shared" ref="A33:A66" si="3">IF(D33&lt;&gt;"",A32+1,A32)</f>
        <v>0</v>
      </c>
      <c r="B33" s="197" t="str">
        <f t="shared" si="2"/>
        <v/>
      </c>
      <c r="C33" s="935" t="s">
        <v>608</v>
      </c>
      <c r="D33" s="537"/>
      <c r="E33" s="528" t="s">
        <v>122</v>
      </c>
      <c r="F33" s="515"/>
      <c r="G33" s="766"/>
      <c r="H33" s="766"/>
      <c r="I33" s="766"/>
      <c r="J33" s="713"/>
      <c r="K33" s="879"/>
    </row>
    <row r="34" spans="1:11" s="482" customFormat="1" x14ac:dyDescent="0.25">
      <c r="A34" s="542">
        <f t="shared" si="3"/>
        <v>0</v>
      </c>
      <c r="B34" s="197" t="str">
        <f t="shared" si="2"/>
        <v/>
      </c>
      <c r="C34" s="777"/>
      <c r="D34" s="537"/>
      <c r="E34" s="528"/>
      <c r="F34" s="515"/>
      <c r="G34" s="766"/>
      <c r="H34" s="766"/>
      <c r="I34" s="766"/>
      <c r="J34" s="713"/>
      <c r="K34" s="879"/>
    </row>
    <row r="35" spans="1:11" s="482" customFormat="1" ht="197.25" customHeight="1" x14ac:dyDescent="0.25">
      <c r="A35" s="542">
        <f t="shared" si="3"/>
        <v>0</v>
      </c>
      <c r="B35" s="197" t="str">
        <f t="shared" si="2"/>
        <v/>
      </c>
      <c r="C35" s="779" t="s">
        <v>609</v>
      </c>
      <c r="D35" s="537"/>
      <c r="E35" s="528" t="s">
        <v>122</v>
      </c>
      <c r="F35" s="515"/>
      <c r="G35" s="766"/>
      <c r="H35" s="766"/>
      <c r="I35" s="766"/>
      <c r="J35" s="713"/>
      <c r="K35" s="879"/>
    </row>
    <row r="36" spans="1:11" s="482" customFormat="1" x14ac:dyDescent="0.25">
      <c r="A36" s="542">
        <f t="shared" si="3"/>
        <v>0</v>
      </c>
      <c r="B36" s="197" t="str">
        <f t="shared" si="2"/>
        <v/>
      </c>
      <c r="C36" s="779"/>
      <c r="D36" s="537"/>
      <c r="E36" s="528"/>
      <c r="F36" s="515"/>
      <c r="G36" s="766"/>
      <c r="H36" s="766"/>
      <c r="I36" s="766"/>
      <c r="J36" s="713"/>
      <c r="K36" s="879"/>
    </row>
    <row r="37" spans="1:11" s="482" customFormat="1" ht="52.8" x14ac:dyDescent="0.25">
      <c r="A37" s="542">
        <f t="shared" si="3"/>
        <v>0</v>
      </c>
      <c r="B37" s="197" t="str">
        <f t="shared" si="2"/>
        <v/>
      </c>
      <c r="C37" s="777" t="s">
        <v>610</v>
      </c>
      <c r="D37" s="537"/>
      <c r="E37" s="528" t="s">
        <v>122</v>
      </c>
      <c r="F37" s="515"/>
      <c r="G37" s="766"/>
      <c r="H37" s="766"/>
      <c r="I37" s="766"/>
      <c r="J37" s="713"/>
      <c r="K37" s="879"/>
    </row>
    <row r="38" spans="1:11" s="482" customFormat="1" x14ac:dyDescent="0.25">
      <c r="A38" s="542">
        <f t="shared" si="3"/>
        <v>0</v>
      </c>
      <c r="B38" s="790" t="str">
        <f t="shared" si="2"/>
        <v/>
      </c>
      <c r="C38" s="796"/>
      <c r="D38" s="797"/>
      <c r="E38" s="907"/>
      <c r="F38" s="783"/>
      <c r="G38" s="908"/>
      <c r="H38" s="908"/>
      <c r="I38" s="908"/>
      <c r="J38" s="909"/>
      <c r="K38" s="910"/>
    </row>
    <row r="39" spans="1:11" s="482" customFormat="1" ht="52.8" x14ac:dyDescent="0.25">
      <c r="A39" s="542">
        <f t="shared" si="3"/>
        <v>0</v>
      </c>
      <c r="B39" s="197" t="str">
        <f t="shared" si="2"/>
        <v/>
      </c>
      <c r="C39" s="777" t="s">
        <v>611</v>
      </c>
      <c r="D39" s="537"/>
      <c r="E39" s="528" t="s">
        <v>122</v>
      </c>
      <c r="F39" s="783"/>
      <c r="G39" s="766"/>
      <c r="H39" s="766"/>
      <c r="I39" s="766"/>
      <c r="J39" s="713"/>
      <c r="K39" s="879"/>
    </row>
    <row r="40" spans="1:11" s="482" customFormat="1" x14ac:dyDescent="0.25">
      <c r="A40" s="542">
        <f t="shared" si="3"/>
        <v>0</v>
      </c>
      <c r="B40" s="197" t="str">
        <f t="shared" si="2"/>
        <v/>
      </c>
      <c r="C40" s="784" t="s">
        <v>612</v>
      </c>
      <c r="D40" s="537"/>
      <c r="E40" s="488"/>
      <c r="F40" s="515"/>
      <c r="G40" s="785"/>
      <c r="H40" s="785"/>
      <c r="I40" s="785"/>
      <c r="J40" s="713"/>
      <c r="K40" s="879"/>
    </row>
    <row r="41" spans="1:11" s="482" customFormat="1" x14ac:dyDescent="0.25">
      <c r="A41" s="542">
        <f t="shared" si="3"/>
        <v>0</v>
      </c>
      <c r="B41" s="197" t="str">
        <f t="shared" si="2"/>
        <v/>
      </c>
      <c r="C41" s="784"/>
      <c r="D41" s="537"/>
      <c r="E41" s="488"/>
      <c r="F41" s="515"/>
      <c r="G41" s="785"/>
      <c r="H41" s="785"/>
      <c r="I41" s="785"/>
      <c r="J41" s="713"/>
      <c r="K41" s="879"/>
    </row>
    <row r="42" spans="1:11" s="482" customFormat="1" ht="39.6" x14ac:dyDescent="0.25">
      <c r="A42" s="542">
        <f t="shared" si="3"/>
        <v>0</v>
      </c>
      <c r="B42" s="197" t="str">
        <f t="shared" si="2"/>
        <v/>
      </c>
      <c r="C42" s="786" t="s">
        <v>613</v>
      </c>
      <c r="D42" s="536"/>
      <c r="E42" s="499" t="s">
        <v>573</v>
      </c>
      <c r="F42" s="515"/>
      <c r="G42" s="433"/>
      <c r="H42" s="433"/>
      <c r="I42" s="433"/>
      <c r="J42" s="691"/>
      <c r="K42" s="879"/>
    </row>
    <row r="43" spans="1:11" s="482" customFormat="1" x14ac:dyDescent="0.25">
      <c r="A43" s="542">
        <f t="shared" si="3"/>
        <v>0</v>
      </c>
      <c r="B43" s="197" t="str">
        <f t="shared" si="2"/>
        <v/>
      </c>
      <c r="C43" s="786"/>
      <c r="D43" s="787"/>
      <c r="E43" s="487" t="s">
        <v>122</v>
      </c>
      <c r="F43" s="515"/>
      <c r="G43" s="785"/>
      <c r="H43" s="785"/>
      <c r="I43" s="785"/>
      <c r="J43" s="713"/>
      <c r="K43" s="879"/>
    </row>
    <row r="44" spans="1:11" s="482" customFormat="1" ht="26.4" x14ac:dyDescent="0.25">
      <c r="A44" s="542">
        <f t="shared" si="3"/>
        <v>0</v>
      </c>
      <c r="B44" s="197" t="str">
        <f t="shared" si="2"/>
        <v/>
      </c>
      <c r="C44" s="786" t="s">
        <v>614</v>
      </c>
      <c r="D44" s="536"/>
      <c r="E44" s="421"/>
      <c r="F44" s="515"/>
      <c r="G44" s="424"/>
      <c r="H44" s="424"/>
      <c r="I44" s="424"/>
      <c r="J44" s="691"/>
      <c r="K44" s="879"/>
    </row>
    <row r="45" spans="1:11" s="482" customFormat="1" x14ac:dyDescent="0.25">
      <c r="A45" s="542">
        <f t="shared" si="3"/>
        <v>0</v>
      </c>
      <c r="B45" s="197" t="str">
        <f t="shared" si="2"/>
        <v/>
      </c>
      <c r="C45" s="786" t="s">
        <v>615</v>
      </c>
      <c r="D45" s="536"/>
      <c r="E45" s="421"/>
      <c r="F45" s="515"/>
      <c r="G45" s="424"/>
      <c r="H45" s="424"/>
      <c r="I45" s="424"/>
      <c r="J45" s="691"/>
      <c r="K45" s="879"/>
    </row>
    <row r="46" spans="1:11" s="482" customFormat="1" ht="26.4" x14ac:dyDescent="0.25">
      <c r="A46" s="542">
        <f t="shared" si="3"/>
        <v>0</v>
      </c>
      <c r="B46" s="197" t="str">
        <f t="shared" si="2"/>
        <v/>
      </c>
      <c r="C46" s="786" t="s">
        <v>616</v>
      </c>
      <c r="D46" s="536"/>
      <c r="E46" s="421"/>
      <c r="F46" s="515"/>
      <c r="G46" s="424"/>
      <c r="H46" s="424"/>
      <c r="I46" s="424"/>
      <c r="J46" s="691"/>
      <c r="K46" s="879"/>
    </row>
    <row r="47" spans="1:11" s="482" customFormat="1" ht="26.4" x14ac:dyDescent="0.25">
      <c r="A47" s="542">
        <f t="shared" si="3"/>
        <v>0</v>
      </c>
      <c r="B47" s="197" t="str">
        <f t="shared" si="2"/>
        <v/>
      </c>
      <c r="C47" s="786" t="s">
        <v>617</v>
      </c>
      <c r="D47" s="536"/>
      <c r="E47" s="421"/>
      <c r="F47" s="515"/>
      <c r="G47" s="424"/>
      <c r="H47" s="424"/>
      <c r="I47" s="424"/>
      <c r="J47" s="691"/>
      <c r="K47" s="879"/>
    </row>
    <row r="48" spans="1:11" s="482" customFormat="1" x14ac:dyDescent="0.25">
      <c r="A48" s="542">
        <f t="shared" si="3"/>
        <v>0</v>
      </c>
      <c r="B48" s="197" t="str">
        <f t="shared" si="2"/>
        <v/>
      </c>
      <c r="C48" s="786" t="s">
        <v>618</v>
      </c>
      <c r="D48" s="536"/>
      <c r="E48" s="421"/>
      <c r="F48" s="515"/>
      <c r="G48" s="424"/>
      <c r="H48" s="424"/>
      <c r="I48" s="424"/>
      <c r="J48" s="691"/>
      <c r="K48" s="879"/>
    </row>
    <row r="49" spans="1:15" s="482" customFormat="1" x14ac:dyDescent="0.25">
      <c r="A49" s="542">
        <f t="shared" si="3"/>
        <v>0</v>
      </c>
      <c r="B49" s="197" t="str">
        <f t="shared" si="2"/>
        <v/>
      </c>
      <c r="C49" s="786"/>
      <c r="D49" s="536"/>
      <c r="E49" s="421"/>
      <c r="F49" s="515"/>
      <c r="G49" s="424"/>
      <c r="H49" s="424"/>
      <c r="I49" s="424"/>
      <c r="J49" s="691"/>
      <c r="K49" s="879"/>
    </row>
    <row r="50" spans="1:15" s="482" customFormat="1" ht="44.25" customHeight="1" x14ac:dyDescent="0.25">
      <c r="A50" s="542">
        <f t="shared" si="3"/>
        <v>0</v>
      </c>
      <c r="B50" s="197" t="str">
        <f t="shared" si="2"/>
        <v/>
      </c>
      <c r="C50" s="870" t="s">
        <v>619</v>
      </c>
      <c r="D50" s="536"/>
      <c r="E50" s="487" t="s">
        <v>122</v>
      </c>
      <c r="F50" s="515"/>
      <c r="G50" s="785"/>
      <c r="H50" s="785"/>
      <c r="I50" s="785"/>
      <c r="J50" s="691"/>
      <c r="K50" s="879"/>
    </row>
    <row r="51" spans="1:15" s="482" customFormat="1" x14ac:dyDescent="0.25">
      <c r="A51" s="542">
        <f t="shared" si="3"/>
        <v>0</v>
      </c>
      <c r="B51" s="197" t="str">
        <f t="shared" si="2"/>
        <v/>
      </c>
      <c r="C51" s="786"/>
      <c r="D51" s="536"/>
      <c r="E51" s="421"/>
      <c r="F51" s="515"/>
      <c r="G51" s="424"/>
      <c r="H51" s="424"/>
      <c r="I51" s="424"/>
      <c r="J51" s="691"/>
      <c r="K51" s="879"/>
    </row>
    <row r="52" spans="1:15" s="482" customFormat="1" ht="52.8" x14ac:dyDescent="0.25">
      <c r="A52" s="542">
        <f t="shared" si="3"/>
        <v>0</v>
      </c>
      <c r="B52" s="197" t="str">
        <f t="shared" si="2"/>
        <v/>
      </c>
      <c r="C52" s="786" t="s">
        <v>620</v>
      </c>
      <c r="D52" s="536"/>
      <c r="E52" s="487" t="s">
        <v>122</v>
      </c>
      <c r="F52" s="515"/>
      <c r="G52" s="785"/>
      <c r="H52" s="785"/>
      <c r="I52" s="785"/>
      <c r="J52" s="691"/>
      <c r="K52" s="879"/>
    </row>
    <row r="53" spans="1:15" s="482" customFormat="1" x14ac:dyDescent="0.25">
      <c r="A53" s="542">
        <f t="shared" si="3"/>
        <v>0</v>
      </c>
      <c r="B53" s="197" t="str">
        <f t="shared" si="2"/>
        <v/>
      </c>
      <c r="C53" s="786"/>
      <c r="D53" s="536"/>
      <c r="E53" s="421"/>
      <c r="F53" s="515"/>
      <c r="G53" s="424"/>
      <c r="H53" s="424"/>
      <c r="I53" s="424"/>
      <c r="J53" s="691"/>
      <c r="K53" s="879"/>
    </row>
    <row r="54" spans="1:15" s="482" customFormat="1" x14ac:dyDescent="0.25">
      <c r="A54" s="542">
        <f t="shared" si="3"/>
        <v>0</v>
      </c>
      <c r="B54" s="197" t="str">
        <f t="shared" si="2"/>
        <v/>
      </c>
      <c r="C54" s="788" t="s">
        <v>621</v>
      </c>
      <c r="D54" s="536"/>
      <c r="E54" s="499"/>
      <c r="F54" s="515"/>
      <c r="G54" s="433"/>
      <c r="H54" s="433"/>
      <c r="I54" s="433"/>
      <c r="J54" s="691"/>
      <c r="K54" s="879"/>
    </row>
    <row r="55" spans="1:15" s="482" customFormat="1" ht="6.6" customHeight="1" x14ac:dyDescent="0.25">
      <c r="A55" s="542">
        <f t="shared" si="3"/>
        <v>0</v>
      </c>
      <c r="B55" s="790" t="str">
        <f t="shared" si="2"/>
        <v/>
      </c>
      <c r="C55" s="791"/>
      <c r="D55" s="792"/>
      <c r="E55" s="534"/>
      <c r="F55" s="783"/>
      <c r="G55" s="793"/>
      <c r="H55" s="793"/>
      <c r="I55" s="793"/>
      <c r="J55" s="911"/>
      <c r="K55" s="910"/>
    </row>
    <row r="56" spans="1:15" s="482" customFormat="1" ht="146.25" customHeight="1" x14ac:dyDescent="0.25">
      <c r="A56" s="542">
        <f t="shared" si="3"/>
        <v>0</v>
      </c>
      <c r="B56" s="197" t="str">
        <f t="shared" si="2"/>
        <v/>
      </c>
      <c r="C56" s="870" t="s">
        <v>1041</v>
      </c>
      <c r="D56" s="536"/>
      <c r="E56" s="499"/>
      <c r="F56" s="515"/>
      <c r="G56" s="433"/>
      <c r="H56" s="433"/>
      <c r="I56" s="433"/>
      <c r="J56" s="691"/>
      <c r="K56" s="879"/>
    </row>
    <row r="57" spans="1:15" s="482" customFormat="1" x14ac:dyDescent="0.25">
      <c r="A57" s="542">
        <f t="shared" si="3"/>
        <v>0</v>
      </c>
      <c r="B57" s="197" t="str">
        <f t="shared" si="2"/>
        <v/>
      </c>
      <c r="C57" s="789"/>
      <c r="D57" s="536"/>
      <c r="E57" s="499"/>
      <c r="F57" s="515"/>
      <c r="G57" s="433"/>
      <c r="H57" s="433"/>
      <c r="I57" s="433"/>
      <c r="J57" s="691"/>
      <c r="K57" s="879"/>
    </row>
    <row r="58" spans="1:15" s="482" customFormat="1" ht="26.25" customHeight="1" x14ac:dyDescent="0.25">
      <c r="A58" s="542">
        <f t="shared" si="3"/>
        <v>0</v>
      </c>
      <c r="B58" s="197" t="str">
        <f t="shared" si="2"/>
        <v/>
      </c>
      <c r="C58" s="786" t="s">
        <v>622</v>
      </c>
      <c r="D58" s="536"/>
      <c r="E58" s="499"/>
      <c r="F58" s="515"/>
      <c r="G58" s="433"/>
      <c r="H58" s="433"/>
      <c r="I58" s="433"/>
      <c r="J58" s="691"/>
      <c r="K58" s="879"/>
    </row>
    <row r="59" spans="1:15" s="482" customFormat="1" x14ac:dyDescent="0.25">
      <c r="A59" s="542">
        <f t="shared" si="3"/>
        <v>0</v>
      </c>
      <c r="B59" s="197" t="str">
        <f t="shared" si="2"/>
        <v/>
      </c>
      <c r="C59" s="786" t="s">
        <v>623</v>
      </c>
      <c r="D59" s="536"/>
      <c r="E59" s="499"/>
      <c r="F59" s="515"/>
      <c r="G59" s="433"/>
      <c r="H59" s="433"/>
      <c r="I59" s="433"/>
      <c r="J59" s="691"/>
      <c r="K59" s="879"/>
    </row>
    <row r="60" spans="1:15" s="482" customFormat="1" x14ac:dyDescent="0.25">
      <c r="A60" s="542">
        <f t="shared" si="3"/>
        <v>0</v>
      </c>
      <c r="B60" s="197" t="str">
        <f t="shared" si="2"/>
        <v/>
      </c>
      <c r="C60" s="786" t="s">
        <v>624</v>
      </c>
      <c r="D60" s="536"/>
      <c r="E60" s="499"/>
      <c r="F60" s="515"/>
      <c r="G60" s="433"/>
      <c r="H60" s="433"/>
      <c r="I60" s="433"/>
      <c r="J60" s="691"/>
      <c r="K60" s="879"/>
    </row>
    <row r="61" spans="1:15" s="482" customFormat="1" x14ac:dyDescent="0.25">
      <c r="A61" s="542">
        <f t="shared" si="3"/>
        <v>0</v>
      </c>
      <c r="B61" s="197" t="str">
        <f t="shared" si="2"/>
        <v/>
      </c>
      <c r="C61" s="786" t="s">
        <v>625</v>
      </c>
      <c r="D61" s="536"/>
      <c r="E61" s="499"/>
      <c r="F61" s="515"/>
      <c r="G61" s="433"/>
      <c r="H61" s="433"/>
      <c r="I61" s="433"/>
      <c r="J61" s="691"/>
      <c r="K61" s="879"/>
    </row>
    <row r="62" spans="1:15" s="508" customFormat="1" x14ac:dyDescent="0.25">
      <c r="A62" s="929">
        <f t="shared" si="3"/>
        <v>0</v>
      </c>
      <c r="B62" s="197" t="str">
        <f t="shared" si="2"/>
        <v/>
      </c>
      <c r="C62" s="871" t="s">
        <v>626</v>
      </c>
      <c r="D62" s="536"/>
      <c r="E62" s="499"/>
      <c r="F62" s="783"/>
      <c r="G62" s="793"/>
      <c r="H62" s="433"/>
      <c r="I62" s="433"/>
      <c r="J62" s="691"/>
      <c r="K62" s="879"/>
      <c r="L62" s="482"/>
      <c r="M62" s="482"/>
      <c r="N62" s="482"/>
      <c r="O62" s="482"/>
    </row>
    <row r="63" spans="1:15" s="482" customFormat="1" x14ac:dyDescent="0.25">
      <c r="A63" s="542">
        <f t="shared" si="3"/>
        <v>0</v>
      </c>
      <c r="B63" s="66" t="str">
        <f t="shared" si="2"/>
        <v/>
      </c>
      <c r="C63" s="786" t="s">
        <v>627</v>
      </c>
      <c r="D63" s="421"/>
      <c r="E63" s="499"/>
      <c r="F63" s="515"/>
      <c r="G63" s="433"/>
      <c r="H63" s="808"/>
      <c r="I63" s="433"/>
      <c r="J63" s="691"/>
      <c r="K63" s="879"/>
    </row>
    <row r="64" spans="1:15" s="482" customFormat="1" ht="11.25" customHeight="1" x14ac:dyDescent="0.25">
      <c r="A64" s="542">
        <f t="shared" si="3"/>
        <v>0</v>
      </c>
      <c r="B64" s="197" t="str">
        <f t="shared" si="2"/>
        <v/>
      </c>
      <c r="C64" s="786" t="s">
        <v>628</v>
      </c>
      <c r="D64" s="536"/>
      <c r="E64" s="499"/>
      <c r="F64" s="515"/>
      <c r="G64" s="433"/>
      <c r="H64" s="433"/>
      <c r="I64" s="433"/>
      <c r="J64" s="691"/>
      <c r="K64" s="879"/>
    </row>
    <row r="65" spans="1:16" s="482" customFormat="1" ht="18.75" customHeight="1" x14ac:dyDescent="0.25">
      <c r="A65" s="542">
        <f t="shared" si="3"/>
        <v>0</v>
      </c>
      <c r="B65" s="197" t="str">
        <f t="shared" si="2"/>
        <v/>
      </c>
      <c r="C65" s="786" t="s">
        <v>629</v>
      </c>
      <c r="D65" s="536"/>
      <c r="E65" s="499"/>
      <c r="F65" s="515"/>
      <c r="G65" s="433"/>
      <c r="H65" s="433"/>
      <c r="I65" s="433"/>
      <c r="J65" s="691"/>
      <c r="K65" s="879"/>
    </row>
    <row r="66" spans="1:16" s="482" customFormat="1" x14ac:dyDescent="0.25">
      <c r="A66" s="542">
        <f t="shared" si="3"/>
        <v>1</v>
      </c>
      <c r="B66" s="197" t="str">
        <f t="shared" si="2"/>
        <v>S1</v>
      </c>
      <c r="C66" s="786" t="s">
        <v>630</v>
      </c>
      <c r="D66" s="536">
        <v>1</v>
      </c>
      <c r="E66" s="499" t="s">
        <v>631</v>
      </c>
      <c r="F66" s="515">
        <v>6186150</v>
      </c>
      <c r="G66" s="433">
        <f>F66*D66</f>
        <v>6186150</v>
      </c>
      <c r="H66" s="433">
        <v>5986955.9699999997</v>
      </c>
      <c r="I66" s="433">
        <f>H66*D66</f>
        <v>5986955.9699999997</v>
      </c>
      <c r="J66" s="691">
        <v>1</v>
      </c>
      <c r="K66" s="879">
        <f>J66*H66</f>
        <v>5986955.9699999997</v>
      </c>
    </row>
    <row r="67" spans="1:16" s="482" customFormat="1" x14ac:dyDescent="0.25">
      <c r="A67" s="542"/>
      <c r="B67" s="197"/>
      <c r="C67" s="786"/>
      <c r="D67" s="536"/>
      <c r="E67" s="499"/>
      <c r="F67" s="515"/>
      <c r="G67" s="433"/>
      <c r="H67" s="433"/>
      <c r="I67" s="433"/>
      <c r="J67" s="691"/>
      <c r="K67" s="879"/>
    </row>
    <row r="68" spans="1:16" s="482" customFormat="1" ht="21.75" customHeight="1" x14ac:dyDescent="0.25">
      <c r="A68" s="542"/>
      <c r="B68" s="197"/>
      <c r="C68" s="894" t="s">
        <v>1068</v>
      </c>
      <c r="D68" s="536"/>
      <c r="E68" s="499"/>
      <c r="F68" s="515"/>
      <c r="G68" s="433"/>
      <c r="H68" s="433"/>
      <c r="I68" s="890"/>
      <c r="J68" s="691"/>
      <c r="K68" s="879">
        <v>727602</v>
      </c>
    </row>
    <row r="69" spans="1:16" s="482" customFormat="1" ht="7.5" customHeight="1" x14ac:dyDescent="0.25">
      <c r="A69" s="542">
        <f>IF(D69&lt;&gt;"",A66+1,A66)</f>
        <v>1</v>
      </c>
      <c r="B69" s="197" t="str">
        <f t="shared" ref="B69:B84" si="4">IF(D69&lt;&gt;"","S"&amp;A69,"")</f>
        <v/>
      </c>
      <c r="C69" s="786"/>
      <c r="D69" s="536"/>
      <c r="E69" s="499"/>
      <c r="F69" s="515"/>
      <c r="G69" s="433"/>
      <c r="H69" s="433"/>
      <c r="I69" s="433"/>
      <c r="J69" s="691"/>
      <c r="K69" s="879"/>
    </row>
    <row r="70" spans="1:16" s="482" customFormat="1" ht="117" customHeight="1" x14ac:dyDescent="0.25">
      <c r="A70" s="542">
        <f t="shared" ref="A70:A84" si="5">IF(D70&lt;&gt;"",A69+1,A69)</f>
        <v>2</v>
      </c>
      <c r="B70" s="197" t="str">
        <f t="shared" si="4"/>
        <v>S2</v>
      </c>
      <c r="C70" s="870" t="s">
        <v>632</v>
      </c>
      <c r="D70" s="536">
        <v>1</v>
      </c>
      <c r="E70" s="499" t="s">
        <v>528</v>
      </c>
      <c r="F70" s="515">
        <v>157275</v>
      </c>
      <c r="G70" s="433">
        <f>F70*D70</f>
        <v>157275</v>
      </c>
      <c r="H70" s="433">
        <v>152210.75</v>
      </c>
      <c r="I70" s="433">
        <f>H70*D70</f>
        <v>152210.75</v>
      </c>
      <c r="J70" s="691">
        <v>1</v>
      </c>
      <c r="K70" s="880">
        <f>J70*H70</f>
        <v>152210.75</v>
      </c>
      <c r="P70" s="794"/>
    </row>
    <row r="71" spans="1:16" s="482" customFormat="1" x14ac:dyDescent="0.25">
      <c r="A71" s="542">
        <f t="shared" si="5"/>
        <v>2</v>
      </c>
      <c r="B71" s="790" t="str">
        <f t="shared" si="4"/>
        <v/>
      </c>
      <c r="C71" s="912"/>
      <c r="D71" s="792"/>
      <c r="E71" s="534"/>
      <c r="F71" s="783"/>
      <c r="G71" s="793"/>
      <c r="H71" s="793"/>
      <c r="I71" s="793"/>
      <c r="J71" s="911"/>
      <c r="K71" s="913"/>
    </row>
    <row r="72" spans="1:16" s="482" customFormat="1" x14ac:dyDescent="0.25">
      <c r="A72" s="542"/>
      <c r="B72" s="197"/>
      <c r="C72" s="795"/>
      <c r="D72" s="536"/>
      <c r="E72" s="499"/>
      <c r="F72" s="515"/>
      <c r="G72" s="433"/>
      <c r="H72" s="433"/>
      <c r="I72" s="433"/>
      <c r="J72" s="691"/>
      <c r="K72" s="880"/>
    </row>
    <row r="73" spans="1:16" s="482" customFormat="1" x14ac:dyDescent="0.25">
      <c r="A73" s="542">
        <f>IF(D73&lt;&gt;"",A71+1,A71)</f>
        <v>2</v>
      </c>
      <c r="B73" s="197" t="str">
        <f t="shared" si="4"/>
        <v/>
      </c>
      <c r="C73" s="788" t="s">
        <v>633</v>
      </c>
      <c r="D73" s="536"/>
      <c r="E73" s="499"/>
      <c r="F73" s="515"/>
      <c r="G73" s="433"/>
      <c r="H73" s="433"/>
      <c r="I73" s="433"/>
      <c r="J73" s="691"/>
      <c r="K73" s="880"/>
    </row>
    <row r="74" spans="1:16" s="482" customFormat="1" x14ac:dyDescent="0.25">
      <c r="A74" s="542">
        <f t="shared" si="5"/>
        <v>2</v>
      </c>
      <c r="B74" s="197" t="str">
        <f t="shared" si="4"/>
        <v/>
      </c>
      <c r="C74" s="786"/>
      <c r="D74" s="536"/>
      <c r="E74" s="499"/>
      <c r="F74" s="515"/>
      <c r="G74" s="433"/>
      <c r="H74" s="433"/>
      <c r="I74" s="433"/>
      <c r="J74" s="691"/>
      <c r="K74" s="880"/>
    </row>
    <row r="75" spans="1:16" s="482" customFormat="1" ht="96" customHeight="1" x14ac:dyDescent="0.25">
      <c r="A75" s="542">
        <f t="shared" si="5"/>
        <v>3</v>
      </c>
      <c r="B75" s="197" t="str">
        <f t="shared" si="4"/>
        <v>S3</v>
      </c>
      <c r="C75" s="870" t="s">
        <v>634</v>
      </c>
      <c r="D75" s="536">
        <v>1</v>
      </c>
      <c r="E75" s="499" t="s">
        <v>528</v>
      </c>
      <c r="F75" s="515">
        <v>291250</v>
      </c>
      <c r="G75" s="433">
        <f>F75*D75</f>
        <v>291250</v>
      </c>
      <c r="H75" s="433">
        <v>281871.75</v>
      </c>
      <c r="I75" s="891">
        <f>H75*D75</f>
        <v>281871.75</v>
      </c>
      <c r="J75" s="691">
        <v>1</v>
      </c>
      <c r="K75" s="880">
        <f>J75*H75</f>
        <v>281871.75</v>
      </c>
    </row>
    <row r="76" spans="1:16" s="482" customFormat="1" x14ac:dyDescent="0.25">
      <c r="A76" s="542">
        <f t="shared" si="5"/>
        <v>3</v>
      </c>
      <c r="B76" s="197" t="str">
        <f t="shared" si="4"/>
        <v/>
      </c>
      <c r="C76" s="786"/>
      <c r="D76" s="536"/>
      <c r="E76" s="499"/>
      <c r="F76" s="515"/>
      <c r="G76" s="433"/>
      <c r="H76" s="433"/>
      <c r="I76" s="433"/>
      <c r="J76" s="691"/>
      <c r="K76" s="880"/>
    </row>
    <row r="77" spans="1:16" s="482" customFormat="1" x14ac:dyDescent="0.25">
      <c r="A77" s="542">
        <f t="shared" si="5"/>
        <v>3</v>
      </c>
      <c r="B77" s="197" t="str">
        <f t="shared" si="4"/>
        <v/>
      </c>
      <c r="C77" s="788" t="s">
        <v>635</v>
      </c>
      <c r="D77" s="536"/>
      <c r="E77" s="499"/>
      <c r="F77" s="515"/>
      <c r="G77" s="433"/>
      <c r="H77" s="433"/>
      <c r="I77" s="433"/>
      <c r="J77" s="691"/>
      <c r="K77" s="880"/>
    </row>
    <row r="78" spans="1:16" s="482" customFormat="1" x14ac:dyDescent="0.25">
      <c r="A78" s="542">
        <f t="shared" si="5"/>
        <v>3</v>
      </c>
      <c r="B78" s="197" t="str">
        <f t="shared" si="4"/>
        <v/>
      </c>
      <c r="C78" s="786"/>
      <c r="D78" s="536"/>
      <c r="E78" s="499"/>
      <c r="F78" s="515"/>
      <c r="G78" s="433"/>
      <c r="H78" s="433"/>
      <c r="I78" s="433"/>
      <c r="J78" s="691"/>
      <c r="K78" s="880"/>
    </row>
    <row r="79" spans="1:16" s="482" customFormat="1" ht="39.6" x14ac:dyDescent="0.25">
      <c r="A79" s="542">
        <f t="shared" si="5"/>
        <v>4</v>
      </c>
      <c r="B79" s="197" t="str">
        <f t="shared" si="4"/>
        <v>S4</v>
      </c>
      <c r="C79" s="786" t="s">
        <v>636</v>
      </c>
      <c r="D79" s="536">
        <v>25</v>
      </c>
      <c r="E79" s="499" t="s">
        <v>464</v>
      </c>
      <c r="F79" s="515">
        <v>11941</v>
      </c>
      <c r="G79" s="433">
        <f>F79*D79</f>
        <v>298525</v>
      </c>
      <c r="H79" s="433">
        <v>11556.5</v>
      </c>
      <c r="I79" s="433">
        <f>H79*D79</f>
        <v>288912.5</v>
      </c>
      <c r="J79" s="691">
        <v>25</v>
      </c>
      <c r="K79" s="880">
        <f>J79*H79</f>
        <v>288912.5</v>
      </c>
    </row>
    <row r="80" spans="1:16" s="482" customFormat="1" x14ac:dyDescent="0.25">
      <c r="A80" s="542">
        <f t="shared" si="5"/>
        <v>4</v>
      </c>
      <c r="B80" s="197" t="str">
        <f t="shared" si="4"/>
        <v/>
      </c>
      <c r="C80" s="786"/>
      <c r="D80" s="536"/>
      <c r="E80" s="499"/>
      <c r="F80" s="515"/>
      <c r="G80" s="433"/>
      <c r="H80" s="433"/>
      <c r="I80" s="433"/>
      <c r="J80" s="691"/>
      <c r="K80" s="880"/>
    </row>
    <row r="81" spans="1:14" s="482" customFormat="1" x14ac:dyDescent="0.25">
      <c r="A81" s="542">
        <f t="shared" si="5"/>
        <v>4</v>
      </c>
      <c r="B81" s="197" t="str">
        <f t="shared" si="4"/>
        <v/>
      </c>
      <c r="C81" s="776" t="s">
        <v>637</v>
      </c>
      <c r="D81" s="537"/>
      <c r="E81" s="509"/>
      <c r="F81" s="515"/>
      <c r="G81" s="433"/>
      <c r="H81" s="433"/>
      <c r="I81" s="433"/>
      <c r="J81" s="713"/>
      <c r="K81" s="880"/>
    </row>
    <row r="82" spans="1:14" s="482" customFormat="1" x14ac:dyDescent="0.25">
      <c r="A82" s="542">
        <f t="shared" si="5"/>
        <v>4</v>
      </c>
      <c r="B82" s="197" t="str">
        <f t="shared" si="4"/>
        <v/>
      </c>
      <c r="C82" s="780"/>
      <c r="D82" s="537"/>
      <c r="E82" s="509"/>
      <c r="F82" s="515"/>
      <c r="G82" s="433"/>
      <c r="H82" s="433"/>
      <c r="I82" s="433"/>
      <c r="J82" s="713"/>
      <c r="K82" s="880"/>
    </row>
    <row r="83" spans="1:14" s="482" customFormat="1" ht="66" x14ac:dyDescent="0.25">
      <c r="A83" s="542">
        <f t="shared" si="5"/>
        <v>5</v>
      </c>
      <c r="B83" s="197" t="str">
        <f t="shared" si="4"/>
        <v>S5</v>
      </c>
      <c r="C83" s="777" t="s">
        <v>638</v>
      </c>
      <c r="D83" s="537">
        <v>1</v>
      </c>
      <c r="E83" s="509" t="s">
        <v>528</v>
      </c>
      <c r="F83" s="515">
        <v>11650</v>
      </c>
      <c r="G83" s="433">
        <f>F83*D83</f>
        <v>11650</v>
      </c>
      <c r="H83" s="433">
        <v>11274.87</v>
      </c>
      <c r="I83" s="433">
        <f>H83*D83</f>
        <v>11274.87</v>
      </c>
      <c r="J83" s="713">
        <v>1</v>
      </c>
      <c r="K83" s="880">
        <f>J83*H83</f>
        <v>11274.87</v>
      </c>
    </row>
    <row r="84" spans="1:14" s="482" customFormat="1" hidden="1" x14ac:dyDescent="0.25">
      <c r="A84" s="542">
        <f t="shared" si="5"/>
        <v>5</v>
      </c>
      <c r="B84" s="197" t="str">
        <f t="shared" si="4"/>
        <v/>
      </c>
      <c r="C84" s="777"/>
      <c r="D84" s="537"/>
      <c r="E84" s="509"/>
      <c r="F84" s="515"/>
      <c r="G84" s="433"/>
      <c r="H84" s="433"/>
      <c r="I84" s="433"/>
      <c r="J84" s="713"/>
      <c r="K84" s="880"/>
    </row>
    <row r="85" spans="1:14" s="482" customFormat="1" hidden="1" x14ac:dyDescent="0.25">
      <c r="A85" s="542"/>
      <c r="B85" s="197"/>
      <c r="C85" s="777"/>
      <c r="D85" s="537"/>
      <c r="E85" s="509"/>
      <c r="F85" s="515"/>
      <c r="G85" s="433"/>
      <c r="H85" s="433"/>
      <c r="I85" s="433"/>
      <c r="J85" s="713"/>
      <c r="K85" s="880"/>
    </row>
    <row r="86" spans="1:14" s="482" customFormat="1" hidden="1" x14ac:dyDescent="0.25">
      <c r="A86" s="542"/>
      <c r="B86" s="197"/>
      <c r="C86" s="529"/>
      <c r="D86" s="528"/>
      <c r="E86" s="509"/>
      <c r="F86" s="798"/>
      <c r="G86" s="799"/>
      <c r="H86" s="433"/>
      <c r="I86" s="433"/>
      <c r="J86" s="713"/>
      <c r="K86" s="880"/>
    </row>
    <row r="87" spans="1:14" s="482" customFormat="1" x14ac:dyDescent="0.25">
      <c r="A87" s="542"/>
      <c r="B87" s="66"/>
      <c r="C87" s="777"/>
      <c r="D87" s="537"/>
      <c r="E87" s="509"/>
      <c r="F87" s="515"/>
      <c r="G87" s="433"/>
      <c r="H87" s="808"/>
      <c r="I87" s="433"/>
      <c r="J87" s="713"/>
      <c r="K87" s="880"/>
    </row>
    <row r="88" spans="1:14" s="482" customFormat="1" ht="26.4" x14ac:dyDescent="0.25">
      <c r="A88" s="542">
        <f>IF(D88&lt;&gt;"",A84+1,A84)</f>
        <v>5</v>
      </c>
      <c r="B88" s="197" t="str">
        <f t="shared" ref="B88:B94" si="6">IF(D88&lt;&gt;"","S"&amp;A88,"")</f>
        <v/>
      </c>
      <c r="C88" s="800" t="s">
        <v>639</v>
      </c>
      <c r="D88" s="537"/>
      <c r="E88" s="509"/>
      <c r="F88" s="515"/>
      <c r="G88" s="433"/>
      <c r="H88" s="433"/>
      <c r="I88" s="433"/>
      <c r="J88" s="713"/>
      <c r="K88" s="880"/>
    </row>
    <row r="89" spans="1:14" s="508" customFormat="1" x14ac:dyDescent="0.25">
      <c r="A89" s="929">
        <f t="shared" ref="A89:A94" si="7">IF(D89&lt;&gt;"",A88+1,A88)</f>
        <v>5</v>
      </c>
      <c r="B89" s="197" t="str">
        <f t="shared" si="6"/>
        <v/>
      </c>
      <c r="C89" s="776"/>
      <c r="D89" s="536"/>
      <c r="E89" s="509"/>
      <c r="F89" s="515"/>
      <c r="G89" s="433"/>
      <c r="H89" s="433"/>
      <c r="I89" s="433"/>
      <c r="J89" s="691"/>
      <c r="K89" s="880"/>
      <c r="L89" s="482"/>
      <c r="M89" s="482"/>
      <c r="N89" s="482"/>
    </row>
    <row r="90" spans="1:14" s="482" customFormat="1" x14ac:dyDescent="0.25">
      <c r="A90" s="542">
        <f t="shared" si="7"/>
        <v>5</v>
      </c>
      <c r="B90" s="197" t="str">
        <f t="shared" si="6"/>
        <v/>
      </c>
      <c r="C90" s="801" t="s">
        <v>640</v>
      </c>
      <c r="D90" s="536"/>
      <c r="E90" s="509"/>
      <c r="F90" s="515"/>
      <c r="G90" s="433"/>
      <c r="H90" s="433"/>
      <c r="I90" s="433"/>
      <c r="J90" s="691"/>
      <c r="K90" s="880"/>
    </row>
    <row r="91" spans="1:14" s="482" customFormat="1" x14ac:dyDescent="0.25">
      <c r="A91" s="542">
        <f t="shared" si="7"/>
        <v>5</v>
      </c>
      <c r="B91" s="790" t="str">
        <f t="shared" si="6"/>
        <v/>
      </c>
      <c r="C91" s="914"/>
      <c r="D91" s="915"/>
      <c r="E91" s="538"/>
      <c r="F91" s="783"/>
      <c r="G91" s="793"/>
      <c r="H91" s="793"/>
      <c r="I91" s="793"/>
      <c r="J91" s="703"/>
      <c r="K91" s="913"/>
    </row>
    <row r="92" spans="1:14" s="482" customFormat="1" ht="93.75" customHeight="1" x14ac:dyDescent="0.25">
      <c r="A92" s="542">
        <f t="shared" si="7"/>
        <v>5</v>
      </c>
      <c r="B92" s="197" t="str">
        <f t="shared" si="6"/>
        <v/>
      </c>
      <c r="C92" s="802" t="s">
        <v>641</v>
      </c>
      <c r="D92" s="536"/>
      <c r="E92" s="509"/>
      <c r="F92" s="515"/>
      <c r="G92" s="433"/>
      <c r="H92" s="433"/>
      <c r="I92" s="433"/>
      <c r="J92" s="691"/>
      <c r="K92" s="880"/>
    </row>
    <row r="93" spans="1:14" s="482" customFormat="1" x14ac:dyDescent="0.25">
      <c r="A93" s="542">
        <f t="shared" si="7"/>
        <v>5</v>
      </c>
      <c r="B93" s="197" t="str">
        <f t="shared" si="6"/>
        <v/>
      </c>
      <c r="C93" s="803" t="s">
        <v>642</v>
      </c>
      <c r="D93" s="536"/>
      <c r="E93" s="509"/>
      <c r="F93" s="515"/>
      <c r="G93" s="433"/>
      <c r="H93" s="433"/>
      <c r="I93" s="433"/>
      <c r="J93" s="691"/>
      <c r="K93" s="880"/>
    </row>
    <row r="94" spans="1:14" s="482" customFormat="1" ht="66" x14ac:dyDescent="0.25">
      <c r="A94" s="542">
        <f t="shared" si="7"/>
        <v>6</v>
      </c>
      <c r="B94" s="197" t="str">
        <f t="shared" si="6"/>
        <v>S6</v>
      </c>
      <c r="C94" s="803" t="s">
        <v>643</v>
      </c>
      <c r="D94" s="536">
        <v>1</v>
      </c>
      <c r="E94" s="443" t="s">
        <v>474</v>
      </c>
      <c r="F94" s="515">
        <v>1036850</v>
      </c>
      <c r="G94" s="433">
        <f>F94*D94</f>
        <v>1036850</v>
      </c>
      <c r="H94" s="433">
        <v>1003463.43</v>
      </c>
      <c r="I94" s="433">
        <f>H94*D94</f>
        <v>1003463.43</v>
      </c>
      <c r="J94" s="691"/>
      <c r="K94" s="880">
        <f>J94*H94</f>
        <v>0</v>
      </c>
    </row>
    <row r="95" spans="1:14" s="482" customFormat="1" x14ac:dyDescent="0.25">
      <c r="A95" s="542"/>
      <c r="B95" s="197"/>
      <c r="C95" s="803"/>
      <c r="D95" s="536"/>
      <c r="E95" s="443"/>
      <c r="F95" s="515"/>
      <c r="G95" s="433"/>
      <c r="H95" s="433"/>
      <c r="I95" s="433"/>
      <c r="J95" s="691"/>
      <c r="K95" s="880"/>
    </row>
    <row r="96" spans="1:14" s="482" customFormat="1" ht="26.4" x14ac:dyDescent="0.25">
      <c r="A96" s="542"/>
      <c r="B96" s="197" t="s">
        <v>1069</v>
      </c>
      <c r="C96" s="804" t="s">
        <v>1070</v>
      </c>
      <c r="D96" s="536">
        <v>0</v>
      </c>
      <c r="E96" s="443" t="s">
        <v>474</v>
      </c>
      <c r="F96" s="515"/>
      <c r="G96" s="433"/>
      <c r="H96" s="433">
        <v>2490745</v>
      </c>
      <c r="I96" s="433">
        <f>H96*D96</f>
        <v>0</v>
      </c>
      <c r="J96" s="691">
        <v>1</v>
      </c>
      <c r="K96" s="880">
        <f>J96*H96</f>
        <v>2490745</v>
      </c>
    </row>
    <row r="97" spans="1:11" s="482" customFormat="1" x14ac:dyDescent="0.25">
      <c r="A97" s="542"/>
      <c r="B97" s="197"/>
      <c r="C97" s="803"/>
      <c r="D97" s="536"/>
      <c r="E97" s="443"/>
      <c r="F97" s="515"/>
      <c r="G97" s="433"/>
      <c r="H97" s="433"/>
      <c r="I97" s="433"/>
      <c r="J97" s="691"/>
      <c r="K97" s="880"/>
    </row>
    <row r="98" spans="1:11" s="482" customFormat="1" x14ac:dyDescent="0.25">
      <c r="A98" s="542"/>
      <c r="B98" s="197" t="s">
        <v>1071</v>
      </c>
      <c r="C98" s="803" t="s">
        <v>1072</v>
      </c>
      <c r="D98" s="536">
        <v>0</v>
      </c>
      <c r="E98" s="443" t="s">
        <v>474</v>
      </c>
      <c r="F98" s="515"/>
      <c r="G98" s="433"/>
      <c r="H98" s="433">
        <v>585000</v>
      </c>
      <c r="I98" s="433">
        <f>H98*D98</f>
        <v>0</v>
      </c>
      <c r="J98" s="691">
        <v>1</v>
      </c>
      <c r="K98" s="880">
        <f>J98*H98</f>
        <v>585000</v>
      </c>
    </row>
    <row r="99" spans="1:11" s="482" customFormat="1" x14ac:dyDescent="0.25">
      <c r="A99" s="542">
        <f>IF(D99&lt;&gt;"",A94+1,A94)</f>
        <v>6</v>
      </c>
      <c r="B99" s="197" t="str">
        <f t="shared" ref="B99:B104" si="8">IF(D99&lt;&gt;"","S"&amp;A99,"")</f>
        <v/>
      </c>
      <c r="C99" s="803"/>
      <c r="D99" s="536"/>
      <c r="E99" s="509"/>
      <c r="F99" s="515"/>
      <c r="G99" s="433"/>
      <c r="H99" s="433"/>
      <c r="I99" s="433"/>
      <c r="J99" s="691"/>
      <c r="K99" s="880"/>
    </row>
    <row r="100" spans="1:11" s="482" customFormat="1" x14ac:dyDescent="0.25">
      <c r="A100" s="542">
        <f>IF(D100&lt;&gt;"",A99+1,A99)</f>
        <v>6</v>
      </c>
      <c r="B100" s="197" t="str">
        <f t="shared" si="8"/>
        <v/>
      </c>
      <c r="C100" s="805" t="s">
        <v>644</v>
      </c>
      <c r="D100" s="787"/>
      <c r="E100" s="488"/>
      <c r="F100" s="515"/>
      <c r="G100" s="433"/>
      <c r="H100" s="433"/>
      <c r="I100" s="433"/>
      <c r="J100" s="713"/>
      <c r="K100" s="880"/>
    </row>
    <row r="101" spans="1:11" s="482" customFormat="1" x14ac:dyDescent="0.25">
      <c r="A101" s="542">
        <f>IF(D101&lt;&gt;"",A100+1,A100)</f>
        <v>6</v>
      </c>
      <c r="B101" s="197" t="str">
        <f t="shared" si="8"/>
        <v/>
      </c>
      <c r="C101" s="803"/>
      <c r="D101" s="787"/>
      <c r="E101" s="488"/>
      <c r="F101" s="515"/>
      <c r="G101" s="433"/>
      <c r="H101" s="433"/>
      <c r="I101" s="433"/>
      <c r="J101" s="713"/>
      <c r="K101" s="880"/>
    </row>
    <row r="102" spans="1:11" s="482" customFormat="1" ht="118.8" x14ac:dyDescent="0.25">
      <c r="A102" s="542">
        <f>IF(D102&lt;&gt;"",A101+1,A101)</f>
        <v>6</v>
      </c>
      <c r="B102" s="197" t="str">
        <f t="shared" si="8"/>
        <v/>
      </c>
      <c r="C102" s="806" t="s">
        <v>645</v>
      </c>
      <c r="D102" s="787"/>
      <c r="E102" s="488" t="s">
        <v>122</v>
      </c>
      <c r="F102" s="515"/>
      <c r="G102" s="433"/>
      <c r="H102" s="433"/>
      <c r="I102" s="433"/>
      <c r="J102" s="713"/>
      <c r="K102" s="880"/>
    </row>
    <row r="103" spans="1:11" s="482" customFormat="1" x14ac:dyDescent="0.25">
      <c r="A103" s="542">
        <f>IF(D103&lt;&gt;"",A102+1,A102)</f>
        <v>6</v>
      </c>
      <c r="B103" s="197" t="str">
        <f t="shared" si="8"/>
        <v/>
      </c>
      <c r="C103" s="806"/>
      <c r="D103" s="787"/>
      <c r="E103" s="488"/>
      <c r="F103" s="515"/>
      <c r="G103" s="433"/>
      <c r="H103" s="433"/>
      <c r="I103" s="433"/>
      <c r="J103" s="713"/>
      <c r="K103" s="880"/>
    </row>
    <row r="104" spans="1:11" s="482" customFormat="1" ht="26.4" x14ac:dyDescent="0.25">
      <c r="A104" s="542">
        <f>IF(D104&lt;&gt;"",A103+1,A103)</f>
        <v>7</v>
      </c>
      <c r="B104" s="197" t="str">
        <f t="shared" si="8"/>
        <v>S7</v>
      </c>
      <c r="C104" s="804" t="s">
        <v>646</v>
      </c>
      <c r="D104" s="787">
        <v>1</v>
      </c>
      <c r="E104" s="443" t="s">
        <v>474</v>
      </c>
      <c r="F104" s="515">
        <v>189895</v>
      </c>
      <c r="G104" s="433">
        <f>F104*D104</f>
        <v>189895</v>
      </c>
      <c r="H104" s="433">
        <v>183780.38</v>
      </c>
      <c r="I104" s="433">
        <f>H104*D104</f>
        <v>183780.38</v>
      </c>
      <c r="J104" s="713">
        <v>0</v>
      </c>
      <c r="K104" s="880">
        <f>J104*H104</f>
        <v>0</v>
      </c>
    </row>
    <row r="105" spans="1:11" s="482" customFormat="1" x14ac:dyDescent="0.25">
      <c r="A105" s="542"/>
      <c r="B105" s="197"/>
      <c r="C105" s="804"/>
      <c r="D105" s="787"/>
      <c r="E105" s="443"/>
      <c r="F105" s="515"/>
      <c r="G105" s="433"/>
      <c r="H105" s="433"/>
      <c r="I105" s="433"/>
      <c r="J105" s="713"/>
      <c r="K105" s="880"/>
    </row>
    <row r="106" spans="1:11" s="482" customFormat="1" ht="26.4" x14ac:dyDescent="0.25">
      <c r="A106" s="542"/>
      <c r="B106" s="790" t="s">
        <v>1073</v>
      </c>
      <c r="C106" s="916" t="s">
        <v>646</v>
      </c>
      <c r="D106" s="917">
        <v>0</v>
      </c>
      <c r="E106" s="687" t="s">
        <v>474</v>
      </c>
      <c r="F106" s="783"/>
      <c r="G106" s="793"/>
      <c r="H106" s="793">
        <v>199750</v>
      </c>
      <c r="I106" s="793">
        <f>H106*D106</f>
        <v>0</v>
      </c>
      <c r="J106" s="909">
        <v>1</v>
      </c>
      <c r="K106" s="913">
        <f>J106*H106</f>
        <v>199750</v>
      </c>
    </row>
    <row r="107" spans="1:11" s="482" customFormat="1" ht="15.75" customHeight="1" x14ac:dyDescent="0.25">
      <c r="A107" s="542">
        <f>IF(D107&lt;&gt;"",A104+1,A104)</f>
        <v>7</v>
      </c>
      <c r="B107" s="197" t="str">
        <f t="shared" ref="B107:B125" si="9">IF(D107&lt;&gt;"","S"&amp;A107,"")</f>
        <v/>
      </c>
      <c r="C107" s="807"/>
      <c r="D107" s="787"/>
      <c r="E107" s="488"/>
      <c r="F107" s="515"/>
      <c r="G107" s="433"/>
      <c r="H107" s="433"/>
      <c r="I107" s="442"/>
      <c r="J107" s="713"/>
      <c r="K107" s="880"/>
    </row>
    <row r="108" spans="1:11" s="815" customFormat="1" ht="26.4" x14ac:dyDescent="0.25">
      <c r="A108" s="850">
        <f t="shared" ref="A108:A125" si="10">IF(D108&lt;&gt;"",A107+1,A107)</f>
        <v>8</v>
      </c>
      <c r="B108" s="809" t="str">
        <f t="shared" si="9"/>
        <v>S8</v>
      </c>
      <c r="C108" s="810" t="s">
        <v>647</v>
      </c>
      <c r="D108" s="811">
        <v>1</v>
      </c>
      <c r="E108" s="812" t="s">
        <v>474</v>
      </c>
      <c r="F108" s="813">
        <v>273775</v>
      </c>
      <c r="G108" s="814">
        <f>F108*D108</f>
        <v>273775</v>
      </c>
      <c r="H108" s="814">
        <v>264959.45</v>
      </c>
      <c r="I108" s="899">
        <f>H108*D108</f>
        <v>264959.45</v>
      </c>
      <c r="J108" s="713">
        <v>0</v>
      </c>
      <c r="K108" s="713">
        <v>0</v>
      </c>
    </row>
    <row r="109" spans="1:11" s="815" customFormat="1" x14ac:dyDescent="0.25">
      <c r="A109" s="850">
        <f t="shared" si="10"/>
        <v>8</v>
      </c>
      <c r="B109" s="809" t="str">
        <f t="shared" si="9"/>
        <v/>
      </c>
      <c r="C109" s="816"/>
      <c r="D109" s="811"/>
      <c r="E109" s="817"/>
      <c r="F109" s="813"/>
      <c r="G109" s="814"/>
      <c r="H109" s="814"/>
      <c r="I109" s="433"/>
      <c r="J109" s="713"/>
      <c r="K109" s="880"/>
    </row>
    <row r="110" spans="1:11" s="815" customFormat="1" x14ac:dyDescent="0.25">
      <c r="A110" s="850">
        <f t="shared" si="10"/>
        <v>9</v>
      </c>
      <c r="B110" s="809" t="str">
        <f t="shared" si="9"/>
        <v>S9</v>
      </c>
      <c r="C110" s="810" t="s">
        <v>648</v>
      </c>
      <c r="D110" s="811">
        <v>1</v>
      </c>
      <c r="E110" s="812" t="s">
        <v>474</v>
      </c>
      <c r="F110" s="813">
        <v>273775</v>
      </c>
      <c r="G110" s="814">
        <f>F110*D110</f>
        <v>273775</v>
      </c>
      <c r="H110" s="814">
        <v>264959.45</v>
      </c>
      <c r="I110" s="433">
        <f>H110*D110</f>
        <v>264959.45</v>
      </c>
      <c r="J110" s="713">
        <v>0</v>
      </c>
      <c r="K110" s="713">
        <v>0</v>
      </c>
    </row>
    <row r="111" spans="1:11" s="815" customFormat="1" x14ac:dyDescent="0.25">
      <c r="A111" s="850">
        <f t="shared" si="10"/>
        <v>9</v>
      </c>
      <c r="B111" s="809" t="str">
        <f t="shared" si="9"/>
        <v/>
      </c>
      <c r="C111" s="816" t="s">
        <v>649</v>
      </c>
      <c r="D111" s="811"/>
      <c r="E111" s="817"/>
      <c r="F111" s="813"/>
      <c r="G111" s="814"/>
      <c r="H111" s="814"/>
      <c r="I111" s="433"/>
      <c r="J111" s="713"/>
      <c r="K111" s="880"/>
    </row>
    <row r="112" spans="1:11" s="815" customFormat="1" x14ac:dyDescent="0.25">
      <c r="A112" s="850">
        <f t="shared" si="10"/>
        <v>9</v>
      </c>
      <c r="B112" s="872" t="str">
        <f t="shared" si="9"/>
        <v/>
      </c>
      <c r="C112" s="873"/>
      <c r="D112" s="826"/>
      <c r="E112" s="817"/>
      <c r="F112" s="820"/>
      <c r="G112" s="821"/>
      <c r="H112" s="814"/>
      <c r="I112" s="433"/>
      <c r="J112" s="691"/>
      <c r="K112" s="880"/>
    </row>
    <row r="113" spans="1:11" s="815" customFormat="1" x14ac:dyDescent="0.25">
      <c r="A113" s="850">
        <f t="shared" si="10"/>
        <v>10</v>
      </c>
      <c r="B113" s="809" t="str">
        <f t="shared" si="9"/>
        <v>S10</v>
      </c>
      <c r="C113" s="810" t="s">
        <v>650</v>
      </c>
      <c r="D113" s="874">
        <v>1</v>
      </c>
      <c r="E113" s="812" t="s">
        <v>474</v>
      </c>
      <c r="F113" s="813">
        <v>273775</v>
      </c>
      <c r="G113" s="814">
        <f>F113*D113</f>
        <v>273775</v>
      </c>
      <c r="H113" s="814">
        <v>264959.45</v>
      </c>
      <c r="I113" s="433">
        <f>H113*D113</f>
        <v>264959.45</v>
      </c>
      <c r="J113" s="713">
        <v>0</v>
      </c>
      <c r="K113" s="713">
        <v>0</v>
      </c>
    </row>
    <row r="114" spans="1:11" s="822" customFormat="1" x14ac:dyDescent="0.25">
      <c r="A114" s="933">
        <f t="shared" si="10"/>
        <v>10</v>
      </c>
      <c r="B114" s="809" t="str">
        <f t="shared" si="9"/>
        <v/>
      </c>
      <c r="C114" s="816" t="s">
        <v>649</v>
      </c>
      <c r="D114" s="811"/>
      <c r="E114" s="817"/>
      <c r="F114" s="813"/>
      <c r="G114" s="814"/>
      <c r="H114" s="814"/>
      <c r="I114" s="433"/>
      <c r="J114" s="713"/>
      <c r="K114" s="880"/>
    </row>
    <row r="115" spans="1:11" s="815" customFormat="1" x14ac:dyDescent="0.25">
      <c r="A115" s="850">
        <f t="shared" si="10"/>
        <v>10</v>
      </c>
      <c r="B115" s="809" t="str">
        <f t="shared" si="9"/>
        <v/>
      </c>
      <c r="C115" s="823"/>
      <c r="D115" s="811"/>
      <c r="E115" s="817"/>
      <c r="F115" s="813"/>
      <c r="G115" s="814"/>
      <c r="H115" s="814"/>
      <c r="I115" s="433"/>
      <c r="J115" s="713"/>
      <c r="K115" s="880"/>
    </row>
    <row r="116" spans="1:11" s="815" customFormat="1" x14ac:dyDescent="0.25">
      <c r="A116" s="850">
        <f t="shared" si="10"/>
        <v>11</v>
      </c>
      <c r="B116" s="809" t="str">
        <f t="shared" si="9"/>
        <v>S11</v>
      </c>
      <c r="C116" s="810" t="s">
        <v>651</v>
      </c>
      <c r="D116" s="811">
        <v>1</v>
      </c>
      <c r="E116" s="812" t="s">
        <v>474</v>
      </c>
      <c r="F116" s="813">
        <v>273775</v>
      </c>
      <c r="G116" s="814">
        <f>F116*D116</f>
        <v>273775</v>
      </c>
      <c r="H116" s="814">
        <v>264959.45</v>
      </c>
      <c r="I116" s="433">
        <f>H116*D116</f>
        <v>264959.45</v>
      </c>
      <c r="J116" s="713">
        <v>0</v>
      </c>
      <c r="K116" s="713">
        <v>0</v>
      </c>
    </row>
    <row r="117" spans="1:11" s="815" customFormat="1" x14ac:dyDescent="0.25">
      <c r="A117" s="850">
        <f t="shared" si="10"/>
        <v>11</v>
      </c>
      <c r="B117" s="809" t="str">
        <f t="shared" si="9"/>
        <v/>
      </c>
      <c r="C117" s="816" t="s">
        <v>649</v>
      </c>
      <c r="D117" s="811"/>
      <c r="E117" s="817"/>
      <c r="F117" s="813"/>
      <c r="G117" s="814"/>
      <c r="H117" s="814"/>
      <c r="I117" s="433"/>
      <c r="J117" s="713"/>
      <c r="K117" s="880"/>
    </row>
    <row r="118" spans="1:11" s="815" customFormat="1" x14ac:dyDescent="0.25">
      <c r="A118" s="850">
        <f t="shared" si="10"/>
        <v>11</v>
      </c>
      <c r="B118" s="809" t="str">
        <f t="shared" si="9"/>
        <v/>
      </c>
      <c r="C118" s="823"/>
      <c r="D118" s="811"/>
      <c r="E118" s="817"/>
      <c r="F118" s="813"/>
      <c r="G118" s="814"/>
      <c r="H118" s="814"/>
      <c r="I118" s="433"/>
      <c r="J118" s="713"/>
      <c r="K118" s="880"/>
    </row>
    <row r="119" spans="1:11" s="815" customFormat="1" ht="26.4" x14ac:dyDescent="0.25">
      <c r="A119" s="850">
        <f t="shared" si="10"/>
        <v>12</v>
      </c>
      <c r="B119" s="809" t="str">
        <f t="shared" si="9"/>
        <v>S12</v>
      </c>
      <c r="C119" s="810" t="s">
        <v>652</v>
      </c>
      <c r="D119" s="811">
        <v>1</v>
      </c>
      <c r="E119" s="812" t="s">
        <v>474</v>
      </c>
      <c r="F119" s="813">
        <v>234165</v>
      </c>
      <c r="G119" s="814">
        <f>F119*D119</f>
        <v>234165</v>
      </c>
      <c r="H119" s="814">
        <v>226624.89</v>
      </c>
      <c r="I119" s="433">
        <f>H119*D119</f>
        <v>226624.89</v>
      </c>
      <c r="J119" s="713">
        <v>0</v>
      </c>
      <c r="K119" s="713">
        <v>0</v>
      </c>
    </row>
    <row r="120" spans="1:11" s="482" customFormat="1" x14ac:dyDescent="0.25">
      <c r="A120" s="542">
        <f t="shared" si="10"/>
        <v>12</v>
      </c>
      <c r="B120" s="197" t="str">
        <f t="shared" si="9"/>
        <v/>
      </c>
      <c r="C120" s="807"/>
      <c r="D120" s="787"/>
      <c r="E120" s="488"/>
      <c r="F120" s="515"/>
      <c r="G120" s="433"/>
      <c r="H120" s="433"/>
      <c r="I120" s="433"/>
      <c r="J120" s="713"/>
      <c r="K120" s="880"/>
    </row>
    <row r="121" spans="1:11" s="482" customFormat="1" x14ac:dyDescent="0.25">
      <c r="A121" s="542">
        <f t="shared" si="10"/>
        <v>12</v>
      </c>
      <c r="B121" s="197" t="str">
        <f t="shared" si="9"/>
        <v/>
      </c>
      <c r="C121" s="801" t="s">
        <v>653</v>
      </c>
      <c r="D121" s="536"/>
      <c r="E121" s="491"/>
      <c r="F121" s="515"/>
      <c r="G121" s="433"/>
      <c r="H121" s="433"/>
      <c r="I121" s="433"/>
      <c r="J121" s="691"/>
      <c r="K121" s="880"/>
    </row>
    <row r="122" spans="1:11" s="482" customFormat="1" x14ac:dyDescent="0.25">
      <c r="A122" s="542">
        <f t="shared" si="10"/>
        <v>12</v>
      </c>
      <c r="B122" s="197" t="str">
        <f t="shared" si="9"/>
        <v/>
      </c>
      <c r="C122" s="824"/>
      <c r="D122" s="536"/>
      <c r="E122" s="491"/>
      <c r="F122" s="515"/>
      <c r="G122" s="433"/>
      <c r="H122" s="433"/>
      <c r="I122" s="433"/>
      <c r="J122" s="691"/>
      <c r="K122" s="880"/>
    </row>
    <row r="123" spans="1:11" s="482" customFormat="1" ht="92.4" x14ac:dyDescent="0.25">
      <c r="A123" s="542">
        <f t="shared" si="10"/>
        <v>12</v>
      </c>
      <c r="B123" s="197" t="str">
        <f t="shared" si="9"/>
        <v/>
      </c>
      <c r="C123" s="804" t="s">
        <v>654</v>
      </c>
      <c r="D123" s="536"/>
      <c r="E123" s="421" t="s">
        <v>122</v>
      </c>
      <c r="F123" s="515"/>
      <c r="G123" s="433"/>
      <c r="H123" s="433"/>
      <c r="I123" s="433"/>
      <c r="J123" s="691"/>
      <c r="K123" s="880"/>
    </row>
    <row r="124" spans="1:11" s="482" customFormat="1" x14ac:dyDescent="0.25">
      <c r="A124" s="542">
        <f t="shared" si="10"/>
        <v>12</v>
      </c>
      <c r="B124" s="197" t="str">
        <f t="shared" si="9"/>
        <v/>
      </c>
      <c r="C124" s="804"/>
      <c r="D124" s="536"/>
      <c r="E124" s="491"/>
      <c r="F124" s="515"/>
      <c r="G124" s="433"/>
      <c r="H124" s="433"/>
      <c r="I124" s="433"/>
      <c r="J124" s="691"/>
      <c r="K124" s="880"/>
    </row>
    <row r="125" spans="1:11" s="482" customFormat="1" x14ac:dyDescent="0.25">
      <c r="A125" s="542">
        <f t="shared" si="10"/>
        <v>13</v>
      </c>
      <c r="B125" s="197" t="str">
        <f t="shared" si="9"/>
        <v>S13</v>
      </c>
      <c r="C125" s="777" t="s">
        <v>655</v>
      </c>
      <c r="D125" s="536">
        <v>1</v>
      </c>
      <c r="E125" s="443" t="s">
        <v>474</v>
      </c>
      <c r="F125" s="515">
        <v>18524</v>
      </c>
      <c r="G125" s="433">
        <f>F125*D125</f>
        <v>18524</v>
      </c>
      <c r="H125" s="433">
        <v>17927.53</v>
      </c>
      <c r="I125" s="433">
        <f>H125*D125</f>
        <v>17927.53</v>
      </c>
      <c r="J125" s="691">
        <v>1</v>
      </c>
      <c r="K125" s="880">
        <f>J125*H125</f>
        <v>17927.53</v>
      </c>
    </row>
    <row r="126" spans="1:11" s="482" customFormat="1" ht="15.75" customHeight="1" x14ac:dyDescent="0.25">
      <c r="A126" s="542"/>
      <c r="B126" s="197"/>
      <c r="C126" s="777"/>
      <c r="D126" s="536"/>
      <c r="E126" s="443"/>
      <c r="F126" s="515"/>
      <c r="G126" s="433"/>
      <c r="H126" s="433"/>
      <c r="I126" s="433"/>
      <c r="J126" s="691"/>
      <c r="K126" s="880"/>
    </row>
    <row r="127" spans="1:11" s="482" customFormat="1" x14ac:dyDescent="0.25">
      <c r="A127" s="542">
        <f>IF(D127&lt;&gt;"",A125+1,A125)</f>
        <v>13</v>
      </c>
      <c r="B127" s="197" t="str">
        <f>IF(D127&lt;&gt;"","S"&amp;A127,"")</f>
        <v/>
      </c>
      <c r="C127" s="777"/>
      <c r="D127" s="536"/>
      <c r="E127" s="491"/>
      <c r="F127" s="515"/>
      <c r="G127" s="424"/>
      <c r="H127" s="424"/>
      <c r="I127" s="424"/>
      <c r="J127" s="691"/>
      <c r="K127" s="880"/>
    </row>
    <row r="128" spans="1:11" s="482" customFormat="1" x14ac:dyDescent="0.25">
      <c r="A128" s="542">
        <f>IF(D128&lt;&gt;"",A127+1,A127)</f>
        <v>14</v>
      </c>
      <c r="B128" s="197" t="str">
        <f>IF(D128&lt;&gt;"","S"&amp;A128,"")</f>
        <v>S14</v>
      </c>
      <c r="C128" s="777" t="s">
        <v>656</v>
      </c>
      <c r="D128" s="536">
        <v>1</v>
      </c>
      <c r="E128" s="443" t="s">
        <v>474</v>
      </c>
      <c r="F128" s="515">
        <v>17126</v>
      </c>
      <c r="G128" s="433">
        <f>F128*D128</f>
        <v>17126</v>
      </c>
      <c r="H128" s="433">
        <v>16574.54</v>
      </c>
      <c r="I128" s="433">
        <f>H128*D128</f>
        <v>16574.54</v>
      </c>
      <c r="J128" s="691">
        <v>1</v>
      </c>
      <c r="K128" s="880">
        <f>J128*H128</f>
        <v>16574.54</v>
      </c>
    </row>
    <row r="129" spans="1:11" s="482" customFormat="1" x14ac:dyDescent="0.25">
      <c r="A129" s="542">
        <f>IF(D129&lt;&gt;"",A128+1,A128)</f>
        <v>14</v>
      </c>
      <c r="B129" s="197" t="str">
        <f>IF(D129&lt;&gt;"","S"&amp;A129,"")</f>
        <v/>
      </c>
      <c r="C129" s="786"/>
      <c r="D129" s="536"/>
      <c r="E129" s="499"/>
      <c r="F129" s="515"/>
      <c r="G129" s="433"/>
      <c r="H129" s="433"/>
      <c r="I129" s="433"/>
      <c r="J129" s="691"/>
      <c r="K129" s="880"/>
    </row>
    <row r="130" spans="1:11" s="482" customFormat="1" x14ac:dyDescent="0.25">
      <c r="A130" s="542">
        <f>IF(D130&lt;&gt;"",A129+1,A129)</f>
        <v>15</v>
      </c>
      <c r="B130" s="197" t="str">
        <f>IF(D130&lt;&gt;"","S"&amp;A130,"")</f>
        <v>S15</v>
      </c>
      <c r="C130" s="777" t="s">
        <v>657</v>
      </c>
      <c r="D130" s="536">
        <v>4</v>
      </c>
      <c r="E130" s="421" t="s">
        <v>474</v>
      </c>
      <c r="F130" s="515">
        <v>42523</v>
      </c>
      <c r="G130" s="433">
        <f>F130*D130</f>
        <v>170092</v>
      </c>
      <c r="H130" s="433">
        <v>41153.760000000002</v>
      </c>
      <c r="I130" s="433">
        <f>H130*D130</f>
        <v>164615.04000000001</v>
      </c>
      <c r="J130" s="691">
        <v>0</v>
      </c>
      <c r="K130" s="691">
        <v>0</v>
      </c>
    </row>
    <row r="131" spans="1:11" s="482" customFormat="1" x14ac:dyDescent="0.25">
      <c r="A131" s="542"/>
      <c r="B131" s="790"/>
      <c r="C131" s="796"/>
      <c r="D131" s="792"/>
      <c r="E131" s="533"/>
      <c r="F131" s="783"/>
      <c r="G131" s="793"/>
      <c r="H131" s="793"/>
      <c r="I131" s="793"/>
      <c r="J131" s="911"/>
      <c r="K131" s="913"/>
    </row>
    <row r="132" spans="1:11" s="482" customFormat="1" x14ac:dyDescent="0.25">
      <c r="A132" s="542"/>
      <c r="B132" s="197" t="s">
        <v>1074</v>
      </c>
      <c r="C132" s="777" t="s">
        <v>657</v>
      </c>
      <c r="D132" s="536"/>
      <c r="E132" s="421" t="s">
        <v>474</v>
      </c>
      <c r="F132" s="515">
        <v>42523</v>
      </c>
      <c r="G132" s="433">
        <f>F132*D132</f>
        <v>0</v>
      </c>
      <c r="H132" s="433">
        <v>51200</v>
      </c>
      <c r="I132" s="433">
        <f>H132*D132</f>
        <v>0</v>
      </c>
      <c r="J132" s="691">
        <v>5</v>
      </c>
      <c r="K132" s="880">
        <f>J132*H132</f>
        <v>256000</v>
      </c>
    </row>
    <row r="133" spans="1:11" s="482" customFormat="1" x14ac:dyDescent="0.25">
      <c r="A133" s="542">
        <f>IF(D133&lt;&gt;"",A130+1,A130)</f>
        <v>15</v>
      </c>
      <c r="B133" s="197" t="str">
        <f>IF(D133&lt;&gt;"","S"&amp;A133,"")</f>
        <v/>
      </c>
      <c r="C133" s="777"/>
      <c r="D133" s="537"/>
      <c r="E133" s="509"/>
      <c r="F133" s="515"/>
      <c r="G133" s="433"/>
      <c r="H133" s="433">
        <v>0</v>
      </c>
      <c r="I133" s="433"/>
      <c r="J133" s="713"/>
      <c r="K133" s="880"/>
    </row>
    <row r="134" spans="1:11" s="482" customFormat="1" ht="13.5" customHeight="1" x14ac:dyDescent="0.25">
      <c r="A134" s="542">
        <f>IF(D134&lt;&gt;"",A133+1,A133)</f>
        <v>16</v>
      </c>
      <c r="B134" s="197" t="str">
        <f>IF(D134&lt;&gt;"","S"&amp;A134,"")</f>
        <v>S16</v>
      </c>
      <c r="C134" s="777" t="s">
        <v>658</v>
      </c>
      <c r="D134" s="536">
        <v>4</v>
      </c>
      <c r="E134" s="421" t="s">
        <v>474</v>
      </c>
      <c r="F134" s="515">
        <v>46600</v>
      </c>
      <c r="G134" s="433">
        <f>F134*D134</f>
        <v>186400</v>
      </c>
      <c r="H134" s="433">
        <v>45099.48</v>
      </c>
      <c r="I134" s="433">
        <f>H134*D134</f>
        <v>180397.92</v>
      </c>
      <c r="J134" s="691">
        <v>0</v>
      </c>
      <c r="K134" s="691">
        <v>0</v>
      </c>
    </row>
    <row r="135" spans="1:11" s="482" customFormat="1" ht="13.5" customHeight="1" x14ac:dyDescent="0.25">
      <c r="A135" s="542"/>
      <c r="B135" s="197"/>
      <c r="C135" s="777"/>
      <c r="D135" s="536"/>
      <c r="E135" s="421"/>
      <c r="F135" s="515"/>
      <c r="G135" s="433"/>
      <c r="H135" s="433"/>
      <c r="I135" s="433"/>
      <c r="J135" s="691"/>
      <c r="K135" s="880"/>
    </row>
    <row r="136" spans="1:11" s="482" customFormat="1" x14ac:dyDescent="0.25">
      <c r="A136" s="542">
        <f>IF(D136&lt;&gt;"",A134+1,A134)</f>
        <v>16</v>
      </c>
      <c r="B136" s="197" t="s">
        <v>1075</v>
      </c>
      <c r="C136" s="777" t="s">
        <v>658</v>
      </c>
      <c r="D136" s="536"/>
      <c r="E136" s="421" t="s">
        <v>474</v>
      </c>
      <c r="F136" s="515"/>
      <c r="G136" s="433"/>
      <c r="H136" s="433">
        <v>51200</v>
      </c>
      <c r="I136" s="433">
        <f>H136*D136</f>
        <v>0</v>
      </c>
      <c r="J136" s="691">
        <v>5</v>
      </c>
      <c r="K136" s="880">
        <f>J136*H136</f>
        <v>256000</v>
      </c>
    </row>
    <row r="137" spans="1:11" s="482" customFormat="1" x14ac:dyDescent="0.25">
      <c r="A137" s="542"/>
      <c r="B137" s="197"/>
      <c r="C137" s="777"/>
      <c r="D137" s="536"/>
      <c r="E137" s="421"/>
      <c r="F137" s="515"/>
      <c r="G137" s="433"/>
      <c r="H137" s="433"/>
      <c r="I137" s="433"/>
      <c r="J137" s="691"/>
      <c r="K137" s="880"/>
    </row>
    <row r="138" spans="1:11" s="482" customFormat="1" x14ac:dyDescent="0.25">
      <c r="A138" s="542">
        <f>IF(D138&lt;&gt;"",A136+1,A136)</f>
        <v>17</v>
      </c>
      <c r="B138" s="197" t="str">
        <f>IF(D138&lt;&gt;"","S"&amp;A138,"")</f>
        <v>S17</v>
      </c>
      <c r="C138" s="777" t="s">
        <v>659</v>
      </c>
      <c r="D138" s="536">
        <v>5</v>
      </c>
      <c r="E138" s="421" t="s">
        <v>474</v>
      </c>
      <c r="F138" s="515">
        <v>46600</v>
      </c>
      <c r="G138" s="433">
        <f>F138*D138</f>
        <v>233000</v>
      </c>
      <c r="H138" s="433">
        <v>45099.48</v>
      </c>
      <c r="I138" s="433">
        <f>H138*D138</f>
        <v>225497.40000000002</v>
      </c>
      <c r="J138" s="691">
        <v>0</v>
      </c>
      <c r="K138" s="691">
        <v>0</v>
      </c>
    </row>
    <row r="139" spans="1:11" s="482" customFormat="1" x14ac:dyDescent="0.25">
      <c r="A139" s="542"/>
      <c r="B139" s="197"/>
      <c r="C139" s="777"/>
      <c r="D139" s="536"/>
      <c r="E139" s="421"/>
      <c r="F139" s="515"/>
      <c r="G139" s="433"/>
      <c r="H139" s="433"/>
      <c r="I139" s="433"/>
      <c r="J139" s="691"/>
      <c r="K139" s="880"/>
    </row>
    <row r="140" spans="1:11" s="482" customFormat="1" x14ac:dyDescent="0.25">
      <c r="A140" s="542"/>
      <c r="B140" s="197" t="s">
        <v>1076</v>
      </c>
      <c r="C140" s="777" t="s">
        <v>659</v>
      </c>
      <c r="D140" s="536"/>
      <c r="E140" s="421" t="s">
        <v>474</v>
      </c>
      <c r="F140" s="515"/>
      <c r="G140" s="433"/>
      <c r="H140" s="433">
        <v>51200</v>
      </c>
      <c r="I140" s="433">
        <f>H140*D140</f>
        <v>0</v>
      </c>
      <c r="J140" s="691">
        <v>5</v>
      </c>
      <c r="K140" s="880">
        <f>J140*H140</f>
        <v>256000</v>
      </c>
    </row>
    <row r="141" spans="1:11" s="482" customFormat="1" x14ac:dyDescent="0.25">
      <c r="A141" s="542">
        <f>IF(D141&lt;&gt;"",A138+1,A138)</f>
        <v>17</v>
      </c>
      <c r="B141" s="197" t="str">
        <f>IF(D141&lt;&gt;"","S"&amp;A141,"")</f>
        <v/>
      </c>
      <c r="C141" s="777"/>
      <c r="D141" s="537"/>
      <c r="E141" s="509"/>
      <c r="F141" s="515"/>
      <c r="G141" s="433"/>
      <c r="H141" s="433"/>
      <c r="I141" s="433"/>
      <c r="J141" s="713"/>
      <c r="K141" s="880"/>
    </row>
    <row r="142" spans="1:11" s="482" customFormat="1" x14ac:dyDescent="0.25">
      <c r="A142" s="542">
        <f>IF(D142&lt;&gt;"",A141+1,A141)</f>
        <v>18</v>
      </c>
      <c r="B142" s="197" t="str">
        <f>IF(D142&lt;&gt;"","S"&amp;A142,"")</f>
        <v>S18</v>
      </c>
      <c r="C142" s="777" t="s">
        <v>660</v>
      </c>
      <c r="D142" s="536">
        <v>4</v>
      </c>
      <c r="E142" s="421" t="s">
        <v>474</v>
      </c>
      <c r="F142" s="515">
        <v>42523</v>
      </c>
      <c r="G142" s="433">
        <f>F142*D142</f>
        <v>170092</v>
      </c>
      <c r="H142" s="433">
        <v>41153.760000000002</v>
      </c>
      <c r="I142" s="433">
        <f>H142*D142</f>
        <v>164615.04000000001</v>
      </c>
      <c r="J142" s="691">
        <v>0</v>
      </c>
      <c r="K142" s="691">
        <v>0</v>
      </c>
    </row>
    <row r="143" spans="1:11" s="482" customFormat="1" x14ac:dyDescent="0.25">
      <c r="A143" s="542"/>
      <c r="B143" s="197"/>
      <c r="C143" s="777"/>
      <c r="D143" s="536"/>
      <c r="E143" s="421"/>
      <c r="F143" s="515"/>
      <c r="G143" s="433"/>
      <c r="H143" s="433"/>
      <c r="I143" s="433"/>
      <c r="J143" s="691"/>
      <c r="K143" s="880"/>
    </row>
    <row r="144" spans="1:11" s="482" customFormat="1" x14ac:dyDescent="0.25">
      <c r="A144" s="542"/>
      <c r="B144" s="197" t="s">
        <v>1077</v>
      </c>
      <c r="C144" s="777" t="s">
        <v>660</v>
      </c>
      <c r="D144" s="536"/>
      <c r="E144" s="421" t="s">
        <v>474</v>
      </c>
      <c r="F144" s="515"/>
      <c r="G144" s="433"/>
      <c r="H144" s="433">
        <v>51200</v>
      </c>
      <c r="I144" s="433">
        <f>H144*D144</f>
        <v>0</v>
      </c>
      <c r="J144" s="691">
        <v>5</v>
      </c>
      <c r="K144" s="880">
        <f>J144*H144</f>
        <v>256000</v>
      </c>
    </row>
    <row r="145" spans="1:11" s="482" customFormat="1" x14ac:dyDescent="0.25">
      <c r="A145" s="542">
        <f>IF(D145&lt;&gt;"",A142+1,A142)</f>
        <v>18</v>
      </c>
      <c r="B145" s="197" t="str">
        <f t="shared" ref="B145:B150" si="11">IF(D145&lt;&gt;"","S"&amp;A145,"")</f>
        <v/>
      </c>
      <c r="C145" s="777"/>
      <c r="D145" s="536"/>
      <c r="E145" s="421"/>
      <c r="F145" s="515"/>
      <c r="G145" s="433"/>
      <c r="H145" s="433"/>
      <c r="I145" s="433"/>
      <c r="J145" s="691"/>
      <c r="K145" s="880"/>
    </row>
    <row r="146" spans="1:11" s="815" customFormat="1" x14ac:dyDescent="0.25">
      <c r="A146" s="850">
        <f t="shared" ref="A146:A150" si="12">IF(D146&lt;&gt;"",A145+1,A145)</f>
        <v>19</v>
      </c>
      <c r="B146" s="809" t="str">
        <f t="shared" si="11"/>
        <v>S19</v>
      </c>
      <c r="C146" s="825" t="s">
        <v>661</v>
      </c>
      <c r="D146" s="826">
        <v>1</v>
      </c>
      <c r="E146" s="827" t="s">
        <v>474</v>
      </c>
      <c r="F146" s="813">
        <v>46600</v>
      </c>
      <c r="G146" s="814">
        <f>F146*D146</f>
        <v>46600</v>
      </c>
      <c r="H146" s="814">
        <v>45099.48</v>
      </c>
      <c r="I146" s="814">
        <f>H146*D146</f>
        <v>45099.48</v>
      </c>
      <c r="J146" s="691">
        <v>0</v>
      </c>
      <c r="K146" s="691">
        <v>0</v>
      </c>
    </row>
    <row r="147" spans="1:11" s="482" customFormat="1" x14ac:dyDescent="0.25">
      <c r="A147" s="542">
        <f t="shared" si="12"/>
        <v>19</v>
      </c>
      <c r="B147" s="197" t="str">
        <f t="shared" si="11"/>
        <v/>
      </c>
      <c r="C147" s="825"/>
      <c r="D147" s="537"/>
      <c r="E147" s="421"/>
      <c r="F147" s="515"/>
      <c r="G147" s="433"/>
      <c r="H147" s="433"/>
      <c r="I147" s="433"/>
      <c r="J147" s="713"/>
      <c r="K147" s="880"/>
    </row>
    <row r="148" spans="1:11" s="815" customFormat="1" x14ac:dyDescent="0.25">
      <c r="A148" s="850">
        <f t="shared" si="12"/>
        <v>20</v>
      </c>
      <c r="B148" s="809" t="str">
        <f t="shared" si="11"/>
        <v>S20</v>
      </c>
      <c r="C148" s="825" t="s">
        <v>662</v>
      </c>
      <c r="D148" s="826">
        <v>1</v>
      </c>
      <c r="E148" s="827" t="s">
        <v>474</v>
      </c>
      <c r="F148" s="813">
        <v>49746</v>
      </c>
      <c r="G148" s="814">
        <f>F148*D148</f>
        <v>49746</v>
      </c>
      <c r="H148" s="814">
        <v>48144.18</v>
      </c>
      <c r="I148" s="814">
        <f>H148*D148</f>
        <v>48144.18</v>
      </c>
      <c r="J148" s="691">
        <v>0</v>
      </c>
      <c r="K148" s="691">
        <v>0</v>
      </c>
    </row>
    <row r="149" spans="1:11" s="482" customFormat="1" x14ac:dyDescent="0.25">
      <c r="A149" s="542">
        <f t="shared" si="12"/>
        <v>20</v>
      </c>
      <c r="B149" s="197" t="str">
        <f t="shared" si="11"/>
        <v/>
      </c>
      <c r="C149" s="777"/>
      <c r="D149" s="536"/>
      <c r="E149" s="421"/>
      <c r="F149" s="515"/>
      <c r="G149" s="433"/>
      <c r="H149" s="433"/>
      <c r="I149" s="433"/>
      <c r="J149" s="691"/>
      <c r="K149" s="880"/>
    </row>
    <row r="150" spans="1:11" s="482" customFormat="1" x14ac:dyDescent="0.25">
      <c r="A150" s="542">
        <f t="shared" si="12"/>
        <v>21</v>
      </c>
      <c r="B150" s="197" t="str">
        <f t="shared" si="11"/>
        <v>S21</v>
      </c>
      <c r="C150" s="777" t="s">
        <v>663</v>
      </c>
      <c r="D150" s="536">
        <v>1</v>
      </c>
      <c r="E150" s="421" t="s">
        <v>474</v>
      </c>
      <c r="F150" s="515">
        <v>17475</v>
      </c>
      <c r="G150" s="433">
        <f>F150*D150</f>
        <v>17475</v>
      </c>
      <c r="H150" s="433">
        <v>16912.310000000001</v>
      </c>
      <c r="I150" s="433">
        <f>H150*D150</f>
        <v>16912.310000000001</v>
      </c>
      <c r="J150" s="691">
        <v>0</v>
      </c>
      <c r="K150" s="691">
        <v>0</v>
      </c>
    </row>
    <row r="151" spans="1:11" s="482" customFormat="1" x14ac:dyDescent="0.25">
      <c r="A151" s="542"/>
      <c r="B151" s="197"/>
      <c r="C151" s="777"/>
      <c r="D151" s="536"/>
      <c r="E151" s="421"/>
      <c r="F151" s="515"/>
      <c r="G151" s="433"/>
      <c r="H151" s="433"/>
      <c r="I151" s="433"/>
      <c r="J151" s="691"/>
      <c r="K151" s="880"/>
    </row>
    <row r="152" spans="1:11" s="482" customFormat="1" x14ac:dyDescent="0.25">
      <c r="A152" s="542">
        <f>IF(D152&lt;&gt;"",A150+1,A150)</f>
        <v>21</v>
      </c>
      <c r="B152" s="197" t="s">
        <v>1078</v>
      </c>
      <c r="C152" s="777" t="s">
        <v>663</v>
      </c>
      <c r="D152" s="537"/>
      <c r="E152" s="509" t="s">
        <v>474</v>
      </c>
      <c r="F152" s="515"/>
      <c r="G152" s="433"/>
      <c r="H152" s="433">
        <v>17700</v>
      </c>
      <c r="I152" s="433"/>
      <c r="J152" s="713">
        <v>1</v>
      </c>
      <c r="K152" s="895">
        <f>J152*H152</f>
        <v>17700</v>
      </c>
    </row>
    <row r="153" spans="1:11" s="482" customFormat="1" x14ac:dyDescent="0.25">
      <c r="A153" s="542"/>
      <c r="B153" s="197"/>
      <c r="C153" s="777"/>
      <c r="D153" s="537"/>
      <c r="E153" s="509"/>
      <c r="F153" s="515"/>
      <c r="G153" s="433"/>
      <c r="H153" s="433"/>
      <c r="I153" s="433"/>
      <c r="J153" s="713"/>
      <c r="K153" s="880"/>
    </row>
    <row r="154" spans="1:11" s="482" customFormat="1" x14ac:dyDescent="0.25">
      <c r="A154" s="542">
        <f>IF(D154&lt;&gt;"",A152+1,A152)</f>
        <v>22</v>
      </c>
      <c r="B154" s="197" t="str">
        <f>IF(D154&lt;&gt;"","S"&amp;A154,"")</f>
        <v>S22</v>
      </c>
      <c r="C154" s="777" t="s">
        <v>664</v>
      </c>
      <c r="D154" s="536">
        <v>1</v>
      </c>
      <c r="E154" s="421" t="s">
        <v>474</v>
      </c>
      <c r="F154" s="515">
        <v>17475</v>
      </c>
      <c r="G154" s="433">
        <f>F154*D154</f>
        <v>17475</v>
      </c>
      <c r="H154" s="433">
        <v>16912.310000000001</v>
      </c>
      <c r="I154" s="433">
        <f>H154*D154</f>
        <v>16912.310000000001</v>
      </c>
      <c r="J154" s="691">
        <v>0</v>
      </c>
      <c r="K154" s="691">
        <v>0</v>
      </c>
    </row>
    <row r="155" spans="1:11" s="482" customFormat="1" x14ac:dyDescent="0.25">
      <c r="A155" s="542"/>
      <c r="B155" s="197"/>
      <c r="C155" s="777"/>
      <c r="D155" s="536"/>
      <c r="E155" s="421"/>
      <c r="F155" s="515"/>
      <c r="G155" s="433"/>
      <c r="H155" s="433"/>
      <c r="I155" s="433"/>
      <c r="J155" s="691"/>
      <c r="K155" s="880"/>
    </row>
    <row r="156" spans="1:11" s="482" customFormat="1" x14ac:dyDescent="0.25">
      <c r="A156" s="542">
        <f>IF(D156&lt;&gt;"",A154+1,A154)</f>
        <v>22</v>
      </c>
      <c r="B156" s="197" t="s">
        <v>1079</v>
      </c>
      <c r="C156" s="777" t="s">
        <v>664</v>
      </c>
      <c r="D156" s="537"/>
      <c r="E156" s="509" t="s">
        <v>474</v>
      </c>
      <c r="F156" s="515"/>
      <c r="G156" s="433"/>
      <c r="H156" s="433">
        <v>17700</v>
      </c>
      <c r="I156" s="433"/>
      <c r="J156" s="713">
        <v>1</v>
      </c>
      <c r="K156" s="880">
        <f>J156*H156</f>
        <v>17700</v>
      </c>
    </row>
    <row r="157" spans="1:11" s="482" customFormat="1" x14ac:dyDescent="0.25">
      <c r="A157" s="542"/>
      <c r="B157" s="197"/>
      <c r="C157" s="777"/>
      <c r="D157" s="537"/>
      <c r="E157" s="509"/>
      <c r="F157" s="515"/>
      <c r="G157" s="433"/>
      <c r="H157" s="433"/>
      <c r="I157" s="433"/>
      <c r="J157" s="713"/>
      <c r="K157" s="880"/>
    </row>
    <row r="158" spans="1:11" s="815" customFormat="1" x14ac:dyDescent="0.25">
      <c r="A158" s="850">
        <f>IF(D158&lt;&gt;"",A156+1,A156)</f>
        <v>23</v>
      </c>
      <c r="B158" s="809" t="str">
        <f>IF(D158&lt;&gt;"","S"&amp;A158,"")</f>
        <v>S23</v>
      </c>
      <c r="C158" s="825" t="s">
        <v>665</v>
      </c>
      <c r="D158" s="826">
        <v>1</v>
      </c>
      <c r="E158" s="827" t="s">
        <v>474</v>
      </c>
      <c r="F158" s="813">
        <v>17475</v>
      </c>
      <c r="G158" s="814">
        <f>F158*D158</f>
        <v>17475</v>
      </c>
      <c r="H158" s="814">
        <v>16912.310000000001</v>
      </c>
      <c r="I158" s="814">
        <f>H158*D158</f>
        <v>16912.310000000001</v>
      </c>
      <c r="J158" s="691">
        <v>0</v>
      </c>
      <c r="K158" s="691">
        <v>0</v>
      </c>
    </row>
    <row r="159" spans="1:11" s="482" customFormat="1" x14ac:dyDescent="0.25">
      <c r="A159" s="542">
        <f t="shared" ref="A159:A174" si="13">IF(D159&lt;&gt;"",A158+1,A158)</f>
        <v>23</v>
      </c>
      <c r="B159" s="197" t="str">
        <f>IF(D159&lt;&gt;"","S"&amp;A159,"")</f>
        <v/>
      </c>
      <c r="C159" s="777"/>
      <c r="D159" s="536"/>
      <c r="E159" s="421"/>
      <c r="F159" s="515"/>
      <c r="G159" s="433"/>
      <c r="H159" s="433"/>
      <c r="I159" s="433"/>
      <c r="J159" s="691"/>
      <c r="K159" s="880"/>
    </row>
    <row r="160" spans="1:11" s="482" customFormat="1" x14ac:dyDescent="0.25">
      <c r="A160" s="542">
        <f t="shared" si="13"/>
        <v>24</v>
      </c>
      <c r="B160" s="197" t="str">
        <f>IF(D160&lt;&gt;"","S"&amp;A160,"")</f>
        <v>S24</v>
      </c>
      <c r="C160" s="777" t="s">
        <v>666</v>
      </c>
      <c r="D160" s="536">
        <v>1</v>
      </c>
      <c r="E160" s="421" t="s">
        <v>474</v>
      </c>
      <c r="F160" s="515">
        <v>17475</v>
      </c>
      <c r="G160" s="433">
        <f>F160*D160</f>
        <v>17475</v>
      </c>
      <c r="H160" s="433">
        <v>16912.310000000001</v>
      </c>
      <c r="I160" s="433">
        <f>H160*D160</f>
        <v>16912.310000000001</v>
      </c>
      <c r="J160" s="691">
        <v>0</v>
      </c>
      <c r="K160" s="691">
        <v>0</v>
      </c>
    </row>
    <row r="161" spans="1:17" s="482" customFormat="1" x14ac:dyDescent="0.25">
      <c r="A161" s="542"/>
      <c r="B161" s="197"/>
      <c r="C161" s="777"/>
      <c r="D161" s="536"/>
      <c r="E161" s="421"/>
      <c r="F161" s="515"/>
      <c r="G161" s="433"/>
      <c r="H161" s="433"/>
      <c r="I161" s="433"/>
      <c r="J161" s="691"/>
      <c r="K161" s="900"/>
    </row>
    <row r="162" spans="1:17" s="482" customFormat="1" x14ac:dyDescent="0.25">
      <c r="A162" s="542">
        <f>IF(D162&lt;&gt;"",A160+1,A160)</f>
        <v>25</v>
      </c>
      <c r="B162" s="197" t="s">
        <v>1080</v>
      </c>
      <c r="C162" s="777" t="s">
        <v>1081</v>
      </c>
      <c r="D162" s="536">
        <v>0</v>
      </c>
      <c r="E162" s="421" t="s">
        <v>474</v>
      </c>
      <c r="F162" s="515"/>
      <c r="G162" s="433"/>
      <c r="H162" s="433">
        <v>45750</v>
      </c>
      <c r="I162" s="433"/>
      <c r="J162" s="691">
        <v>2</v>
      </c>
      <c r="K162" s="880">
        <f>J162*H162</f>
        <v>91500</v>
      </c>
    </row>
    <row r="163" spans="1:17" s="482" customFormat="1" x14ac:dyDescent="0.25">
      <c r="A163" s="542"/>
      <c r="B163" s="197"/>
      <c r="C163" s="777"/>
      <c r="D163" s="536"/>
      <c r="E163" s="421"/>
      <c r="F163" s="515"/>
      <c r="G163" s="433"/>
      <c r="H163" s="433"/>
      <c r="I163" s="433"/>
      <c r="J163" s="691"/>
      <c r="K163" s="880"/>
    </row>
    <row r="164" spans="1:17" s="482" customFormat="1" x14ac:dyDescent="0.25">
      <c r="A164" s="542">
        <f>IF(D164&lt;&gt;"",A162+1,A162)</f>
        <v>25</v>
      </c>
      <c r="B164" s="197" t="s">
        <v>1082</v>
      </c>
      <c r="C164" s="777" t="s">
        <v>1083</v>
      </c>
      <c r="D164" s="536"/>
      <c r="E164" s="421" t="s">
        <v>474</v>
      </c>
      <c r="F164" s="515"/>
      <c r="G164" s="433"/>
      <c r="H164" s="433">
        <v>137000</v>
      </c>
      <c r="I164" s="433"/>
      <c r="J164" s="691">
        <v>1</v>
      </c>
      <c r="K164" s="880">
        <f>J164*H164</f>
        <v>137000</v>
      </c>
    </row>
    <row r="165" spans="1:17" s="482" customFormat="1" x14ac:dyDescent="0.25">
      <c r="A165" s="542">
        <f t="shared" si="13"/>
        <v>25</v>
      </c>
      <c r="B165" s="197" t="str">
        <f t="shared" ref="B165:B173" si="14">IF(D165&lt;&gt;"","S"&amp;A165,"")</f>
        <v/>
      </c>
      <c r="C165" s="777"/>
      <c r="D165" s="536"/>
      <c r="E165" s="421"/>
      <c r="F165" s="515"/>
      <c r="G165" s="433"/>
      <c r="H165" s="433"/>
      <c r="I165" s="433"/>
      <c r="J165" s="691"/>
      <c r="K165" s="880"/>
    </row>
    <row r="166" spans="1:17" s="508" customFormat="1" x14ac:dyDescent="0.25">
      <c r="A166" s="542">
        <f t="shared" si="13"/>
        <v>25</v>
      </c>
      <c r="B166" s="197" t="str">
        <f t="shared" si="14"/>
        <v/>
      </c>
      <c r="C166" s="777"/>
      <c r="D166" s="421"/>
      <c r="E166" s="421"/>
      <c r="F166" s="828"/>
      <c r="G166" s="792"/>
      <c r="H166" s="808"/>
      <c r="I166" s="433"/>
      <c r="J166" s="691"/>
      <c r="K166" s="880"/>
      <c r="L166" s="482"/>
      <c r="M166" s="482"/>
      <c r="N166" s="482"/>
      <c r="O166" s="482"/>
      <c r="P166" s="482"/>
      <c r="Q166" s="482"/>
    </row>
    <row r="167" spans="1:17" s="482" customFormat="1" x14ac:dyDescent="0.25">
      <c r="A167" s="542">
        <f t="shared" si="13"/>
        <v>25</v>
      </c>
      <c r="B167" s="186" t="str">
        <f t="shared" si="14"/>
        <v/>
      </c>
      <c r="C167" s="918"/>
      <c r="D167" s="792"/>
      <c r="E167" s="533"/>
      <c r="F167" s="783"/>
      <c r="G167" s="793"/>
      <c r="H167" s="793"/>
      <c r="I167" s="793"/>
      <c r="J167" s="911"/>
      <c r="K167" s="913"/>
    </row>
    <row r="168" spans="1:17" s="482" customFormat="1" x14ac:dyDescent="0.25">
      <c r="A168" s="542">
        <f t="shared" si="13"/>
        <v>25</v>
      </c>
      <c r="B168" s="197" t="str">
        <f t="shared" si="14"/>
        <v/>
      </c>
      <c r="C168" s="801" t="s">
        <v>667</v>
      </c>
      <c r="D168" s="536"/>
      <c r="E168" s="491"/>
      <c r="F168" s="515"/>
      <c r="G168" s="433"/>
      <c r="H168" s="433"/>
      <c r="I168" s="433"/>
      <c r="J168" s="691"/>
      <c r="K168" s="880"/>
    </row>
    <row r="169" spans="1:17" s="482" customFormat="1" x14ac:dyDescent="0.25">
      <c r="A169" s="542">
        <f t="shared" si="13"/>
        <v>25</v>
      </c>
      <c r="B169" s="197" t="str">
        <f t="shared" si="14"/>
        <v/>
      </c>
      <c r="C169" s="774"/>
      <c r="D169" s="536"/>
      <c r="E169" s="491"/>
      <c r="F169" s="515"/>
      <c r="G169" s="433"/>
      <c r="H169" s="433"/>
      <c r="I169" s="433"/>
      <c r="J169" s="691"/>
      <c r="K169" s="880"/>
    </row>
    <row r="170" spans="1:17" s="482" customFormat="1" ht="118.8" x14ac:dyDescent="0.25">
      <c r="A170" s="542">
        <f t="shared" si="13"/>
        <v>25</v>
      </c>
      <c r="B170" s="197" t="str">
        <f t="shared" si="14"/>
        <v/>
      </c>
      <c r="C170" s="777" t="s">
        <v>668</v>
      </c>
      <c r="D170" s="537"/>
      <c r="E170" s="509" t="s">
        <v>530</v>
      </c>
      <c r="F170" s="515"/>
      <c r="G170" s="433"/>
      <c r="H170" s="433"/>
      <c r="I170" s="433"/>
      <c r="J170" s="713"/>
      <c r="K170" s="880"/>
    </row>
    <row r="171" spans="1:17" s="482" customFormat="1" ht="9" customHeight="1" x14ac:dyDescent="0.25">
      <c r="A171" s="542">
        <f t="shared" si="13"/>
        <v>25</v>
      </c>
      <c r="B171" s="197" t="str">
        <f t="shared" si="14"/>
        <v/>
      </c>
      <c r="C171" s="777"/>
      <c r="D171" s="537"/>
      <c r="E171" s="509"/>
      <c r="F171" s="515"/>
      <c r="G171" s="433"/>
      <c r="H171" s="433"/>
      <c r="I171" s="433"/>
      <c r="J171" s="713"/>
      <c r="K171" s="880"/>
    </row>
    <row r="172" spans="1:17" s="482" customFormat="1" ht="118.8" x14ac:dyDescent="0.25">
      <c r="A172" s="542">
        <f t="shared" si="13"/>
        <v>25</v>
      </c>
      <c r="B172" s="197" t="str">
        <f t="shared" si="14"/>
        <v/>
      </c>
      <c r="C172" s="777" t="s">
        <v>669</v>
      </c>
      <c r="D172" s="537"/>
      <c r="E172" s="528" t="s">
        <v>122</v>
      </c>
      <c r="F172" s="515"/>
      <c r="G172" s="433"/>
      <c r="H172" s="433"/>
      <c r="I172" s="433"/>
      <c r="J172" s="713"/>
      <c r="K172" s="880"/>
    </row>
    <row r="173" spans="1:17" s="482" customFormat="1" ht="26.4" x14ac:dyDescent="0.25">
      <c r="A173" s="542">
        <f t="shared" si="13"/>
        <v>25</v>
      </c>
      <c r="B173" s="197" t="str">
        <f t="shared" si="14"/>
        <v/>
      </c>
      <c r="C173" s="901" t="s">
        <v>1084</v>
      </c>
      <c r="D173" s="537"/>
      <c r="E173" s="509"/>
      <c r="F173" s="515"/>
      <c r="G173" s="433"/>
      <c r="H173" s="433"/>
      <c r="I173" s="433"/>
      <c r="J173" s="713"/>
      <c r="K173" s="880"/>
    </row>
    <row r="174" spans="1:17" s="482" customFormat="1" ht="26.4" x14ac:dyDescent="0.25">
      <c r="A174" s="542">
        <f t="shared" si="13"/>
        <v>26</v>
      </c>
      <c r="B174" s="197" t="s">
        <v>1085</v>
      </c>
      <c r="C174" s="777" t="s">
        <v>670</v>
      </c>
      <c r="D174" s="536">
        <v>25</v>
      </c>
      <c r="E174" s="509" t="s">
        <v>464</v>
      </c>
      <c r="F174" s="515">
        <v>12524</v>
      </c>
      <c r="G174" s="433">
        <f>F174*D174</f>
        <v>313100</v>
      </c>
      <c r="H174" s="433">
        <v>12120.73</v>
      </c>
      <c r="I174" s="433">
        <f>H174*D174</f>
        <v>303018.25</v>
      </c>
      <c r="J174" s="691">
        <v>0</v>
      </c>
      <c r="K174" s="880">
        <f>J174*H174</f>
        <v>0</v>
      </c>
    </row>
    <row r="175" spans="1:17" s="482" customFormat="1" x14ac:dyDescent="0.25">
      <c r="A175" s="542"/>
      <c r="B175" s="197"/>
      <c r="C175" s="777"/>
      <c r="D175" s="536"/>
      <c r="E175" s="509"/>
      <c r="F175" s="515"/>
      <c r="G175" s="433"/>
      <c r="H175" s="433"/>
      <c r="I175" s="433"/>
      <c r="J175" s="691"/>
      <c r="K175" s="880"/>
    </row>
    <row r="176" spans="1:17" s="482" customFormat="1" ht="46.5" customHeight="1" x14ac:dyDescent="0.25">
      <c r="A176" s="542"/>
      <c r="B176" s="197" t="s">
        <v>1086</v>
      </c>
      <c r="C176" s="777" t="s">
        <v>1087</v>
      </c>
      <c r="D176" s="536">
        <v>0</v>
      </c>
      <c r="E176" s="509" t="s">
        <v>464</v>
      </c>
      <c r="F176" s="515"/>
      <c r="G176" s="433"/>
      <c r="H176" s="433">
        <v>1149</v>
      </c>
      <c r="I176" s="433">
        <f>H176*D176</f>
        <v>0</v>
      </c>
      <c r="J176" s="691">
        <v>195</v>
      </c>
      <c r="K176" s="880">
        <f>J176*H176</f>
        <v>224055</v>
      </c>
    </row>
    <row r="177" spans="1:11" s="482" customFormat="1" x14ac:dyDescent="0.25">
      <c r="A177" s="542"/>
      <c r="B177" s="197"/>
      <c r="C177" s="777"/>
      <c r="D177" s="536"/>
      <c r="E177" s="509"/>
      <c r="F177" s="515"/>
      <c r="G177" s="433"/>
      <c r="H177" s="433"/>
      <c r="I177" s="433"/>
      <c r="J177" s="691"/>
      <c r="K177" s="880"/>
    </row>
    <row r="178" spans="1:11" s="482" customFormat="1" ht="39.6" x14ac:dyDescent="0.25">
      <c r="A178" s="542"/>
      <c r="B178" s="197" t="s">
        <v>1088</v>
      </c>
      <c r="C178" s="777" t="s">
        <v>1089</v>
      </c>
      <c r="D178" s="536">
        <v>0</v>
      </c>
      <c r="E178" s="509" t="s">
        <v>464</v>
      </c>
      <c r="F178" s="515"/>
      <c r="G178" s="433"/>
      <c r="H178" s="433">
        <v>1650</v>
      </c>
      <c r="I178" s="433">
        <f>H178*D178</f>
        <v>0</v>
      </c>
      <c r="J178" s="691">
        <v>28</v>
      </c>
      <c r="K178" s="880">
        <f>J178*H178</f>
        <v>46200</v>
      </c>
    </row>
    <row r="179" spans="1:11" s="482" customFormat="1" x14ac:dyDescent="0.25">
      <c r="A179" s="542"/>
      <c r="B179" s="790"/>
      <c r="C179" s="796"/>
      <c r="D179" s="792"/>
      <c r="E179" s="538"/>
      <c r="F179" s="783"/>
      <c r="G179" s="793"/>
      <c r="H179" s="793"/>
      <c r="I179" s="793"/>
      <c r="J179" s="911"/>
      <c r="K179" s="913"/>
    </row>
    <row r="180" spans="1:11" s="482" customFormat="1" ht="36" customHeight="1" x14ac:dyDescent="0.25">
      <c r="A180" s="542"/>
      <c r="B180" s="197" t="s">
        <v>1090</v>
      </c>
      <c r="C180" s="777" t="s">
        <v>1091</v>
      </c>
      <c r="D180" s="536">
        <v>0</v>
      </c>
      <c r="E180" s="509" t="s">
        <v>464</v>
      </c>
      <c r="F180" s="515"/>
      <c r="G180" s="433"/>
      <c r="H180" s="433">
        <v>1400</v>
      </c>
      <c r="I180" s="433">
        <f>H180*D180</f>
        <v>0</v>
      </c>
      <c r="J180" s="691">
        <v>120</v>
      </c>
      <c r="K180" s="880">
        <f>J180*H180</f>
        <v>168000</v>
      </c>
    </row>
    <row r="181" spans="1:11" s="482" customFormat="1" x14ac:dyDescent="0.25">
      <c r="A181" s="542"/>
      <c r="B181" s="197"/>
      <c r="C181" s="777"/>
      <c r="D181" s="536"/>
      <c r="E181" s="509"/>
      <c r="F181" s="515"/>
      <c r="G181" s="433"/>
      <c r="H181" s="433"/>
      <c r="I181" s="433"/>
      <c r="J181" s="691"/>
      <c r="K181" s="880"/>
    </row>
    <row r="182" spans="1:11" s="482" customFormat="1" ht="32.25" customHeight="1" x14ac:dyDescent="0.25">
      <c r="A182" s="542"/>
      <c r="B182" s="197" t="s">
        <v>1092</v>
      </c>
      <c r="C182" s="777" t="s">
        <v>1093</v>
      </c>
      <c r="D182" s="536">
        <v>0</v>
      </c>
      <c r="E182" s="509" t="s">
        <v>464</v>
      </c>
      <c r="F182" s="515"/>
      <c r="G182" s="433"/>
      <c r="H182" s="433">
        <v>1650</v>
      </c>
      <c r="I182" s="433">
        <f>H182*D182</f>
        <v>0</v>
      </c>
      <c r="J182" s="691">
        <v>12</v>
      </c>
      <c r="K182" s="880">
        <f>J182*H182</f>
        <v>19800</v>
      </c>
    </row>
    <row r="183" spans="1:11" s="482" customFormat="1" x14ac:dyDescent="0.25">
      <c r="A183" s="542">
        <f>IF(D183&lt;&gt;"",A174+1,A174)</f>
        <v>26</v>
      </c>
      <c r="B183" s="197" t="str">
        <f>IF(D183&lt;&gt;"","S"&amp;A183,"")</f>
        <v/>
      </c>
      <c r="C183" s="777"/>
      <c r="D183" s="537"/>
      <c r="E183" s="509"/>
      <c r="F183" s="515"/>
      <c r="G183" s="433"/>
      <c r="H183" s="433"/>
      <c r="I183" s="433"/>
      <c r="J183" s="713"/>
      <c r="K183" s="880"/>
    </row>
    <row r="184" spans="1:11" s="482" customFormat="1" ht="26.4" x14ac:dyDescent="0.25">
      <c r="A184" s="542">
        <f>IF(D184&lt;&gt;"",A183+1,A183)</f>
        <v>27</v>
      </c>
      <c r="B184" s="197" t="s">
        <v>1094</v>
      </c>
      <c r="C184" s="777" t="s">
        <v>671</v>
      </c>
      <c r="D184" s="537">
        <v>5</v>
      </c>
      <c r="E184" s="509" t="s">
        <v>464</v>
      </c>
      <c r="F184" s="515">
        <v>3437</v>
      </c>
      <c r="G184" s="433">
        <f>F184*D184</f>
        <v>17185</v>
      </c>
      <c r="H184" s="433">
        <v>3326.33</v>
      </c>
      <c r="I184" s="433">
        <f>H184*D184</f>
        <v>16631.650000000001</v>
      </c>
      <c r="J184" s="713">
        <v>0</v>
      </c>
      <c r="K184" s="713">
        <v>0</v>
      </c>
    </row>
    <row r="185" spans="1:11" s="482" customFormat="1" x14ac:dyDescent="0.25">
      <c r="A185" s="542"/>
      <c r="B185" s="197"/>
      <c r="C185" s="777"/>
      <c r="D185" s="537"/>
      <c r="E185" s="509"/>
      <c r="F185" s="515"/>
      <c r="G185" s="433"/>
      <c r="H185" s="433"/>
      <c r="I185" s="433"/>
      <c r="J185" s="713"/>
      <c r="K185" s="905"/>
    </row>
    <row r="186" spans="1:11" s="482" customFormat="1" ht="33" customHeight="1" x14ac:dyDescent="0.25">
      <c r="A186" s="542"/>
      <c r="B186" s="197" t="s">
        <v>1095</v>
      </c>
      <c r="C186" s="777" t="s">
        <v>1096</v>
      </c>
      <c r="D186" s="537"/>
      <c r="E186" s="509" t="s">
        <v>464</v>
      </c>
      <c r="F186" s="515"/>
      <c r="G186" s="433"/>
      <c r="H186" s="433">
        <v>1650</v>
      </c>
      <c r="I186" s="433">
        <f>H186*D186</f>
        <v>0</v>
      </c>
      <c r="J186" s="713">
        <v>5</v>
      </c>
      <c r="K186" s="880">
        <f>J186*H186</f>
        <v>8250</v>
      </c>
    </row>
    <row r="187" spans="1:11" s="482" customFormat="1" x14ac:dyDescent="0.25">
      <c r="A187" s="542">
        <f>IF(D187&lt;&gt;"",A184+1,A184)</f>
        <v>27</v>
      </c>
      <c r="B187" s="197" t="str">
        <f>IF(D187&lt;&gt;"","S"&amp;A187,"")</f>
        <v/>
      </c>
      <c r="C187" s="777"/>
      <c r="D187" s="537"/>
      <c r="E187" s="509"/>
      <c r="F187" s="515"/>
      <c r="G187" s="433"/>
      <c r="H187" s="433"/>
      <c r="I187" s="433"/>
      <c r="J187" s="713"/>
      <c r="K187" s="880"/>
    </row>
    <row r="188" spans="1:11" s="815" customFormat="1" ht="26.4" x14ac:dyDescent="0.25">
      <c r="A188" s="850">
        <f t="shared" ref="A188:A200" si="15">IF(D188&lt;&gt;"",A187+1,A187)</f>
        <v>28</v>
      </c>
      <c r="B188" s="197" t="s">
        <v>1097</v>
      </c>
      <c r="C188" s="825" t="s">
        <v>672</v>
      </c>
      <c r="D188" s="811">
        <v>22</v>
      </c>
      <c r="E188" s="817" t="s">
        <v>464</v>
      </c>
      <c r="F188" s="813">
        <v>4136</v>
      </c>
      <c r="G188" s="814">
        <f>F188*D188</f>
        <v>90992</v>
      </c>
      <c r="H188" s="814">
        <v>4002.82</v>
      </c>
      <c r="I188" s="814">
        <f>H188*D188</f>
        <v>88062.040000000008</v>
      </c>
      <c r="J188" s="713">
        <v>0</v>
      </c>
      <c r="K188" s="713">
        <v>0</v>
      </c>
    </row>
    <row r="189" spans="1:11" s="815" customFormat="1" x14ac:dyDescent="0.25">
      <c r="A189" s="850">
        <f t="shared" si="15"/>
        <v>28</v>
      </c>
      <c r="B189" s="809" t="str">
        <f>IF(D189&lt;&gt;"","S"&amp;A189,"")</f>
        <v/>
      </c>
      <c r="C189" s="825"/>
      <c r="D189" s="811"/>
      <c r="E189" s="817"/>
      <c r="F189" s="813"/>
      <c r="G189" s="814"/>
      <c r="H189" s="814"/>
      <c r="I189" s="814"/>
      <c r="J189" s="713"/>
      <c r="K189" s="880"/>
    </row>
    <row r="190" spans="1:11" s="815" customFormat="1" ht="26.4" x14ac:dyDescent="0.25">
      <c r="A190" s="850">
        <f t="shared" si="15"/>
        <v>29</v>
      </c>
      <c r="B190" s="809" t="s">
        <v>1098</v>
      </c>
      <c r="C190" s="825" t="s">
        <v>673</v>
      </c>
      <c r="D190" s="811">
        <v>26</v>
      </c>
      <c r="E190" s="817" t="s">
        <v>464</v>
      </c>
      <c r="F190" s="813">
        <v>4136</v>
      </c>
      <c r="G190" s="814">
        <f>F190*D190</f>
        <v>107536</v>
      </c>
      <c r="H190" s="814">
        <v>4002.82</v>
      </c>
      <c r="I190" s="814">
        <f>H190*D190</f>
        <v>104073.32</v>
      </c>
      <c r="J190" s="713">
        <v>0</v>
      </c>
      <c r="K190" s="713">
        <v>0</v>
      </c>
    </row>
    <row r="191" spans="1:11" s="815" customFormat="1" x14ac:dyDescent="0.25">
      <c r="A191" s="850">
        <f t="shared" si="15"/>
        <v>29</v>
      </c>
      <c r="B191" s="809" t="str">
        <f>IF(D191&lt;&gt;"","S"&amp;A191,"")</f>
        <v/>
      </c>
      <c r="C191" s="825"/>
      <c r="D191" s="811"/>
      <c r="E191" s="817"/>
      <c r="F191" s="813"/>
      <c r="G191" s="814"/>
      <c r="H191" s="814"/>
      <c r="I191" s="814"/>
      <c r="J191" s="713"/>
      <c r="K191" s="880"/>
    </row>
    <row r="192" spans="1:11" s="815" customFormat="1" ht="26.4" x14ac:dyDescent="0.25">
      <c r="A192" s="850">
        <f t="shared" si="15"/>
        <v>30</v>
      </c>
      <c r="B192" s="809" t="s">
        <v>1099</v>
      </c>
      <c r="C192" s="825" t="s">
        <v>674</v>
      </c>
      <c r="D192" s="811">
        <v>30</v>
      </c>
      <c r="E192" s="817" t="s">
        <v>464</v>
      </c>
      <c r="F192" s="813">
        <v>4136</v>
      </c>
      <c r="G192" s="814">
        <f>F192*D192</f>
        <v>124080</v>
      </c>
      <c r="H192" s="814">
        <v>4002.82</v>
      </c>
      <c r="I192" s="814">
        <f>H192*D192</f>
        <v>120084.6</v>
      </c>
      <c r="J192" s="713">
        <v>0</v>
      </c>
      <c r="K192" s="713">
        <v>0</v>
      </c>
    </row>
    <row r="193" spans="1:16" s="815" customFormat="1" x14ac:dyDescent="0.25">
      <c r="A193" s="850">
        <f t="shared" si="15"/>
        <v>30</v>
      </c>
      <c r="B193" s="809" t="str">
        <f>IF(D193&lt;&gt;"","S"&amp;A193,"")</f>
        <v/>
      </c>
      <c r="C193" s="825"/>
      <c r="D193" s="811"/>
      <c r="E193" s="817"/>
      <c r="F193" s="813"/>
      <c r="G193" s="814"/>
      <c r="H193" s="814"/>
      <c r="I193" s="814"/>
      <c r="J193" s="713"/>
      <c r="K193" s="880"/>
    </row>
    <row r="194" spans="1:16" s="815" customFormat="1" ht="26.4" x14ac:dyDescent="0.25">
      <c r="A194" s="850">
        <f t="shared" si="15"/>
        <v>31</v>
      </c>
      <c r="B194" s="809" t="s">
        <v>1100</v>
      </c>
      <c r="C194" s="825" t="s">
        <v>675</v>
      </c>
      <c r="D194" s="811">
        <v>35</v>
      </c>
      <c r="E194" s="817" t="s">
        <v>464</v>
      </c>
      <c r="F194" s="813">
        <v>4136</v>
      </c>
      <c r="G194" s="814">
        <f>F194*D194</f>
        <v>144760</v>
      </c>
      <c r="H194" s="814">
        <v>4002.82</v>
      </c>
      <c r="I194" s="814">
        <f>H194*D194</f>
        <v>140098.70000000001</v>
      </c>
      <c r="J194" s="713">
        <v>0</v>
      </c>
      <c r="K194" s="713">
        <v>0</v>
      </c>
    </row>
    <row r="195" spans="1:16" s="822" customFormat="1" x14ac:dyDescent="0.25">
      <c r="A195" s="933">
        <f t="shared" si="15"/>
        <v>31</v>
      </c>
      <c r="B195" s="809" t="str">
        <f>IF(D195&lt;&gt;"","S"&amp;A195,"")</f>
        <v/>
      </c>
      <c r="C195" s="875"/>
      <c r="D195" s="811"/>
      <c r="E195" s="817"/>
      <c r="F195" s="820"/>
      <c r="G195" s="821"/>
      <c r="H195" s="814"/>
      <c r="I195" s="814"/>
      <c r="J195" s="713"/>
      <c r="K195" s="880"/>
      <c r="L195" s="815"/>
      <c r="M195" s="815"/>
      <c r="N195" s="815"/>
      <c r="O195" s="815"/>
      <c r="P195" s="815"/>
    </row>
    <row r="196" spans="1:16" s="815" customFormat="1" ht="26.4" x14ac:dyDescent="0.25">
      <c r="A196" s="850">
        <f t="shared" si="15"/>
        <v>32</v>
      </c>
      <c r="B196" s="872" t="s">
        <v>1101</v>
      </c>
      <c r="C196" s="825" t="s">
        <v>676</v>
      </c>
      <c r="D196" s="874">
        <v>40</v>
      </c>
      <c r="E196" s="817" t="s">
        <v>464</v>
      </c>
      <c r="F196" s="813">
        <v>3845</v>
      </c>
      <c r="G196" s="814">
        <f>F196*D196</f>
        <v>153800</v>
      </c>
      <c r="H196" s="814">
        <v>3721.19</v>
      </c>
      <c r="I196" s="814">
        <f>H196*D196</f>
        <v>148847.6</v>
      </c>
      <c r="J196" s="713">
        <v>0</v>
      </c>
      <c r="K196" s="713">
        <v>0</v>
      </c>
    </row>
    <row r="197" spans="1:16" s="482" customFormat="1" x14ac:dyDescent="0.25">
      <c r="A197" s="542">
        <f t="shared" si="15"/>
        <v>32</v>
      </c>
      <c r="B197" s="197" t="str">
        <f>IF(D197&lt;&gt;"","S"&amp;A197,"")</f>
        <v/>
      </c>
      <c r="C197" s="777"/>
      <c r="D197" s="787"/>
      <c r="E197" s="509"/>
      <c r="F197" s="515"/>
      <c r="G197" s="433"/>
      <c r="H197" s="433"/>
      <c r="I197" s="433"/>
      <c r="J197" s="713"/>
      <c r="K197" s="880"/>
    </row>
    <row r="198" spans="1:16" s="482" customFormat="1" ht="48" customHeight="1" x14ac:dyDescent="0.25">
      <c r="A198" s="542">
        <f t="shared" si="15"/>
        <v>33</v>
      </c>
      <c r="B198" s="197" t="s">
        <v>1102</v>
      </c>
      <c r="C198" s="777" t="s">
        <v>677</v>
      </c>
      <c r="D198" s="787">
        <v>25</v>
      </c>
      <c r="E198" s="509" t="s">
        <v>464</v>
      </c>
      <c r="F198" s="515">
        <v>4485</v>
      </c>
      <c r="G198" s="433">
        <f>F198*D198</f>
        <v>112125</v>
      </c>
      <c r="H198" s="433">
        <v>4340.58</v>
      </c>
      <c r="I198" s="433">
        <f>H198*D198</f>
        <v>108514.5</v>
      </c>
      <c r="J198" s="713">
        <v>25</v>
      </c>
      <c r="K198" s="880">
        <f>J198*H198</f>
        <v>108514.5</v>
      </c>
    </row>
    <row r="199" spans="1:16" s="482" customFormat="1" x14ac:dyDescent="0.25">
      <c r="A199" s="542">
        <f t="shared" si="15"/>
        <v>33</v>
      </c>
      <c r="B199" s="197" t="str">
        <f>IF(D199&lt;&gt;"","S"&amp;A199,"")</f>
        <v/>
      </c>
      <c r="C199" s="774"/>
      <c r="D199" s="787"/>
      <c r="E199" s="488"/>
      <c r="F199" s="515"/>
      <c r="G199" s="433"/>
      <c r="H199" s="433"/>
      <c r="I199" s="433"/>
      <c r="J199" s="713"/>
      <c r="K199" s="880"/>
    </row>
    <row r="200" spans="1:16" s="815" customFormat="1" ht="26.4" x14ac:dyDescent="0.25">
      <c r="A200" s="850">
        <f t="shared" si="15"/>
        <v>34</v>
      </c>
      <c r="B200" s="818" t="s">
        <v>1103</v>
      </c>
      <c r="C200" s="829" t="s">
        <v>678</v>
      </c>
      <c r="D200" s="830">
        <v>12</v>
      </c>
      <c r="E200" s="819" t="s">
        <v>464</v>
      </c>
      <c r="F200" s="919">
        <v>2155</v>
      </c>
      <c r="G200" s="920">
        <f>F200*D200</f>
        <v>25860</v>
      </c>
      <c r="H200" s="920">
        <v>2085.61</v>
      </c>
      <c r="I200" s="920">
        <f>H200*D200</f>
        <v>25027.32</v>
      </c>
      <c r="J200" s="909">
        <v>0</v>
      </c>
      <c r="K200" s="909">
        <v>0</v>
      </c>
    </row>
    <row r="201" spans="1:16" s="815" customFormat="1" x14ac:dyDescent="0.25">
      <c r="A201" s="850"/>
      <c r="B201" s="809"/>
      <c r="C201" s="825"/>
      <c r="D201" s="811"/>
      <c r="E201" s="817"/>
      <c r="F201" s="813"/>
      <c r="G201" s="814"/>
      <c r="H201" s="814"/>
      <c r="I201" s="814"/>
      <c r="J201" s="713"/>
      <c r="K201" s="880"/>
    </row>
    <row r="202" spans="1:16" s="815" customFormat="1" ht="26.4" x14ac:dyDescent="0.25">
      <c r="A202" s="850">
        <f>IF(D202&lt;&gt;"",A201+1,A201)</f>
        <v>1</v>
      </c>
      <c r="B202" s="831" t="s">
        <v>1104</v>
      </c>
      <c r="C202" s="825" t="s">
        <v>1105</v>
      </c>
      <c r="D202" s="811">
        <v>0</v>
      </c>
      <c r="E202" s="817" t="s">
        <v>464</v>
      </c>
      <c r="F202" s="813">
        <v>2155</v>
      </c>
      <c r="G202" s="814">
        <f>F202*D202</f>
        <v>0</v>
      </c>
      <c r="H202" s="814">
        <v>1400</v>
      </c>
      <c r="I202" s="814">
        <f>H202*D202</f>
        <v>0</v>
      </c>
      <c r="J202" s="713">
        <v>32</v>
      </c>
      <c r="K202" s="880">
        <f>J202*H202</f>
        <v>44800</v>
      </c>
    </row>
    <row r="203" spans="1:16" s="815" customFormat="1" x14ac:dyDescent="0.25">
      <c r="A203" s="850">
        <f>IF(D203&lt;&gt;"",A200+1,A200)</f>
        <v>34</v>
      </c>
      <c r="B203" s="809" t="str">
        <f>IF(D203&lt;&gt;"","S"&amp;A203,"")</f>
        <v/>
      </c>
      <c r="C203" s="823"/>
      <c r="D203" s="811"/>
      <c r="E203" s="817"/>
      <c r="F203" s="813"/>
      <c r="G203" s="814"/>
      <c r="H203" s="814"/>
      <c r="I203" s="814"/>
      <c r="J203" s="713"/>
      <c r="K203" s="880"/>
    </row>
    <row r="204" spans="1:16" s="815" customFormat="1" ht="26.4" x14ac:dyDescent="0.25">
      <c r="A204" s="850">
        <f>IF(D204&lt;&gt;"",A203+1,A203)</f>
        <v>35</v>
      </c>
      <c r="B204" s="809" t="s">
        <v>1106</v>
      </c>
      <c r="C204" s="825" t="s">
        <v>679</v>
      </c>
      <c r="D204" s="811">
        <v>16</v>
      </c>
      <c r="E204" s="817" t="s">
        <v>464</v>
      </c>
      <c r="F204" s="813">
        <v>2155</v>
      </c>
      <c r="G204" s="814">
        <f>F204*D204</f>
        <v>34480</v>
      </c>
      <c r="H204" s="814">
        <v>2085.61</v>
      </c>
      <c r="I204" s="814">
        <f>H204*D204</f>
        <v>33369.760000000002</v>
      </c>
      <c r="J204" s="713">
        <v>0</v>
      </c>
      <c r="K204" s="713">
        <v>0</v>
      </c>
    </row>
    <row r="205" spans="1:16" s="815" customFormat="1" x14ac:dyDescent="0.25">
      <c r="A205" s="850"/>
      <c r="B205" s="809"/>
      <c r="C205" s="825"/>
      <c r="D205" s="811"/>
      <c r="E205" s="817"/>
      <c r="F205" s="813"/>
      <c r="G205" s="814"/>
      <c r="H205" s="814"/>
      <c r="I205" s="814"/>
      <c r="J205" s="713"/>
      <c r="K205" s="880"/>
    </row>
    <row r="206" spans="1:16" s="815" customFormat="1" ht="31.5" customHeight="1" x14ac:dyDescent="0.25">
      <c r="A206" s="850">
        <f>IF(D206&lt;&gt;"",A205+1,A205)</f>
        <v>1</v>
      </c>
      <c r="B206" s="831" t="s">
        <v>1106</v>
      </c>
      <c r="C206" s="825" t="s">
        <v>1107</v>
      </c>
      <c r="D206" s="811">
        <v>0</v>
      </c>
      <c r="E206" s="817" t="s">
        <v>464</v>
      </c>
      <c r="F206" s="813">
        <v>2155</v>
      </c>
      <c r="G206" s="814">
        <f>F206*D206</f>
        <v>0</v>
      </c>
      <c r="H206" s="814">
        <v>1400</v>
      </c>
      <c r="I206" s="814">
        <f>H206*D206</f>
        <v>0</v>
      </c>
      <c r="J206" s="713">
        <v>27</v>
      </c>
      <c r="K206" s="880">
        <f>J206*H206</f>
        <v>37800</v>
      </c>
    </row>
    <row r="207" spans="1:16" s="815" customFormat="1" x14ac:dyDescent="0.25">
      <c r="A207" s="850">
        <f>IF(D207&lt;&gt;"",A204+1,A204)</f>
        <v>35</v>
      </c>
      <c r="B207" s="809" t="str">
        <f>IF(D207&lt;&gt;"","S"&amp;A207,"")</f>
        <v/>
      </c>
      <c r="C207" s="825"/>
      <c r="D207" s="811"/>
      <c r="E207" s="817"/>
      <c r="F207" s="813"/>
      <c r="G207" s="814"/>
      <c r="H207" s="814"/>
      <c r="I207" s="814"/>
      <c r="J207" s="713"/>
      <c r="K207" s="880"/>
    </row>
    <row r="208" spans="1:16" s="815" customFormat="1" ht="26.4" x14ac:dyDescent="0.25">
      <c r="A208" s="850">
        <f>IF(D208&lt;&gt;"",A207+1,A207)</f>
        <v>36</v>
      </c>
      <c r="B208" s="809" t="s">
        <v>1108</v>
      </c>
      <c r="C208" s="825" t="s">
        <v>680</v>
      </c>
      <c r="D208" s="811">
        <v>10</v>
      </c>
      <c r="E208" s="817" t="s">
        <v>464</v>
      </c>
      <c r="F208" s="813">
        <v>2155</v>
      </c>
      <c r="G208" s="814">
        <f>F208*D208</f>
        <v>21550</v>
      </c>
      <c r="H208" s="814">
        <v>2085.61</v>
      </c>
      <c r="I208" s="814">
        <f>H208*D208</f>
        <v>20856.100000000002</v>
      </c>
      <c r="J208" s="713">
        <v>0</v>
      </c>
      <c r="K208" s="713">
        <v>0</v>
      </c>
    </row>
    <row r="209" spans="1:11" s="815" customFormat="1" x14ac:dyDescent="0.25">
      <c r="A209" s="850"/>
      <c r="B209" s="809"/>
      <c r="C209" s="825"/>
      <c r="D209" s="811"/>
      <c r="E209" s="817"/>
      <c r="F209" s="813"/>
      <c r="G209" s="814"/>
      <c r="H209" s="814"/>
      <c r="I209" s="814"/>
      <c r="J209" s="713"/>
      <c r="K209" s="880"/>
    </row>
    <row r="210" spans="1:11" s="815" customFormat="1" ht="30.75" customHeight="1" x14ac:dyDescent="0.25">
      <c r="A210" s="850">
        <f>IF(D210&lt;&gt;"",A209+1,A209)</f>
        <v>1</v>
      </c>
      <c r="B210" s="831" t="s">
        <v>1109</v>
      </c>
      <c r="C210" s="825" t="s">
        <v>1110</v>
      </c>
      <c r="D210" s="811">
        <v>0</v>
      </c>
      <c r="E210" s="817" t="s">
        <v>464</v>
      </c>
      <c r="F210" s="813">
        <v>2155</v>
      </c>
      <c r="G210" s="814">
        <f>F210*D210</f>
        <v>0</v>
      </c>
      <c r="H210" s="814">
        <v>1400</v>
      </c>
      <c r="I210" s="814">
        <f>H210*D210</f>
        <v>0</v>
      </c>
      <c r="J210" s="713">
        <v>30</v>
      </c>
      <c r="K210" s="880">
        <f>J210*H210</f>
        <v>42000</v>
      </c>
    </row>
    <row r="211" spans="1:11" s="815" customFormat="1" x14ac:dyDescent="0.25">
      <c r="A211" s="850">
        <f>IF(D211&lt;&gt;"",A208+1,A208)</f>
        <v>36</v>
      </c>
      <c r="B211" s="809" t="str">
        <f>IF(D211&lt;&gt;"","S"&amp;A211,"")</f>
        <v/>
      </c>
      <c r="C211" s="825"/>
      <c r="D211" s="811"/>
      <c r="E211" s="817"/>
      <c r="F211" s="813"/>
      <c r="G211" s="814"/>
      <c r="H211" s="814"/>
      <c r="I211" s="814"/>
      <c r="J211" s="713"/>
      <c r="K211" s="880"/>
    </row>
    <row r="212" spans="1:11" s="815" customFormat="1" ht="27.75" customHeight="1" x14ac:dyDescent="0.25">
      <c r="A212" s="850">
        <f>IF(D212&lt;&gt;"",A211+1,A211)</f>
        <v>37</v>
      </c>
      <c r="B212" s="809" t="s">
        <v>1111</v>
      </c>
      <c r="C212" s="825" t="s">
        <v>681</v>
      </c>
      <c r="D212" s="811">
        <v>10</v>
      </c>
      <c r="E212" s="817" t="s">
        <v>464</v>
      </c>
      <c r="F212" s="813">
        <v>2155</v>
      </c>
      <c r="G212" s="814">
        <f>F212*D212</f>
        <v>21550</v>
      </c>
      <c r="H212" s="814">
        <v>2085.61</v>
      </c>
      <c r="I212" s="814">
        <f>H212*D212</f>
        <v>20856.100000000002</v>
      </c>
      <c r="J212" s="713">
        <v>0</v>
      </c>
      <c r="K212" s="713">
        <v>0</v>
      </c>
    </row>
    <row r="213" spans="1:11" s="815" customFormat="1" x14ac:dyDescent="0.25">
      <c r="A213" s="850"/>
      <c r="B213" s="809"/>
      <c r="C213" s="825"/>
      <c r="D213" s="811"/>
      <c r="E213" s="817"/>
      <c r="F213" s="813"/>
      <c r="G213" s="814"/>
      <c r="H213" s="814"/>
      <c r="I213" s="814"/>
      <c r="J213" s="713"/>
      <c r="K213" s="880"/>
    </row>
    <row r="214" spans="1:11" s="815" customFormat="1" ht="30.75" customHeight="1" x14ac:dyDescent="0.25">
      <c r="A214" s="850">
        <f>IF(D214&lt;&gt;"",A213+1,A213)</f>
        <v>1</v>
      </c>
      <c r="B214" s="831" t="s">
        <v>1112</v>
      </c>
      <c r="C214" s="825" t="s">
        <v>1113</v>
      </c>
      <c r="D214" s="811">
        <v>0</v>
      </c>
      <c r="E214" s="817" t="s">
        <v>464</v>
      </c>
      <c r="F214" s="813">
        <v>2155</v>
      </c>
      <c r="G214" s="814">
        <f>F214*D214</f>
        <v>0</v>
      </c>
      <c r="H214" s="814">
        <v>1400</v>
      </c>
      <c r="I214" s="814">
        <f>H214*D214</f>
        <v>0</v>
      </c>
      <c r="J214" s="713">
        <v>38</v>
      </c>
      <c r="K214" s="880">
        <f>J214*H214</f>
        <v>53200</v>
      </c>
    </row>
    <row r="215" spans="1:11" s="815" customFormat="1" x14ac:dyDescent="0.25">
      <c r="A215" s="850">
        <f>IF(D215&lt;&gt;"",A212+1,A212)</f>
        <v>37</v>
      </c>
      <c r="B215" s="809" t="str">
        <f>IF(D215&lt;&gt;"","S"&amp;A215,"")</f>
        <v/>
      </c>
      <c r="C215" s="825"/>
      <c r="D215" s="811"/>
      <c r="E215" s="817"/>
      <c r="F215" s="813"/>
      <c r="G215" s="814"/>
      <c r="H215" s="814"/>
      <c r="I215" s="814"/>
      <c r="J215" s="713"/>
      <c r="K215" s="880"/>
    </row>
    <row r="216" spans="1:11" s="815" customFormat="1" ht="27" customHeight="1" x14ac:dyDescent="0.25">
      <c r="A216" s="850">
        <f>IF(D216&lt;&gt;"",A215+1,A215)</f>
        <v>38</v>
      </c>
      <c r="B216" s="809" t="s">
        <v>1114</v>
      </c>
      <c r="C216" s="825" t="s">
        <v>682</v>
      </c>
      <c r="D216" s="811">
        <v>12</v>
      </c>
      <c r="E216" s="817" t="s">
        <v>464</v>
      </c>
      <c r="F216" s="813">
        <v>2155</v>
      </c>
      <c r="G216" s="814">
        <f>F216*D216</f>
        <v>25860</v>
      </c>
      <c r="H216" s="814">
        <v>2085.61</v>
      </c>
      <c r="I216" s="814">
        <f>H216*D216</f>
        <v>25027.32</v>
      </c>
      <c r="J216" s="713">
        <v>0</v>
      </c>
      <c r="K216" s="713">
        <v>0</v>
      </c>
    </row>
    <row r="217" spans="1:11" s="815" customFormat="1" x14ac:dyDescent="0.25">
      <c r="A217" s="850"/>
      <c r="B217" s="809"/>
      <c r="C217" s="825"/>
      <c r="D217" s="811"/>
      <c r="E217" s="817"/>
      <c r="F217" s="813"/>
      <c r="G217" s="814"/>
      <c r="H217" s="814"/>
      <c r="I217" s="814"/>
      <c r="J217" s="713"/>
      <c r="K217" s="880"/>
    </row>
    <row r="218" spans="1:11" s="815" customFormat="1" ht="27.75" customHeight="1" x14ac:dyDescent="0.25">
      <c r="A218" s="934">
        <f>IF(D218&lt;&gt;"",A217+1,A217)</f>
        <v>1</v>
      </c>
      <c r="B218" s="831" t="s">
        <v>1115</v>
      </c>
      <c r="C218" s="825" t="s">
        <v>1116</v>
      </c>
      <c r="D218" s="811">
        <v>0</v>
      </c>
      <c r="E218" s="817" t="s">
        <v>464</v>
      </c>
      <c r="F218" s="813">
        <v>2155</v>
      </c>
      <c r="G218" s="814">
        <f>F218*D218</f>
        <v>0</v>
      </c>
      <c r="H218" s="814">
        <v>1400</v>
      </c>
      <c r="I218" s="814">
        <f>H218*D218</f>
        <v>0</v>
      </c>
      <c r="J218" s="713">
        <v>37</v>
      </c>
      <c r="K218" s="880">
        <f>J218*H218</f>
        <v>51800</v>
      </c>
    </row>
    <row r="219" spans="1:11" s="815" customFormat="1" x14ac:dyDescent="0.25">
      <c r="A219" s="850">
        <f>IF(D219&lt;&gt;"",A216+1,A216)</f>
        <v>38</v>
      </c>
      <c r="B219" s="809" t="str">
        <f>IF(D219&lt;&gt;"","S"&amp;A219,"")</f>
        <v/>
      </c>
      <c r="C219" s="825"/>
      <c r="D219" s="811"/>
      <c r="E219" s="817"/>
      <c r="F219" s="813"/>
      <c r="G219" s="814"/>
      <c r="H219" s="814"/>
      <c r="I219" s="814"/>
      <c r="J219" s="713"/>
      <c r="K219" s="880"/>
    </row>
    <row r="220" spans="1:11" s="815" customFormat="1" ht="26.4" x14ac:dyDescent="0.25">
      <c r="A220" s="850">
        <f>IF(D220&lt;&gt;"",A219+1,A219)</f>
        <v>39</v>
      </c>
      <c r="B220" s="809" t="s">
        <v>1117</v>
      </c>
      <c r="C220" s="825" t="s">
        <v>683</v>
      </c>
      <c r="D220" s="811">
        <v>16</v>
      </c>
      <c r="E220" s="817" t="s">
        <v>464</v>
      </c>
      <c r="F220" s="813">
        <v>2155</v>
      </c>
      <c r="G220" s="814">
        <f>F220*D220</f>
        <v>34480</v>
      </c>
      <c r="H220" s="814">
        <v>2085.61</v>
      </c>
      <c r="I220" s="814">
        <f>H220*D220</f>
        <v>33369.760000000002</v>
      </c>
      <c r="J220" s="713">
        <v>0</v>
      </c>
      <c r="K220" s="713">
        <v>0</v>
      </c>
    </row>
    <row r="221" spans="1:11" s="815" customFormat="1" x14ac:dyDescent="0.25">
      <c r="A221" s="850"/>
      <c r="B221" s="809"/>
      <c r="C221" s="825"/>
      <c r="D221" s="811"/>
      <c r="E221" s="817"/>
      <c r="F221" s="813"/>
      <c r="G221" s="814"/>
      <c r="H221" s="814"/>
      <c r="I221" s="814"/>
      <c r="J221" s="713"/>
      <c r="K221" s="880"/>
    </row>
    <row r="222" spans="1:11" s="815" customFormat="1" ht="30" customHeight="1" x14ac:dyDescent="0.25">
      <c r="A222" s="850">
        <f>IF(D222&lt;&gt;"",A221+1,A221)</f>
        <v>1</v>
      </c>
      <c r="B222" s="809" t="s">
        <v>1118</v>
      </c>
      <c r="C222" s="825" t="s">
        <v>1119</v>
      </c>
      <c r="D222" s="811">
        <v>0</v>
      </c>
      <c r="E222" s="817" t="s">
        <v>464</v>
      </c>
      <c r="F222" s="813">
        <v>2155</v>
      </c>
      <c r="G222" s="814">
        <f>F222*D222</f>
        <v>0</v>
      </c>
      <c r="H222" s="814">
        <v>1400</v>
      </c>
      <c r="I222" s="814">
        <f>H222*D222</f>
        <v>0</v>
      </c>
      <c r="J222" s="713">
        <v>42</v>
      </c>
      <c r="K222" s="880">
        <f>J222*H222</f>
        <v>58800</v>
      </c>
    </row>
    <row r="223" spans="1:11" s="815" customFormat="1" x14ac:dyDescent="0.25">
      <c r="A223" s="850">
        <f>IF(D223&lt;&gt;"",A220+1,A220)</f>
        <v>39</v>
      </c>
      <c r="B223" s="818" t="str">
        <f>IF(D223&lt;&gt;"","S"&amp;A223,"")</f>
        <v/>
      </c>
      <c r="C223" s="829"/>
      <c r="D223" s="830"/>
      <c r="E223" s="819"/>
      <c r="F223" s="919"/>
      <c r="G223" s="920"/>
      <c r="H223" s="920"/>
      <c r="I223" s="920"/>
      <c r="J223" s="909"/>
      <c r="K223" s="913"/>
    </row>
    <row r="224" spans="1:11" s="815" customFormat="1" ht="26.4" x14ac:dyDescent="0.25">
      <c r="A224" s="850">
        <f>IF(D224&lt;&gt;"",A223+1,A223)</f>
        <v>40</v>
      </c>
      <c r="B224" s="809" t="s">
        <v>1120</v>
      </c>
      <c r="C224" s="825" t="s">
        <v>684</v>
      </c>
      <c r="D224" s="811">
        <v>10</v>
      </c>
      <c r="E224" s="817" t="s">
        <v>464</v>
      </c>
      <c r="F224" s="813">
        <v>2155</v>
      </c>
      <c r="G224" s="814">
        <f>F224*D224</f>
        <v>21550</v>
      </c>
      <c r="H224" s="814">
        <v>2085.61</v>
      </c>
      <c r="I224" s="814">
        <f>H224*D224</f>
        <v>20856.100000000002</v>
      </c>
      <c r="J224" s="713">
        <v>0</v>
      </c>
      <c r="K224" s="713">
        <v>0</v>
      </c>
    </row>
    <row r="225" spans="1:11" s="815" customFormat="1" x14ac:dyDescent="0.25">
      <c r="A225" s="850"/>
      <c r="B225" s="809"/>
      <c r="C225" s="825"/>
      <c r="D225" s="811"/>
      <c r="E225" s="817"/>
      <c r="F225" s="813"/>
      <c r="G225" s="814"/>
      <c r="H225" s="814"/>
      <c r="I225" s="814"/>
      <c r="J225" s="713"/>
      <c r="K225" s="880"/>
    </row>
    <row r="226" spans="1:11" s="815" customFormat="1" ht="31.5" customHeight="1" x14ac:dyDescent="0.25">
      <c r="A226" s="850">
        <f>IF(D226&lt;&gt;"",A225+1,A225)</f>
        <v>1</v>
      </c>
      <c r="B226" s="831" t="s">
        <v>1121</v>
      </c>
      <c r="C226" s="825" t="s">
        <v>1122</v>
      </c>
      <c r="D226" s="811">
        <v>0</v>
      </c>
      <c r="E226" s="817" t="s">
        <v>464</v>
      </c>
      <c r="F226" s="813">
        <v>2155</v>
      </c>
      <c r="G226" s="814">
        <f>F226*D226</f>
        <v>0</v>
      </c>
      <c r="H226" s="814">
        <v>1400</v>
      </c>
      <c r="I226" s="814">
        <f>H226*D226</f>
        <v>0</v>
      </c>
      <c r="J226" s="713">
        <v>34</v>
      </c>
      <c r="K226" s="880">
        <f>J226*H226</f>
        <v>47600</v>
      </c>
    </row>
    <row r="227" spans="1:11" s="815" customFormat="1" x14ac:dyDescent="0.25">
      <c r="A227" s="850">
        <f>IF(D227&lt;&gt;"",A224+1,A224)</f>
        <v>40</v>
      </c>
      <c r="B227" s="809" t="str">
        <f>IF(D227&lt;&gt;"","S"&amp;A227,"")</f>
        <v/>
      </c>
      <c r="C227" s="825"/>
      <c r="D227" s="811"/>
      <c r="E227" s="817"/>
      <c r="F227" s="813"/>
      <c r="G227" s="814"/>
      <c r="H227" s="814"/>
      <c r="I227" s="814"/>
      <c r="J227" s="713"/>
      <c r="K227" s="880"/>
    </row>
    <row r="228" spans="1:11" s="815" customFormat="1" ht="26.4" x14ac:dyDescent="0.25">
      <c r="A228" s="850">
        <f>IF(D228&lt;&gt;"",A227+1,A227)</f>
        <v>41</v>
      </c>
      <c r="B228" s="809" t="s">
        <v>1123</v>
      </c>
      <c r="C228" s="825" t="s">
        <v>685</v>
      </c>
      <c r="D228" s="811">
        <v>10</v>
      </c>
      <c r="E228" s="817" t="s">
        <v>464</v>
      </c>
      <c r="F228" s="813">
        <v>2155</v>
      </c>
      <c r="G228" s="814">
        <f>F228*D228</f>
        <v>21550</v>
      </c>
      <c r="H228" s="814">
        <v>2085.61</v>
      </c>
      <c r="I228" s="814">
        <f>H228*D228</f>
        <v>20856.100000000002</v>
      </c>
      <c r="J228" s="713">
        <v>0</v>
      </c>
      <c r="K228" s="713">
        <v>0</v>
      </c>
    </row>
    <row r="229" spans="1:11" s="815" customFormat="1" x14ac:dyDescent="0.25">
      <c r="A229" s="850"/>
      <c r="B229" s="809"/>
      <c r="C229" s="825"/>
      <c r="D229" s="811"/>
      <c r="E229" s="817"/>
      <c r="F229" s="813"/>
      <c r="G229" s="814"/>
      <c r="H229" s="814"/>
      <c r="I229" s="814"/>
      <c r="J229" s="713"/>
      <c r="K229" s="880"/>
    </row>
    <row r="230" spans="1:11" s="815" customFormat="1" ht="30.75" customHeight="1" x14ac:dyDescent="0.25">
      <c r="A230" s="850">
        <f>IF(D230&lt;&gt;"",A229+1,A229)</f>
        <v>1</v>
      </c>
      <c r="B230" s="831" t="s">
        <v>1124</v>
      </c>
      <c r="C230" s="825" t="s">
        <v>1125</v>
      </c>
      <c r="D230" s="811">
        <v>0</v>
      </c>
      <c r="E230" s="817" t="s">
        <v>464</v>
      </c>
      <c r="F230" s="813">
        <v>2155</v>
      </c>
      <c r="G230" s="814">
        <f>F230*D230</f>
        <v>0</v>
      </c>
      <c r="H230" s="814">
        <v>1400</v>
      </c>
      <c r="I230" s="814">
        <f>H230*D230</f>
        <v>0</v>
      </c>
      <c r="J230" s="713">
        <v>40</v>
      </c>
      <c r="K230" s="880">
        <f>J230*H230</f>
        <v>56000</v>
      </c>
    </row>
    <row r="231" spans="1:11" s="815" customFormat="1" x14ac:dyDescent="0.25">
      <c r="A231" s="850">
        <f>IF(D231&lt;&gt;"",A228+1,A228)</f>
        <v>41</v>
      </c>
      <c r="B231" s="809" t="str">
        <f>IF(D231&lt;&gt;"","S"&amp;A231,"")</f>
        <v/>
      </c>
      <c r="C231" s="825"/>
      <c r="D231" s="811"/>
      <c r="E231" s="817"/>
      <c r="F231" s="813"/>
      <c r="G231" s="814"/>
      <c r="H231" s="814"/>
      <c r="I231" s="814"/>
      <c r="J231" s="713"/>
      <c r="K231" s="880"/>
    </row>
    <row r="232" spans="1:11" s="815" customFormat="1" ht="26.4" x14ac:dyDescent="0.25">
      <c r="A232" s="850">
        <f>IF(D232&lt;&gt;"",A231+1,A231)</f>
        <v>42</v>
      </c>
      <c r="B232" s="809" t="s">
        <v>1126</v>
      </c>
      <c r="C232" s="825" t="s">
        <v>686</v>
      </c>
      <c r="D232" s="811">
        <v>12</v>
      </c>
      <c r="E232" s="817" t="s">
        <v>464</v>
      </c>
      <c r="F232" s="813">
        <v>2155</v>
      </c>
      <c r="G232" s="814">
        <f>F232*D232</f>
        <v>25860</v>
      </c>
      <c r="H232" s="814">
        <v>2085.61</v>
      </c>
      <c r="I232" s="814">
        <f>H232*D232</f>
        <v>25027.32</v>
      </c>
      <c r="J232" s="713">
        <v>0</v>
      </c>
      <c r="K232" s="713">
        <v>0</v>
      </c>
    </row>
    <row r="233" spans="1:11" s="815" customFormat="1" x14ac:dyDescent="0.25">
      <c r="A233" s="850"/>
      <c r="B233" s="809"/>
      <c r="C233" s="825"/>
      <c r="D233" s="811"/>
      <c r="E233" s="817"/>
      <c r="F233" s="813"/>
      <c r="G233" s="814"/>
      <c r="H233" s="814"/>
      <c r="I233" s="814"/>
      <c r="J233" s="713"/>
      <c r="K233" s="880"/>
    </row>
    <row r="234" spans="1:11" s="815" customFormat="1" ht="33" customHeight="1" x14ac:dyDescent="0.25">
      <c r="A234" s="850">
        <f>IF(D234&lt;&gt;"",A233+1,A233)</f>
        <v>1</v>
      </c>
      <c r="B234" s="809" t="s">
        <v>1127</v>
      </c>
      <c r="C234" s="825" t="s">
        <v>1128</v>
      </c>
      <c r="D234" s="811">
        <v>0</v>
      </c>
      <c r="E234" s="817" t="s">
        <v>464</v>
      </c>
      <c r="F234" s="813">
        <v>2155</v>
      </c>
      <c r="G234" s="814">
        <f>F234*D234</f>
        <v>0</v>
      </c>
      <c r="H234" s="814">
        <v>1400</v>
      </c>
      <c r="I234" s="814">
        <f>H234*D234</f>
        <v>0</v>
      </c>
      <c r="J234" s="713">
        <v>41</v>
      </c>
      <c r="K234" s="880">
        <f>J234*H234</f>
        <v>57400</v>
      </c>
    </row>
    <row r="235" spans="1:11" s="815" customFormat="1" x14ac:dyDescent="0.25">
      <c r="A235" s="850">
        <f>IF(D235&lt;&gt;"",A232+1,A232)</f>
        <v>42</v>
      </c>
      <c r="B235" s="809" t="str">
        <f>IF(D235&lt;&gt;"","S"&amp;A235,"")</f>
        <v/>
      </c>
      <c r="C235" s="825"/>
      <c r="D235" s="811"/>
      <c r="E235" s="817"/>
      <c r="F235" s="813"/>
      <c r="G235" s="814"/>
      <c r="H235" s="814"/>
      <c r="I235" s="814"/>
      <c r="J235" s="713"/>
      <c r="K235" s="880"/>
    </row>
    <row r="236" spans="1:11" s="815" customFormat="1" ht="26.4" x14ac:dyDescent="0.25">
      <c r="A236" s="850">
        <f>IF(D236&lt;&gt;"",A235+1,A235)</f>
        <v>43</v>
      </c>
      <c r="B236" s="809" t="s">
        <v>1129</v>
      </c>
      <c r="C236" s="825" t="s">
        <v>687</v>
      </c>
      <c r="D236" s="811">
        <v>16</v>
      </c>
      <c r="E236" s="817" t="s">
        <v>464</v>
      </c>
      <c r="F236" s="813">
        <v>2155</v>
      </c>
      <c r="G236" s="814">
        <f>F236*D236</f>
        <v>34480</v>
      </c>
      <c r="H236" s="814">
        <v>2085.61</v>
      </c>
      <c r="I236" s="814">
        <f>H236*D236</f>
        <v>33369.760000000002</v>
      </c>
      <c r="J236" s="713">
        <v>0</v>
      </c>
      <c r="K236" s="713">
        <v>0</v>
      </c>
    </row>
    <row r="237" spans="1:11" s="815" customFormat="1" x14ac:dyDescent="0.25">
      <c r="A237" s="850"/>
      <c r="B237" s="809"/>
      <c r="C237" s="825"/>
      <c r="D237" s="811"/>
      <c r="E237" s="817"/>
      <c r="F237" s="813"/>
      <c r="G237" s="814"/>
      <c r="H237" s="814"/>
      <c r="I237" s="814"/>
      <c r="J237" s="713"/>
      <c r="K237" s="880"/>
    </row>
    <row r="238" spans="1:11" s="815" customFormat="1" ht="31.5" customHeight="1" x14ac:dyDescent="0.25">
      <c r="A238" s="850">
        <f>IF(D238&lt;&gt;"",A237+1,A237)</f>
        <v>1</v>
      </c>
      <c r="B238" s="831" t="s">
        <v>1130</v>
      </c>
      <c r="C238" s="825" t="s">
        <v>1131</v>
      </c>
      <c r="D238" s="811">
        <v>0</v>
      </c>
      <c r="E238" s="817" t="s">
        <v>464</v>
      </c>
      <c r="F238" s="813">
        <v>2155</v>
      </c>
      <c r="G238" s="814">
        <f>F238*D238</f>
        <v>0</v>
      </c>
      <c r="H238" s="814">
        <v>1400</v>
      </c>
      <c r="I238" s="814">
        <f>H238*D238</f>
        <v>0</v>
      </c>
      <c r="J238" s="713">
        <v>46</v>
      </c>
      <c r="K238" s="880">
        <f>J238*H238</f>
        <v>64400</v>
      </c>
    </row>
    <row r="239" spans="1:11" s="815" customFormat="1" x14ac:dyDescent="0.25">
      <c r="A239" s="850"/>
      <c r="B239" s="809"/>
      <c r="C239" s="825"/>
      <c r="D239" s="811"/>
      <c r="E239" s="817"/>
      <c r="F239" s="813"/>
      <c r="G239" s="814"/>
      <c r="H239" s="814"/>
      <c r="I239" s="814"/>
      <c r="J239" s="713"/>
      <c r="K239" s="880"/>
    </row>
    <row r="240" spans="1:11" s="815" customFormat="1" ht="26.4" x14ac:dyDescent="0.25">
      <c r="A240" s="850">
        <f>IF(D240&lt;&gt;"",A239+1,A239)</f>
        <v>1</v>
      </c>
      <c r="B240" s="809" t="s">
        <v>1132</v>
      </c>
      <c r="C240" s="825" t="s">
        <v>688</v>
      </c>
      <c r="D240" s="811">
        <v>10</v>
      </c>
      <c r="E240" s="817" t="s">
        <v>464</v>
      </c>
      <c r="F240" s="813">
        <v>2155</v>
      </c>
      <c r="G240" s="814">
        <f>F240*D240</f>
        <v>21550</v>
      </c>
      <c r="H240" s="814">
        <v>2085.61</v>
      </c>
      <c r="I240" s="814">
        <f>H240*D240</f>
        <v>20856.100000000002</v>
      </c>
      <c r="J240" s="713">
        <v>0</v>
      </c>
      <c r="K240" s="713">
        <v>0</v>
      </c>
    </row>
    <row r="241" spans="1:11" s="815" customFormat="1" x14ac:dyDescent="0.25">
      <c r="A241" s="850"/>
      <c r="B241" s="809"/>
      <c r="C241" s="825"/>
      <c r="D241" s="811"/>
      <c r="E241" s="817"/>
      <c r="F241" s="813"/>
      <c r="G241" s="814"/>
      <c r="H241" s="814"/>
      <c r="I241" s="814"/>
      <c r="J241" s="713"/>
      <c r="K241" s="880"/>
    </row>
    <row r="242" spans="1:11" s="815" customFormat="1" ht="34.5" customHeight="1" x14ac:dyDescent="0.25">
      <c r="A242" s="850">
        <f>IF(D242&lt;&gt;"",A241+1,A241)</f>
        <v>1</v>
      </c>
      <c r="B242" s="831" t="s">
        <v>1133</v>
      </c>
      <c r="C242" s="825" t="s">
        <v>1134</v>
      </c>
      <c r="D242" s="811">
        <v>0</v>
      </c>
      <c r="E242" s="817" t="s">
        <v>464</v>
      </c>
      <c r="F242" s="813">
        <v>2155</v>
      </c>
      <c r="G242" s="814">
        <f>F242*D242</f>
        <v>0</v>
      </c>
      <c r="H242" s="814">
        <v>1400</v>
      </c>
      <c r="I242" s="814">
        <f>H242*D242</f>
        <v>0</v>
      </c>
      <c r="J242" s="713">
        <v>38</v>
      </c>
      <c r="K242" s="880">
        <f>J242*H242</f>
        <v>53200</v>
      </c>
    </row>
    <row r="243" spans="1:11" s="815" customFormat="1" x14ac:dyDescent="0.25">
      <c r="A243" s="850"/>
      <c r="B243" s="809"/>
      <c r="C243" s="825"/>
      <c r="D243" s="811"/>
      <c r="E243" s="817"/>
      <c r="F243" s="813"/>
      <c r="G243" s="814"/>
      <c r="H243" s="814"/>
      <c r="I243" s="814"/>
      <c r="J243" s="713"/>
      <c r="K243" s="880"/>
    </row>
    <row r="244" spans="1:11" s="815" customFormat="1" ht="26.4" x14ac:dyDescent="0.25">
      <c r="A244" s="850">
        <f>IF(D244&lt;&gt;"",A243+1,A243)</f>
        <v>1</v>
      </c>
      <c r="B244" s="809" t="s">
        <v>1135</v>
      </c>
      <c r="C244" s="825" t="s">
        <v>689</v>
      </c>
      <c r="D244" s="811">
        <v>10</v>
      </c>
      <c r="E244" s="817" t="s">
        <v>464</v>
      </c>
      <c r="F244" s="813">
        <v>2155</v>
      </c>
      <c r="G244" s="814">
        <f>F244*D244</f>
        <v>21550</v>
      </c>
      <c r="H244" s="814">
        <v>2085.61</v>
      </c>
      <c r="I244" s="814">
        <f>H244*D244</f>
        <v>20856.100000000002</v>
      </c>
      <c r="J244" s="713">
        <v>0</v>
      </c>
      <c r="K244" s="713">
        <v>0</v>
      </c>
    </row>
    <row r="245" spans="1:11" s="815" customFormat="1" x14ac:dyDescent="0.25">
      <c r="A245" s="850"/>
      <c r="B245" s="818"/>
      <c r="C245" s="829"/>
      <c r="D245" s="830"/>
      <c r="E245" s="819"/>
      <c r="F245" s="919"/>
      <c r="G245" s="920"/>
      <c r="H245" s="920"/>
      <c r="I245" s="920"/>
      <c r="J245" s="909"/>
      <c r="K245" s="913"/>
    </row>
    <row r="246" spans="1:11" s="815" customFormat="1" ht="27" customHeight="1" x14ac:dyDescent="0.25">
      <c r="A246" s="850">
        <f>IF(D246&lt;&gt;"",A245+1,A245)</f>
        <v>1</v>
      </c>
      <c r="B246" s="809" t="s">
        <v>1136</v>
      </c>
      <c r="C246" s="825" t="s">
        <v>1137</v>
      </c>
      <c r="D246" s="811">
        <v>0</v>
      </c>
      <c r="E246" s="817" t="s">
        <v>464</v>
      </c>
      <c r="F246" s="813">
        <v>2155</v>
      </c>
      <c r="G246" s="814">
        <f>F246*D246</f>
        <v>0</v>
      </c>
      <c r="H246" s="814">
        <v>1400</v>
      </c>
      <c r="I246" s="814">
        <f>H246*D246</f>
        <v>0</v>
      </c>
      <c r="J246" s="713">
        <v>43</v>
      </c>
      <c r="K246" s="880">
        <f>J246*H246</f>
        <v>60200</v>
      </c>
    </row>
    <row r="247" spans="1:11" s="815" customFormat="1" x14ac:dyDescent="0.25">
      <c r="A247" s="850"/>
      <c r="B247" s="809"/>
      <c r="C247" s="825"/>
      <c r="D247" s="811"/>
      <c r="E247" s="817"/>
      <c r="F247" s="813"/>
      <c r="G247" s="814"/>
      <c r="H247" s="814"/>
      <c r="I247" s="814"/>
      <c r="J247" s="713"/>
      <c r="K247" s="880"/>
    </row>
    <row r="248" spans="1:11" s="815" customFormat="1" ht="26.4" x14ac:dyDescent="0.25">
      <c r="A248" s="850">
        <f>IF(D248&lt;&gt;"",A247+1,A247)</f>
        <v>1</v>
      </c>
      <c r="B248" s="809" t="s">
        <v>1138</v>
      </c>
      <c r="C248" s="825" t="s">
        <v>690</v>
      </c>
      <c r="D248" s="811">
        <v>12</v>
      </c>
      <c r="E248" s="817" t="s">
        <v>464</v>
      </c>
      <c r="F248" s="813">
        <v>2155</v>
      </c>
      <c r="G248" s="814">
        <f>F248*D248</f>
        <v>25860</v>
      </c>
      <c r="H248" s="814">
        <v>2085.61</v>
      </c>
      <c r="I248" s="814">
        <f>H248*D248</f>
        <v>25027.32</v>
      </c>
      <c r="J248" s="713">
        <v>0</v>
      </c>
      <c r="K248" s="713">
        <v>0</v>
      </c>
    </row>
    <row r="249" spans="1:11" s="815" customFormat="1" x14ac:dyDescent="0.25">
      <c r="A249" s="850"/>
      <c r="B249" s="809"/>
      <c r="C249" s="825"/>
      <c r="D249" s="811"/>
      <c r="E249" s="817"/>
      <c r="F249" s="813"/>
      <c r="G249" s="814"/>
      <c r="H249" s="814"/>
      <c r="I249" s="814"/>
      <c r="J249" s="713"/>
      <c r="K249" s="880"/>
    </row>
    <row r="250" spans="1:11" s="815" customFormat="1" ht="32.25" customHeight="1" x14ac:dyDescent="0.25">
      <c r="A250" s="850">
        <f>IF(D250&lt;&gt;"",A249+1,A249)</f>
        <v>1</v>
      </c>
      <c r="B250" s="809" t="s">
        <v>1139</v>
      </c>
      <c r="C250" s="825" t="s">
        <v>1140</v>
      </c>
      <c r="D250" s="811">
        <v>0</v>
      </c>
      <c r="E250" s="817" t="s">
        <v>464</v>
      </c>
      <c r="F250" s="813">
        <v>2155</v>
      </c>
      <c r="G250" s="814">
        <f>F250*D250</f>
        <v>0</v>
      </c>
      <c r="H250" s="814">
        <v>1400</v>
      </c>
      <c r="I250" s="814">
        <f>H250*D250</f>
        <v>0</v>
      </c>
      <c r="J250" s="713">
        <v>46</v>
      </c>
      <c r="K250" s="880">
        <f>J250*H250</f>
        <v>64400</v>
      </c>
    </row>
    <row r="251" spans="1:11" s="815" customFormat="1" x14ac:dyDescent="0.25">
      <c r="A251" s="850"/>
      <c r="B251" s="809"/>
      <c r="C251" s="825"/>
      <c r="D251" s="811"/>
      <c r="E251" s="817"/>
      <c r="F251" s="813"/>
      <c r="G251" s="814"/>
      <c r="H251" s="814"/>
      <c r="I251" s="814"/>
      <c r="J251" s="713"/>
      <c r="K251" s="880"/>
    </row>
    <row r="252" spans="1:11" s="815" customFormat="1" ht="26.4" x14ac:dyDescent="0.25">
      <c r="A252" s="850">
        <f>IF(D252&lt;&gt;"",A251+1,A251)</f>
        <v>1</v>
      </c>
      <c r="B252" s="809" t="s">
        <v>1141</v>
      </c>
      <c r="C252" s="825" t="s">
        <v>691</v>
      </c>
      <c r="D252" s="811">
        <v>16</v>
      </c>
      <c r="E252" s="817" t="s">
        <v>464</v>
      </c>
      <c r="F252" s="813">
        <v>2155</v>
      </c>
      <c r="G252" s="814">
        <f>F252*D252</f>
        <v>34480</v>
      </c>
      <c r="H252" s="814">
        <v>2085.61</v>
      </c>
      <c r="I252" s="814">
        <f>H252*D252</f>
        <v>33369.760000000002</v>
      </c>
      <c r="J252" s="713">
        <v>0</v>
      </c>
      <c r="K252" s="713">
        <v>0</v>
      </c>
    </row>
    <row r="253" spans="1:11" s="815" customFormat="1" x14ac:dyDescent="0.25">
      <c r="A253" s="850"/>
      <c r="B253" s="809"/>
      <c r="C253" s="825"/>
      <c r="D253" s="811"/>
      <c r="E253" s="817"/>
      <c r="F253" s="813"/>
      <c r="G253" s="814"/>
      <c r="H253" s="814"/>
      <c r="I253" s="814"/>
      <c r="J253" s="713"/>
      <c r="K253" s="880"/>
    </row>
    <row r="254" spans="1:11" s="815" customFormat="1" ht="31.5" customHeight="1" x14ac:dyDescent="0.25">
      <c r="A254" s="850">
        <f>IF(D254&lt;&gt;"",A253+1,A253)</f>
        <v>1</v>
      </c>
      <c r="B254" s="809" t="s">
        <v>1142</v>
      </c>
      <c r="C254" s="825" t="s">
        <v>1143</v>
      </c>
      <c r="D254" s="811">
        <v>0</v>
      </c>
      <c r="E254" s="817" t="s">
        <v>464</v>
      </c>
      <c r="F254" s="813">
        <v>2155</v>
      </c>
      <c r="G254" s="814">
        <f>F254*D254</f>
        <v>0</v>
      </c>
      <c r="H254" s="814">
        <v>1400</v>
      </c>
      <c r="I254" s="814">
        <f>H254*D254</f>
        <v>0</v>
      </c>
      <c r="J254" s="713">
        <v>51</v>
      </c>
      <c r="K254" s="880">
        <f>J254*H254</f>
        <v>71400</v>
      </c>
    </row>
    <row r="255" spans="1:11" s="815" customFormat="1" x14ac:dyDescent="0.25">
      <c r="A255" s="850"/>
      <c r="B255" s="809"/>
      <c r="C255" s="825"/>
      <c r="D255" s="811"/>
      <c r="E255" s="817"/>
      <c r="F255" s="832"/>
      <c r="G255" s="833"/>
      <c r="H255" s="814"/>
      <c r="I255" s="814"/>
      <c r="J255" s="713"/>
      <c r="K255" s="880"/>
    </row>
    <row r="256" spans="1:11" s="815" customFormat="1" ht="26.4" x14ac:dyDescent="0.25">
      <c r="A256" s="850">
        <f>IF(D256&lt;&gt;"",A255+1,A255)</f>
        <v>1</v>
      </c>
      <c r="B256" s="809" t="s">
        <v>1144</v>
      </c>
      <c r="C256" s="825" t="s">
        <v>692</v>
      </c>
      <c r="D256" s="811">
        <v>10</v>
      </c>
      <c r="E256" s="817" t="s">
        <v>464</v>
      </c>
      <c r="F256" s="813">
        <v>2155</v>
      </c>
      <c r="G256" s="814">
        <f>F256*D256</f>
        <v>21550</v>
      </c>
      <c r="H256" s="814">
        <v>2085.61</v>
      </c>
      <c r="I256" s="814">
        <f>H256*D256</f>
        <v>20856.100000000002</v>
      </c>
      <c r="J256" s="713">
        <v>0</v>
      </c>
      <c r="K256" s="713">
        <v>0</v>
      </c>
    </row>
    <row r="257" spans="1:11" s="815" customFormat="1" x14ac:dyDescent="0.25">
      <c r="A257" s="850"/>
      <c r="B257" s="809"/>
      <c r="C257" s="825"/>
      <c r="D257" s="811"/>
      <c r="E257" s="817"/>
      <c r="F257" s="813"/>
      <c r="G257" s="814"/>
      <c r="H257" s="814"/>
      <c r="I257" s="814"/>
      <c r="J257" s="713"/>
      <c r="K257" s="880"/>
    </row>
    <row r="258" spans="1:11" s="815" customFormat="1" ht="30.75" customHeight="1" x14ac:dyDescent="0.25">
      <c r="A258" s="850">
        <f>IF(D258&lt;&gt;"",A257+1,A257)</f>
        <v>1</v>
      </c>
      <c r="B258" s="809" t="s">
        <v>1145</v>
      </c>
      <c r="C258" s="825" t="s">
        <v>1146</v>
      </c>
      <c r="D258" s="811">
        <v>0</v>
      </c>
      <c r="E258" s="817" t="s">
        <v>464</v>
      </c>
      <c r="F258" s="813">
        <v>2155</v>
      </c>
      <c r="G258" s="814">
        <f>F258*D258</f>
        <v>0</v>
      </c>
      <c r="H258" s="814">
        <v>1400</v>
      </c>
      <c r="I258" s="814">
        <f>H258*D258</f>
        <v>0</v>
      </c>
      <c r="J258" s="713">
        <v>43</v>
      </c>
      <c r="K258" s="880">
        <f>J258*H258</f>
        <v>60200</v>
      </c>
    </row>
    <row r="259" spans="1:11" s="815" customFormat="1" x14ac:dyDescent="0.25">
      <c r="A259" s="850"/>
      <c r="B259" s="809"/>
      <c r="C259" s="825"/>
      <c r="D259" s="811"/>
      <c r="E259" s="817"/>
      <c r="F259" s="813"/>
      <c r="G259" s="814"/>
      <c r="H259" s="814"/>
      <c r="I259" s="814"/>
      <c r="J259" s="713"/>
      <c r="K259" s="880"/>
    </row>
    <row r="260" spans="1:11" s="815" customFormat="1" ht="26.4" x14ac:dyDescent="0.25">
      <c r="A260" s="850">
        <f>IF(D260&lt;&gt;"",A259+1,A259)</f>
        <v>1</v>
      </c>
      <c r="B260" s="809" t="s">
        <v>1147</v>
      </c>
      <c r="C260" s="825" t="s">
        <v>693</v>
      </c>
      <c r="D260" s="811">
        <v>10</v>
      </c>
      <c r="E260" s="817" t="s">
        <v>464</v>
      </c>
      <c r="F260" s="813">
        <v>2155</v>
      </c>
      <c r="G260" s="814">
        <f>F260*D260</f>
        <v>21550</v>
      </c>
      <c r="H260" s="814">
        <v>2085.61</v>
      </c>
      <c r="I260" s="814">
        <f>H260*D260</f>
        <v>20856.100000000002</v>
      </c>
      <c r="J260" s="713">
        <v>0</v>
      </c>
      <c r="K260" s="713">
        <v>0</v>
      </c>
    </row>
    <row r="261" spans="1:11" s="815" customFormat="1" x14ac:dyDescent="0.25">
      <c r="A261" s="850"/>
      <c r="B261" s="809"/>
      <c r="C261" s="825"/>
      <c r="D261" s="811"/>
      <c r="E261" s="817"/>
      <c r="F261" s="813"/>
      <c r="G261" s="814"/>
      <c r="H261" s="814"/>
      <c r="I261" s="814"/>
      <c r="J261" s="713"/>
      <c r="K261" s="880"/>
    </row>
    <row r="262" spans="1:11" s="815" customFormat="1" ht="31.5" customHeight="1" x14ac:dyDescent="0.25">
      <c r="A262" s="850">
        <f>IF(D262&lt;&gt;"",A261+1,A261)</f>
        <v>1</v>
      </c>
      <c r="B262" s="831" t="s">
        <v>1148</v>
      </c>
      <c r="C262" s="825" t="s">
        <v>1149</v>
      </c>
      <c r="D262" s="811">
        <v>0</v>
      </c>
      <c r="E262" s="817" t="s">
        <v>464</v>
      </c>
      <c r="F262" s="813">
        <v>2155</v>
      </c>
      <c r="G262" s="814">
        <f>F262*D262</f>
        <v>0</v>
      </c>
      <c r="H262" s="814">
        <v>1400</v>
      </c>
      <c r="I262" s="814">
        <f>H262*D262</f>
        <v>0</v>
      </c>
      <c r="J262" s="713">
        <v>49</v>
      </c>
      <c r="K262" s="880">
        <f>J262*H262</f>
        <v>68600</v>
      </c>
    </row>
    <row r="263" spans="1:11" s="815" customFormat="1" x14ac:dyDescent="0.25">
      <c r="A263" s="850"/>
      <c r="B263" s="809"/>
      <c r="C263" s="825"/>
      <c r="D263" s="811"/>
      <c r="E263" s="817"/>
      <c r="F263" s="813"/>
      <c r="G263" s="814"/>
      <c r="H263" s="814"/>
      <c r="I263" s="814"/>
      <c r="J263" s="713"/>
      <c r="K263" s="880"/>
    </row>
    <row r="264" spans="1:11" s="815" customFormat="1" ht="26.4" x14ac:dyDescent="0.25">
      <c r="A264" s="850">
        <f>IF(D264&lt;&gt;"",A263+1,A263)</f>
        <v>1</v>
      </c>
      <c r="B264" s="809" t="s">
        <v>1150</v>
      </c>
      <c r="C264" s="825" t="s">
        <v>694</v>
      </c>
      <c r="D264" s="811">
        <v>12</v>
      </c>
      <c r="E264" s="817" t="s">
        <v>464</v>
      </c>
      <c r="F264" s="813">
        <v>2738</v>
      </c>
      <c r="G264" s="814">
        <f>F264*D264</f>
        <v>32856</v>
      </c>
      <c r="H264" s="814">
        <v>2649.84</v>
      </c>
      <c r="I264" s="814">
        <f>H264*D264</f>
        <v>31798.080000000002</v>
      </c>
      <c r="J264" s="713">
        <v>0</v>
      </c>
      <c r="K264" s="713">
        <v>0</v>
      </c>
    </row>
    <row r="265" spans="1:11" s="815" customFormat="1" x14ac:dyDescent="0.25">
      <c r="A265" s="850"/>
      <c r="B265" s="809"/>
      <c r="C265" s="825"/>
      <c r="D265" s="811"/>
      <c r="E265" s="817"/>
      <c r="F265" s="813"/>
      <c r="G265" s="814"/>
      <c r="H265" s="814"/>
      <c r="I265" s="814"/>
      <c r="J265" s="713"/>
      <c r="K265" s="880"/>
    </row>
    <row r="266" spans="1:11" s="815" customFormat="1" ht="33" customHeight="1" x14ac:dyDescent="0.25">
      <c r="A266" s="850">
        <f>IF(D266&lt;&gt;"",A265+1,A265)</f>
        <v>1</v>
      </c>
      <c r="B266" s="197" t="s">
        <v>1151</v>
      </c>
      <c r="C266" s="777" t="s">
        <v>1152</v>
      </c>
      <c r="D266" s="537">
        <v>0</v>
      </c>
      <c r="E266" s="509" t="s">
        <v>464</v>
      </c>
      <c r="F266" s="515">
        <v>2738</v>
      </c>
      <c r="G266" s="424">
        <f>F266*D266</f>
        <v>0</v>
      </c>
      <c r="H266" s="424">
        <v>1400</v>
      </c>
      <c r="I266" s="424">
        <f>H266*D266</f>
        <v>0</v>
      </c>
      <c r="J266" s="713">
        <v>46</v>
      </c>
      <c r="K266" s="880">
        <f>J266*H266</f>
        <v>64400</v>
      </c>
    </row>
    <row r="267" spans="1:11" s="815" customFormat="1" x14ac:dyDescent="0.25">
      <c r="A267" s="850"/>
      <c r="B267" s="818"/>
      <c r="C267" s="829"/>
      <c r="D267" s="830"/>
      <c r="E267" s="819"/>
      <c r="F267" s="919"/>
      <c r="G267" s="920"/>
      <c r="H267" s="920"/>
      <c r="I267" s="920"/>
      <c r="J267" s="909"/>
      <c r="K267" s="913"/>
    </row>
    <row r="268" spans="1:11" s="815" customFormat="1" ht="26.4" x14ac:dyDescent="0.25">
      <c r="A268" s="850">
        <f>IF(D268&lt;&gt;"",A267+1,A267)</f>
        <v>1</v>
      </c>
      <c r="B268" s="809" t="s">
        <v>1153</v>
      </c>
      <c r="C268" s="825" t="s">
        <v>695</v>
      </c>
      <c r="D268" s="811">
        <v>10</v>
      </c>
      <c r="E268" s="817" t="s">
        <v>464</v>
      </c>
      <c r="F268" s="813">
        <v>2155</v>
      </c>
      <c r="G268" s="814">
        <f>F268*D268</f>
        <v>21550</v>
      </c>
      <c r="H268" s="814">
        <v>2085.61</v>
      </c>
      <c r="I268" s="814">
        <f>H268*D268</f>
        <v>20856.100000000002</v>
      </c>
      <c r="J268" s="713">
        <v>0</v>
      </c>
      <c r="K268" s="713">
        <v>0</v>
      </c>
    </row>
    <row r="269" spans="1:11" s="815" customFormat="1" x14ac:dyDescent="0.25">
      <c r="A269" s="850"/>
      <c r="B269" s="809"/>
      <c r="C269" s="825"/>
      <c r="D269" s="811"/>
      <c r="E269" s="817"/>
      <c r="F269" s="813"/>
      <c r="G269" s="814"/>
      <c r="H269" s="814"/>
      <c r="I269" s="814"/>
      <c r="J269" s="713"/>
      <c r="K269" s="880"/>
    </row>
    <row r="270" spans="1:11" s="815" customFormat="1" ht="32.25" customHeight="1" x14ac:dyDescent="0.25">
      <c r="A270" s="850">
        <f>IF(D270&lt;&gt;"",A269+1,A269)</f>
        <v>1</v>
      </c>
      <c r="B270" s="809" t="s">
        <v>1154</v>
      </c>
      <c r="C270" s="825" t="s">
        <v>1155</v>
      </c>
      <c r="D270" s="811">
        <v>0</v>
      </c>
      <c r="E270" s="817" t="s">
        <v>464</v>
      </c>
      <c r="F270" s="813">
        <v>2155</v>
      </c>
      <c r="G270" s="814">
        <f>F270*D270</f>
        <v>0</v>
      </c>
      <c r="H270" s="814">
        <v>1400</v>
      </c>
      <c r="I270" s="814">
        <f>H270*D270</f>
        <v>0</v>
      </c>
      <c r="J270" s="713">
        <v>56</v>
      </c>
      <c r="K270" s="880">
        <f>J270*H270</f>
        <v>78400</v>
      </c>
    </row>
    <row r="271" spans="1:11" s="815" customFormat="1" x14ac:dyDescent="0.25">
      <c r="A271" s="850"/>
      <c r="B271" s="809"/>
      <c r="C271" s="825"/>
      <c r="D271" s="811"/>
      <c r="E271" s="817"/>
      <c r="F271" s="813"/>
      <c r="G271" s="814"/>
      <c r="H271" s="814"/>
      <c r="I271" s="814"/>
      <c r="J271" s="713"/>
      <c r="K271" s="880"/>
    </row>
    <row r="272" spans="1:11" s="815" customFormat="1" ht="26.4" x14ac:dyDescent="0.25">
      <c r="A272" s="850">
        <f>IF(D272&lt;&gt;"",A271+1,A271)</f>
        <v>1</v>
      </c>
      <c r="B272" s="809" t="s">
        <v>1156</v>
      </c>
      <c r="C272" s="825" t="s">
        <v>696</v>
      </c>
      <c r="D272" s="811">
        <v>10</v>
      </c>
      <c r="E272" s="817" t="s">
        <v>464</v>
      </c>
      <c r="F272" s="813">
        <v>2155</v>
      </c>
      <c r="G272" s="814">
        <f>F272*D272</f>
        <v>21550</v>
      </c>
      <c r="H272" s="814">
        <v>2085.61</v>
      </c>
      <c r="I272" s="814">
        <f>H272*D272</f>
        <v>20856.100000000002</v>
      </c>
      <c r="J272" s="713">
        <v>0</v>
      </c>
      <c r="K272" s="713">
        <v>0</v>
      </c>
    </row>
    <row r="273" spans="1:11" s="815" customFormat="1" x14ac:dyDescent="0.25">
      <c r="A273" s="850"/>
      <c r="B273" s="809"/>
      <c r="C273" s="825"/>
      <c r="D273" s="811"/>
      <c r="E273" s="817"/>
      <c r="F273" s="813"/>
      <c r="G273" s="814"/>
      <c r="H273" s="814"/>
      <c r="I273" s="814"/>
      <c r="J273" s="713"/>
      <c r="K273" s="880"/>
    </row>
    <row r="274" spans="1:11" s="815" customFormat="1" ht="33" customHeight="1" x14ac:dyDescent="0.25">
      <c r="A274" s="850">
        <f>IF(D274&lt;&gt;"",A273+1,A273)</f>
        <v>1</v>
      </c>
      <c r="B274" s="831" t="s">
        <v>1157</v>
      </c>
      <c r="C274" s="825" t="s">
        <v>1158</v>
      </c>
      <c r="D274" s="811">
        <v>0</v>
      </c>
      <c r="E274" s="817" t="s">
        <v>464</v>
      </c>
      <c r="F274" s="813">
        <v>2155</v>
      </c>
      <c r="G274" s="814">
        <f>F274*D274</f>
        <v>0</v>
      </c>
      <c r="H274" s="814">
        <v>1400</v>
      </c>
      <c r="I274" s="814">
        <f>H274*D274</f>
        <v>0</v>
      </c>
      <c r="J274" s="713">
        <v>48</v>
      </c>
      <c r="K274" s="880">
        <f>J274*H274</f>
        <v>67200</v>
      </c>
    </row>
    <row r="275" spans="1:11" s="815" customFormat="1" ht="13.5" customHeight="1" x14ac:dyDescent="0.25">
      <c r="A275" s="850"/>
      <c r="B275" s="831"/>
      <c r="C275" s="825"/>
      <c r="D275" s="811"/>
      <c r="E275" s="817"/>
      <c r="F275" s="813"/>
      <c r="G275" s="814"/>
      <c r="H275" s="814"/>
      <c r="I275" s="814"/>
      <c r="J275" s="713"/>
      <c r="K275" s="880"/>
    </row>
    <row r="276" spans="1:11" s="815" customFormat="1" ht="33" customHeight="1" x14ac:dyDescent="0.25">
      <c r="A276" s="850">
        <f>IF(D276&lt;&gt;"",A275+1,A275)</f>
        <v>1</v>
      </c>
      <c r="B276" s="831" t="s">
        <v>1159</v>
      </c>
      <c r="C276" s="825" t="s">
        <v>1160</v>
      </c>
      <c r="D276" s="811">
        <v>0</v>
      </c>
      <c r="E276" s="817" t="s">
        <v>464</v>
      </c>
      <c r="F276" s="813">
        <v>2155</v>
      </c>
      <c r="G276" s="814">
        <f>F276*D276</f>
        <v>0</v>
      </c>
      <c r="H276" s="814">
        <v>1400</v>
      </c>
      <c r="I276" s="814">
        <f>H276*D276</f>
        <v>0</v>
      </c>
      <c r="J276" s="713">
        <v>54</v>
      </c>
      <c r="K276" s="880">
        <f>J276*H276</f>
        <v>75600</v>
      </c>
    </row>
    <row r="277" spans="1:11" s="482" customFormat="1" x14ac:dyDescent="0.25">
      <c r="A277" s="542"/>
      <c r="B277" s="197"/>
      <c r="C277" s="777"/>
      <c r="D277" s="787"/>
      <c r="E277" s="509"/>
      <c r="F277" s="515"/>
      <c r="G277" s="433"/>
      <c r="H277" s="433"/>
      <c r="I277" s="433"/>
      <c r="J277" s="713"/>
      <c r="K277" s="880"/>
    </row>
    <row r="278" spans="1:11" s="482" customFormat="1" ht="26.4" x14ac:dyDescent="0.25">
      <c r="A278" s="542">
        <f>IF(D278&lt;&gt;"",A277+1,A277)</f>
        <v>1</v>
      </c>
      <c r="B278" s="197" t="s">
        <v>1161</v>
      </c>
      <c r="C278" s="777" t="s">
        <v>697</v>
      </c>
      <c r="D278" s="787">
        <v>22</v>
      </c>
      <c r="E278" s="509" t="s">
        <v>464</v>
      </c>
      <c r="F278" s="515">
        <v>2132</v>
      </c>
      <c r="G278" s="433">
        <f>F278*D278</f>
        <v>46904</v>
      </c>
      <c r="H278" s="814">
        <v>2063.35</v>
      </c>
      <c r="I278" s="891">
        <f>H278*D278</f>
        <v>45393.7</v>
      </c>
      <c r="J278" s="713">
        <v>0</v>
      </c>
      <c r="K278" s="713">
        <v>0</v>
      </c>
    </row>
    <row r="279" spans="1:11" s="482" customFormat="1" x14ac:dyDescent="0.25">
      <c r="A279" s="542"/>
      <c r="B279" s="197"/>
      <c r="C279" s="777"/>
      <c r="D279" s="787"/>
      <c r="E279" s="509"/>
      <c r="F279" s="515"/>
      <c r="G279" s="433"/>
      <c r="H279" s="814"/>
      <c r="I279" s="891"/>
      <c r="J279" s="713"/>
      <c r="K279" s="880"/>
    </row>
    <row r="280" spans="1:11" s="482" customFormat="1" ht="26.4" x14ac:dyDescent="0.25">
      <c r="A280" s="542">
        <f>IF(D280&lt;&gt;"",A279+1,A279)</f>
        <v>1</v>
      </c>
      <c r="B280" s="197" t="s">
        <v>1162</v>
      </c>
      <c r="C280" s="777" t="s">
        <v>1163</v>
      </c>
      <c r="D280" s="787">
        <v>0</v>
      </c>
      <c r="E280" s="509" t="s">
        <v>464</v>
      </c>
      <c r="F280" s="515">
        <v>2132</v>
      </c>
      <c r="G280" s="433">
        <f>F280*D280</f>
        <v>0</v>
      </c>
      <c r="H280" s="814">
        <v>1100</v>
      </c>
      <c r="I280" s="891">
        <f>H280*D280</f>
        <v>0</v>
      </c>
      <c r="J280" s="713">
        <v>22</v>
      </c>
      <c r="K280" s="880">
        <f>J280*H280</f>
        <v>24200</v>
      </c>
    </row>
    <row r="281" spans="1:11" s="482" customFormat="1" x14ac:dyDescent="0.25">
      <c r="A281" s="542"/>
      <c r="B281" s="197"/>
      <c r="C281" s="777"/>
      <c r="D281" s="787"/>
      <c r="E281" s="509"/>
      <c r="F281" s="515"/>
      <c r="G281" s="433"/>
      <c r="H281" s="433"/>
      <c r="I281" s="433"/>
      <c r="J281" s="713"/>
      <c r="K281" s="880"/>
    </row>
    <row r="282" spans="1:11" s="482" customFormat="1" ht="26.4" x14ac:dyDescent="0.25">
      <c r="A282" s="542">
        <f>IF(D282&lt;&gt;"",A281+1,A281)</f>
        <v>1</v>
      </c>
      <c r="B282" s="197" t="s">
        <v>1164</v>
      </c>
      <c r="C282" s="777" t="s">
        <v>698</v>
      </c>
      <c r="D282" s="787">
        <v>42</v>
      </c>
      <c r="E282" s="509" t="s">
        <v>464</v>
      </c>
      <c r="F282" s="515">
        <v>2132</v>
      </c>
      <c r="G282" s="433">
        <f>F282*D282</f>
        <v>89544</v>
      </c>
      <c r="H282" s="834">
        <v>2063.35</v>
      </c>
      <c r="I282" s="433">
        <f>H282*D282</f>
        <v>86660.7</v>
      </c>
      <c r="J282" s="713">
        <v>0</v>
      </c>
      <c r="K282" s="713">
        <v>0</v>
      </c>
    </row>
    <row r="283" spans="1:11" s="482" customFormat="1" x14ac:dyDescent="0.25">
      <c r="A283" s="542"/>
      <c r="B283" s="197"/>
      <c r="C283" s="777"/>
      <c r="D283" s="787"/>
      <c r="E283" s="509"/>
      <c r="F283" s="515"/>
      <c r="G283" s="433"/>
      <c r="H283" s="814"/>
      <c r="I283" s="433"/>
      <c r="J283" s="713"/>
      <c r="K283" s="880"/>
    </row>
    <row r="284" spans="1:11" s="482" customFormat="1" ht="26.4" x14ac:dyDescent="0.25">
      <c r="A284" s="542">
        <f>IF(D284&lt;&gt;"",A283+1,A283)</f>
        <v>1</v>
      </c>
      <c r="B284" s="197" t="s">
        <v>1165</v>
      </c>
      <c r="C284" s="777" t="s">
        <v>1166</v>
      </c>
      <c r="D284" s="787">
        <v>0</v>
      </c>
      <c r="E284" s="509" t="s">
        <v>464</v>
      </c>
      <c r="F284" s="515">
        <v>2132</v>
      </c>
      <c r="G284" s="433">
        <f>F284*D284</f>
        <v>0</v>
      </c>
      <c r="H284" s="814">
        <v>1100</v>
      </c>
      <c r="I284" s="433">
        <f>H284*D284</f>
        <v>0</v>
      </c>
      <c r="J284" s="713">
        <v>42</v>
      </c>
      <c r="K284" s="880">
        <f>J284*H284</f>
        <v>46200</v>
      </c>
    </row>
    <row r="285" spans="1:11" s="482" customFormat="1" x14ac:dyDescent="0.25">
      <c r="A285" s="542"/>
      <c r="B285" s="197"/>
      <c r="C285" s="777"/>
      <c r="D285" s="787"/>
      <c r="E285" s="509"/>
      <c r="F285" s="515"/>
      <c r="G285" s="433"/>
      <c r="H285" s="433"/>
      <c r="I285" s="433"/>
      <c r="J285" s="713"/>
      <c r="K285" s="880"/>
    </row>
    <row r="286" spans="1:11" s="482" customFormat="1" ht="26.4" x14ac:dyDescent="0.25">
      <c r="A286" s="542">
        <f>IF(D286&lt;&gt;"",A285+1,A285)</f>
        <v>1</v>
      </c>
      <c r="B286" s="66" t="s">
        <v>1167</v>
      </c>
      <c r="C286" s="529" t="s">
        <v>699</v>
      </c>
      <c r="D286" s="487">
        <v>46</v>
      </c>
      <c r="E286" s="489" t="s">
        <v>464</v>
      </c>
      <c r="F286" s="808" t="e">
        <f>E286*D286</f>
        <v>#VALUE!</v>
      </c>
      <c r="G286" s="808" t="e">
        <f>E286*0.9678</f>
        <v>#VALUE!</v>
      </c>
      <c r="H286" s="808">
        <v>2063.35</v>
      </c>
      <c r="I286" s="433">
        <f>H286*D286</f>
        <v>94914.099999999991</v>
      </c>
      <c r="J286" s="713">
        <v>0</v>
      </c>
      <c r="K286" s="713">
        <v>0</v>
      </c>
    </row>
    <row r="287" spans="1:11" s="482" customFormat="1" ht="21.75" customHeight="1" x14ac:dyDescent="0.25">
      <c r="A287" s="542"/>
      <c r="B287" s="197"/>
      <c r="C287" s="777"/>
      <c r="D287" s="787"/>
      <c r="E287" s="509"/>
      <c r="F287" s="515"/>
      <c r="G287" s="433"/>
      <c r="H287" s="433"/>
      <c r="I287" s="433"/>
      <c r="J287" s="713"/>
      <c r="K287" s="880"/>
    </row>
    <row r="288" spans="1:11" s="815" customFormat="1" hidden="1" x14ac:dyDescent="0.25">
      <c r="A288" s="850">
        <f t="shared" ref="A288:A298" si="16">IF(D288&lt;&gt;"",A287+1,A287)</f>
        <v>0</v>
      </c>
      <c r="B288" s="809"/>
      <c r="C288" s="825"/>
      <c r="D288" s="811"/>
      <c r="E288" s="817"/>
      <c r="F288" s="813"/>
      <c r="G288" s="814"/>
      <c r="H288" s="814">
        <v>0</v>
      </c>
      <c r="I288" s="814"/>
      <c r="J288" s="713"/>
      <c r="K288" s="880">
        <f>J288*H288</f>
        <v>0</v>
      </c>
    </row>
    <row r="289" spans="1:11" s="482" customFormat="1" hidden="1" x14ac:dyDescent="0.25">
      <c r="A289" s="542">
        <f t="shared" si="16"/>
        <v>0</v>
      </c>
      <c r="B289" s="197" t="str">
        <f t="shared" ref="B289" si="17">IF(D289&lt;&gt;"","S"&amp;A289,"")</f>
        <v/>
      </c>
      <c r="C289" s="777"/>
      <c r="D289" s="787"/>
      <c r="E289" s="509"/>
      <c r="F289" s="515"/>
      <c r="G289" s="433"/>
      <c r="H289" s="433">
        <v>0</v>
      </c>
      <c r="I289" s="433">
        <f>H289*D289</f>
        <v>0</v>
      </c>
      <c r="J289" s="713"/>
      <c r="K289" s="880">
        <f>J289*H289</f>
        <v>0</v>
      </c>
    </row>
    <row r="290" spans="1:11" s="482" customFormat="1" ht="26.4" x14ac:dyDescent="0.25">
      <c r="A290" s="542">
        <f t="shared" si="16"/>
        <v>1</v>
      </c>
      <c r="B290" s="197" t="s">
        <v>1174</v>
      </c>
      <c r="C290" s="777" t="s">
        <v>700</v>
      </c>
      <c r="D290" s="787">
        <v>50</v>
      </c>
      <c r="E290" s="509" t="s">
        <v>464</v>
      </c>
      <c r="F290" s="515">
        <v>1188</v>
      </c>
      <c r="G290" s="433">
        <f>F290*D290</f>
        <v>59400</v>
      </c>
      <c r="H290" s="433">
        <v>1149.75</v>
      </c>
      <c r="I290" s="433">
        <f>H290*D290</f>
        <v>57487.5</v>
      </c>
      <c r="J290" s="713">
        <v>50</v>
      </c>
      <c r="K290" s="880">
        <f>J290*H290</f>
        <v>57487.5</v>
      </c>
    </row>
    <row r="291" spans="1:11" s="482" customFormat="1" x14ac:dyDescent="0.25">
      <c r="A291" s="542"/>
      <c r="B291" s="790" t="s">
        <v>120</v>
      </c>
      <c r="C291" s="796"/>
      <c r="D291" s="917"/>
      <c r="E291" s="538"/>
      <c r="F291" s="783"/>
      <c r="G291" s="793"/>
      <c r="H291" s="793"/>
      <c r="I291" s="793"/>
      <c r="J291" s="909"/>
      <c r="K291" s="913"/>
    </row>
    <row r="292" spans="1:11" s="482" customFormat="1" ht="26.4" x14ac:dyDescent="0.25">
      <c r="A292" s="542">
        <f t="shared" si="16"/>
        <v>1</v>
      </c>
      <c r="B292" s="197" t="s">
        <v>1175</v>
      </c>
      <c r="C292" s="777" t="s">
        <v>701</v>
      </c>
      <c r="D292" s="787">
        <v>55</v>
      </c>
      <c r="E292" s="509" t="s">
        <v>464</v>
      </c>
      <c r="F292" s="515">
        <v>1188</v>
      </c>
      <c r="G292" s="433">
        <f>F292*D292</f>
        <v>65340</v>
      </c>
      <c r="H292" s="433">
        <v>1149.75</v>
      </c>
      <c r="I292" s="433">
        <f>H292*D292</f>
        <v>63236.25</v>
      </c>
      <c r="J292" s="713">
        <v>55</v>
      </c>
      <c r="K292" s="880">
        <f>J292*H292</f>
        <v>63236.25</v>
      </c>
    </row>
    <row r="293" spans="1:11" s="482" customFormat="1" x14ac:dyDescent="0.25">
      <c r="A293" s="542"/>
      <c r="B293" s="197" t="s">
        <v>120</v>
      </c>
      <c r="C293" s="777"/>
      <c r="D293" s="787"/>
      <c r="E293" s="509"/>
      <c r="F293" s="515"/>
      <c r="G293" s="433"/>
      <c r="H293" s="433"/>
      <c r="I293" s="433"/>
      <c r="J293" s="713"/>
      <c r="K293" s="880"/>
    </row>
    <row r="294" spans="1:11" s="482" customFormat="1" ht="39.6" x14ac:dyDescent="0.25">
      <c r="A294" s="542">
        <f t="shared" si="16"/>
        <v>1</v>
      </c>
      <c r="B294" s="197" t="s">
        <v>1176</v>
      </c>
      <c r="C294" s="777" t="s">
        <v>702</v>
      </c>
      <c r="D294" s="787">
        <v>30</v>
      </c>
      <c r="E294" s="509" t="s">
        <v>464</v>
      </c>
      <c r="F294" s="515">
        <v>1188</v>
      </c>
      <c r="G294" s="433">
        <f>F294*D294</f>
        <v>35640</v>
      </c>
      <c r="H294" s="433">
        <v>1149.75</v>
      </c>
      <c r="I294" s="433">
        <f>H294*D294</f>
        <v>34492.5</v>
      </c>
      <c r="J294" s="713">
        <v>30</v>
      </c>
      <c r="K294" s="880">
        <f>J294*H294</f>
        <v>34492.5</v>
      </c>
    </row>
    <row r="295" spans="1:11" s="482" customFormat="1" x14ac:dyDescent="0.25">
      <c r="A295" s="542"/>
      <c r="B295" s="197" t="s">
        <v>120</v>
      </c>
      <c r="C295" s="777"/>
      <c r="D295" s="787"/>
      <c r="E295" s="488"/>
      <c r="F295" s="515"/>
      <c r="G295" s="433"/>
      <c r="H295" s="433"/>
      <c r="I295" s="433"/>
      <c r="J295" s="713"/>
      <c r="K295" s="880"/>
    </row>
    <row r="296" spans="1:11" s="482" customFormat="1" ht="39.6" x14ac:dyDescent="0.25">
      <c r="A296" s="542">
        <f t="shared" si="16"/>
        <v>1</v>
      </c>
      <c r="B296" s="197" t="s">
        <v>1177</v>
      </c>
      <c r="C296" s="777" t="s">
        <v>703</v>
      </c>
      <c r="D296" s="787">
        <v>45</v>
      </c>
      <c r="E296" s="509" t="s">
        <v>464</v>
      </c>
      <c r="F296" s="515">
        <v>1188</v>
      </c>
      <c r="G296" s="433">
        <f>F296*D296</f>
        <v>53460</v>
      </c>
      <c r="H296" s="433">
        <v>1149.75</v>
      </c>
      <c r="I296" s="433">
        <f>H296*D296</f>
        <v>51738.75</v>
      </c>
      <c r="J296" s="713">
        <v>45</v>
      </c>
      <c r="K296" s="880">
        <f>J296*H296</f>
        <v>51738.75</v>
      </c>
    </row>
    <row r="297" spans="1:11" s="482" customFormat="1" x14ac:dyDescent="0.25">
      <c r="A297" s="542"/>
      <c r="B297" s="197" t="s">
        <v>120</v>
      </c>
      <c r="C297" s="777"/>
      <c r="D297" s="787"/>
      <c r="E297" s="488"/>
      <c r="F297" s="515"/>
      <c r="G297" s="433"/>
      <c r="H297" s="433"/>
      <c r="I297" s="433"/>
      <c r="J297" s="713"/>
      <c r="K297" s="880"/>
    </row>
    <row r="298" spans="1:11" s="815" customFormat="1" ht="26.4" x14ac:dyDescent="0.25">
      <c r="A298" s="850">
        <f t="shared" si="16"/>
        <v>1</v>
      </c>
      <c r="B298" s="809" t="s">
        <v>1178</v>
      </c>
      <c r="C298" s="825" t="s">
        <v>704</v>
      </c>
      <c r="D298" s="811">
        <v>20</v>
      </c>
      <c r="E298" s="817" t="s">
        <v>464</v>
      </c>
      <c r="F298" s="813">
        <v>1340</v>
      </c>
      <c r="G298" s="814">
        <f>F298*D298</f>
        <v>26800</v>
      </c>
      <c r="H298" s="814">
        <v>1296.8499999999999</v>
      </c>
      <c r="I298" s="814">
        <f>H298*D298</f>
        <v>25937</v>
      </c>
      <c r="J298" s="713">
        <v>20</v>
      </c>
      <c r="K298" s="880">
        <f>J298*H298</f>
        <v>25937</v>
      </c>
    </row>
    <row r="299" spans="1:11" s="815" customFormat="1" hidden="1" x14ac:dyDescent="0.25">
      <c r="A299" s="850"/>
      <c r="B299" s="809"/>
      <c r="C299" s="825"/>
      <c r="D299" s="811"/>
      <c r="E299" s="817"/>
      <c r="F299" s="813"/>
      <c r="G299" s="814"/>
      <c r="H299" s="814"/>
      <c r="I299" s="814"/>
      <c r="J299" s="713"/>
      <c r="K299" s="880"/>
    </row>
    <row r="300" spans="1:11" s="815" customFormat="1" hidden="1" x14ac:dyDescent="0.25">
      <c r="A300" s="850"/>
      <c r="B300" s="809"/>
      <c r="C300" s="825"/>
      <c r="D300" s="811"/>
      <c r="E300" s="817"/>
      <c r="F300" s="813"/>
      <c r="G300" s="814"/>
      <c r="H300" s="814"/>
      <c r="I300" s="814"/>
      <c r="J300" s="713"/>
      <c r="K300" s="880"/>
    </row>
    <row r="301" spans="1:11" s="482" customFormat="1" ht="11.25" customHeight="1" x14ac:dyDescent="0.25">
      <c r="A301" s="542"/>
      <c r="B301" s="197" t="s">
        <v>120</v>
      </c>
      <c r="C301" s="777"/>
      <c r="D301" s="537"/>
      <c r="E301" s="509"/>
      <c r="F301" s="515"/>
      <c r="G301" s="433"/>
      <c r="H301" s="433"/>
      <c r="I301" s="433"/>
      <c r="J301" s="713"/>
      <c r="K301" s="880"/>
    </row>
    <row r="302" spans="1:11" s="482" customFormat="1" ht="26.4" x14ac:dyDescent="0.25">
      <c r="A302" s="542">
        <f t="shared" ref="A302:A333" si="18">IF(D302&lt;&gt;"",A301+1,A301)</f>
        <v>1</v>
      </c>
      <c r="B302" s="197" t="s">
        <v>1179</v>
      </c>
      <c r="C302" s="777" t="s">
        <v>705</v>
      </c>
      <c r="D302" s="537">
        <v>22</v>
      </c>
      <c r="E302" s="509" t="s">
        <v>464</v>
      </c>
      <c r="F302" s="515">
        <v>1340</v>
      </c>
      <c r="G302" s="433">
        <f>F302*D302</f>
        <v>29480</v>
      </c>
      <c r="H302" s="433">
        <v>1296.8499999999999</v>
      </c>
      <c r="I302" s="433">
        <f>H302*D302</f>
        <v>28530.699999999997</v>
      </c>
      <c r="J302" s="713">
        <v>22</v>
      </c>
      <c r="K302" s="880">
        <f>J302*H302</f>
        <v>28530.699999999997</v>
      </c>
    </row>
    <row r="303" spans="1:11" s="482" customFormat="1" x14ac:dyDescent="0.25">
      <c r="A303" s="542"/>
      <c r="B303" s="197" t="s">
        <v>120</v>
      </c>
      <c r="C303" s="777"/>
      <c r="D303" s="537"/>
      <c r="E303" s="509"/>
      <c r="F303" s="515"/>
      <c r="G303" s="433"/>
      <c r="H303" s="433"/>
      <c r="I303" s="433"/>
      <c r="J303" s="713"/>
      <c r="K303" s="880"/>
    </row>
    <row r="304" spans="1:11" s="482" customFormat="1" x14ac:dyDescent="0.25">
      <c r="A304" s="542"/>
      <c r="B304" s="197" t="s">
        <v>120</v>
      </c>
      <c r="C304" s="777"/>
      <c r="D304" s="537"/>
      <c r="E304" s="509"/>
      <c r="F304" s="515"/>
      <c r="G304" s="433"/>
      <c r="H304" s="433"/>
      <c r="I304" s="433"/>
      <c r="J304" s="713"/>
      <c r="K304" s="880"/>
    </row>
    <row r="305" spans="1:11" s="482" customFormat="1" ht="21.75" customHeight="1" x14ac:dyDescent="0.25">
      <c r="A305" s="542">
        <f t="shared" si="18"/>
        <v>0</v>
      </c>
      <c r="B305" s="197" t="s">
        <v>120</v>
      </c>
      <c r="C305" s="835" t="s">
        <v>706</v>
      </c>
      <c r="D305" s="536"/>
      <c r="E305" s="491"/>
      <c r="F305" s="515"/>
      <c r="G305" s="433"/>
      <c r="H305" s="433"/>
      <c r="I305" s="433"/>
      <c r="J305" s="691"/>
      <c r="K305" s="880"/>
    </row>
    <row r="306" spans="1:11" s="482" customFormat="1" ht="66" x14ac:dyDescent="0.25">
      <c r="A306" s="542">
        <f t="shared" si="18"/>
        <v>1</v>
      </c>
      <c r="B306" s="197" t="s">
        <v>1180</v>
      </c>
      <c r="C306" s="866" t="s">
        <v>707</v>
      </c>
      <c r="D306" s="536">
        <v>1</v>
      </c>
      <c r="E306" s="491" t="s">
        <v>528</v>
      </c>
      <c r="F306" s="515">
        <v>145625</v>
      </c>
      <c r="G306" s="433">
        <f>F306*D306</f>
        <v>145625</v>
      </c>
      <c r="H306" s="433">
        <v>140935.88</v>
      </c>
      <c r="I306" s="433">
        <f>H306*D306</f>
        <v>140935.88</v>
      </c>
      <c r="J306" s="691">
        <v>1</v>
      </c>
      <c r="K306" s="880">
        <f>J306*H306</f>
        <v>140935.88</v>
      </c>
    </row>
    <row r="307" spans="1:11" s="482" customFormat="1" x14ac:dyDescent="0.25">
      <c r="A307" s="542">
        <f t="shared" si="18"/>
        <v>1</v>
      </c>
      <c r="B307" s="197" t="s">
        <v>120</v>
      </c>
      <c r="C307" s="866"/>
      <c r="D307" s="536"/>
      <c r="E307" s="491"/>
      <c r="F307" s="515"/>
      <c r="G307" s="433"/>
      <c r="H307" s="433"/>
      <c r="I307" s="433"/>
      <c r="J307" s="691"/>
      <c r="K307" s="880"/>
    </row>
    <row r="308" spans="1:11" s="482" customFormat="1" x14ac:dyDescent="0.25">
      <c r="A308" s="542">
        <f t="shared" si="18"/>
        <v>1</v>
      </c>
      <c r="B308" s="197" t="s">
        <v>120</v>
      </c>
      <c r="C308" s="866"/>
      <c r="D308" s="536"/>
      <c r="E308" s="491"/>
      <c r="F308" s="515"/>
      <c r="G308" s="433"/>
      <c r="H308" s="433"/>
      <c r="I308" s="433"/>
      <c r="J308" s="691"/>
      <c r="K308" s="880"/>
    </row>
    <row r="309" spans="1:11" s="482" customFormat="1" x14ac:dyDescent="0.25">
      <c r="A309" s="542">
        <f t="shared" si="18"/>
        <v>1</v>
      </c>
      <c r="B309" s="197" t="s">
        <v>120</v>
      </c>
      <c r="C309" s="836" t="s">
        <v>708</v>
      </c>
      <c r="D309" s="536"/>
      <c r="E309" s="430"/>
      <c r="F309" s="515"/>
      <c r="G309" s="433"/>
      <c r="H309" s="433"/>
      <c r="I309" s="433"/>
      <c r="J309" s="691"/>
      <c r="K309" s="880"/>
    </row>
    <row r="310" spans="1:11" s="482" customFormat="1" x14ac:dyDescent="0.25">
      <c r="A310" s="542">
        <f t="shared" si="18"/>
        <v>1</v>
      </c>
      <c r="B310" s="197" t="s">
        <v>120</v>
      </c>
      <c r="C310" s="865"/>
      <c r="D310" s="536"/>
      <c r="E310" s="430"/>
      <c r="F310" s="515"/>
      <c r="G310" s="433"/>
      <c r="H310" s="433"/>
      <c r="I310" s="433"/>
      <c r="J310" s="691"/>
      <c r="K310" s="880"/>
    </row>
    <row r="311" spans="1:11" s="482" customFormat="1" ht="79.2" x14ac:dyDescent="0.25">
      <c r="A311" s="542">
        <f t="shared" si="18"/>
        <v>2</v>
      </c>
      <c r="B311" s="197" t="s">
        <v>1181</v>
      </c>
      <c r="C311" s="866" t="s">
        <v>709</v>
      </c>
      <c r="D311" s="536">
        <v>1</v>
      </c>
      <c r="E311" s="491" t="s">
        <v>528</v>
      </c>
      <c r="F311" s="515">
        <v>2213500</v>
      </c>
      <c r="G311" s="433">
        <f>F311*D311</f>
        <v>2213500</v>
      </c>
      <c r="H311" s="433">
        <v>2142225.2999999998</v>
      </c>
      <c r="I311" s="433">
        <f>H311*D311</f>
        <v>2142225.2999999998</v>
      </c>
      <c r="J311" s="691">
        <v>1</v>
      </c>
      <c r="K311" s="880">
        <f>J311*H311</f>
        <v>2142225.2999999998</v>
      </c>
    </row>
    <row r="312" spans="1:11" s="482" customFormat="1" x14ac:dyDescent="0.25">
      <c r="A312" s="542">
        <f t="shared" si="18"/>
        <v>2</v>
      </c>
      <c r="B312" s="790" t="s">
        <v>120</v>
      </c>
      <c r="C312" s="921" t="s">
        <v>710</v>
      </c>
      <c r="D312" s="922"/>
      <c r="E312" s="923"/>
      <c r="F312" s="924"/>
      <c r="G312" s="793"/>
      <c r="H312" s="793"/>
      <c r="I312" s="793"/>
      <c r="J312" s="925"/>
      <c r="K312" s="913"/>
    </row>
    <row r="313" spans="1:11" s="482" customFormat="1" ht="56.4" customHeight="1" x14ac:dyDescent="0.25">
      <c r="A313" s="542">
        <f t="shared" si="18"/>
        <v>2</v>
      </c>
      <c r="B313" s="197" t="s">
        <v>120</v>
      </c>
      <c r="C313" s="840" t="s">
        <v>711</v>
      </c>
      <c r="D313" s="838"/>
      <c r="E313" s="539" t="s">
        <v>122</v>
      </c>
      <c r="F313" s="839"/>
      <c r="G313" s="433"/>
      <c r="H313" s="433"/>
      <c r="I313" s="433"/>
      <c r="J313" s="881"/>
      <c r="K313" s="880"/>
    </row>
    <row r="314" spans="1:11" s="482" customFormat="1" x14ac:dyDescent="0.25">
      <c r="A314" s="542">
        <f t="shared" si="18"/>
        <v>2</v>
      </c>
      <c r="B314" s="197" t="s">
        <v>120</v>
      </c>
      <c r="C314" s="840"/>
      <c r="D314" s="838"/>
      <c r="E314" s="539"/>
      <c r="F314" s="839"/>
      <c r="G314" s="433"/>
      <c r="H314" s="433"/>
      <c r="I314" s="433"/>
      <c r="J314" s="881"/>
      <c r="K314" s="880"/>
    </row>
    <row r="315" spans="1:11" s="482" customFormat="1" ht="52.8" x14ac:dyDescent="0.25">
      <c r="A315" s="542">
        <f t="shared" si="18"/>
        <v>3</v>
      </c>
      <c r="B315" s="197" t="s">
        <v>1182</v>
      </c>
      <c r="C315" s="841" t="s">
        <v>712</v>
      </c>
      <c r="D315" s="536">
        <v>1010</v>
      </c>
      <c r="E315" s="539" t="s">
        <v>477</v>
      </c>
      <c r="F315" s="839">
        <v>1806</v>
      </c>
      <c r="G315" s="433">
        <f>F315*D315</f>
        <v>1824060</v>
      </c>
      <c r="H315" s="433">
        <v>1747.85</v>
      </c>
      <c r="I315" s="433">
        <f>H315*D315</f>
        <v>1765328.5</v>
      </c>
      <c r="J315" s="691">
        <v>1031</v>
      </c>
      <c r="K315" s="880">
        <f>J315*H315</f>
        <v>1802033.3499999999</v>
      </c>
    </row>
    <row r="316" spans="1:11" s="482" customFormat="1" x14ac:dyDescent="0.25">
      <c r="A316" s="542">
        <f t="shared" si="18"/>
        <v>3</v>
      </c>
      <c r="B316" s="197" t="s">
        <v>120</v>
      </c>
      <c r="C316" s="841"/>
      <c r="D316" s="536"/>
      <c r="E316" s="539"/>
      <c r="F316" s="839"/>
      <c r="G316" s="433"/>
      <c r="H316" s="433"/>
      <c r="I316" s="433"/>
      <c r="J316" s="691"/>
      <c r="K316" s="880"/>
    </row>
    <row r="317" spans="1:11" s="482" customFormat="1" ht="52.8" x14ac:dyDescent="0.25">
      <c r="A317" s="542">
        <f t="shared" si="18"/>
        <v>3</v>
      </c>
      <c r="B317" s="197" t="s">
        <v>120</v>
      </c>
      <c r="C317" s="841" t="s">
        <v>713</v>
      </c>
      <c r="D317" s="536"/>
      <c r="E317" s="539" t="s">
        <v>122</v>
      </c>
      <c r="F317" s="839"/>
      <c r="G317" s="433"/>
      <c r="H317" s="433"/>
      <c r="I317" s="433"/>
      <c r="J317" s="691"/>
      <c r="K317" s="880"/>
    </row>
    <row r="318" spans="1:11" s="482" customFormat="1" x14ac:dyDescent="0.25">
      <c r="A318" s="542">
        <f t="shared" si="18"/>
        <v>3</v>
      </c>
      <c r="B318" s="197" t="s">
        <v>120</v>
      </c>
      <c r="C318" s="841"/>
      <c r="D318" s="536"/>
      <c r="E318" s="539"/>
      <c r="F318" s="839"/>
      <c r="G318" s="433"/>
      <c r="H318" s="433"/>
      <c r="I318" s="433"/>
      <c r="J318" s="691"/>
      <c r="K318" s="880"/>
    </row>
    <row r="319" spans="1:11" s="482" customFormat="1" x14ac:dyDescent="0.25">
      <c r="A319" s="542">
        <f t="shared" si="18"/>
        <v>4</v>
      </c>
      <c r="B319" s="197" t="s">
        <v>1183</v>
      </c>
      <c r="C319" s="841" t="s">
        <v>714</v>
      </c>
      <c r="D319" s="536">
        <v>41</v>
      </c>
      <c r="E319" s="539" t="s">
        <v>477</v>
      </c>
      <c r="F319" s="839">
        <v>2680</v>
      </c>
      <c r="G319" s="433">
        <f>F319*D319</f>
        <v>109880</v>
      </c>
      <c r="H319" s="433">
        <v>2593.6999999999998</v>
      </c>
      <c r="I319" s="433">
        <f>H319*D319</f>
        <v>106341.7</v>
      </c>
      <c r="J319" s="691">
        <v>41</v>
      </c>
      <c r="K319" s="880">
        <f>J319*H319</f>
        <v>106341.7</v>
      </c>
    </row>
    <row r="320" spans="1:11" s="482" customFormat="1" x14ac:dyDescent="0.25">
      <c r="A320" s="542">
        <f t="shared" si="18"/>
        <v>4</v>
      </c>
      <c r="B320" s="197" t="s">
        <v>120</v>
      </c>
      <c r="C320" s="841"/>
      <c r="D320" s="536"/>
      <c r="E320" s="539"/>
      <c r="F320" s="839"/>
      <c r="G320" s="433"/>
      <c r="H320" s="433"/>
      <c r="I320" s="433"/>
      <c r="J320" s="691"/>
      <c r="K320" s="880"/>
    </row>
    <row r="321" spans="1:11" s="482" customFormat="1" x14ac:dyDescent="0.25">
      <c r="A321" s="542">
        <f t="shared" si="18"/>
        <v>5</v>
      </c>
      <c r="B321" s="197" t="s">
        <v>1184</v>
      </c>
      <c r="C321" s="842" t="s">
        <v>715</v>
      </c>
      <c r="D321" s="536">
        <v>90</v>
      </c>
      <c r="E321" s="421" t="s">
        <v>474</v>
      </c>
      <c r="F321" s="839">
        <v>4019</v>
      </c>
      <c r="G321" s="433">
        <f>F321*D321</f>
        <v>361710</v>
      </c>
      <c r="H321" s="433">
        <v>3889.59</v>
      </c>
      <c r="I321" s="433">
        <f>H321*D321</f>
        <v>350063.10000000003</v>
      </c>
      <c r="J321" s="691">
        <v>185</v>
      </c>
      <c r="K321" s="880">
        <f>J321*H321</f>
        <v>719574.15</v>
      </c>
    </row>
    <row r="322" spans="1:11" s="482" customFormat="1" x14ac:dyDescent="0.25">
      <c r="A322" s="542">
        <f t="shared" si="18"/>
        <v>5</v>
      </c>
      <c r="B322" s="197" t="s">
        <v>120</v>
      </c>
      <c r="C322" s="842"/>
      <c r="D322" s="536"/>
      <c r="E322" s="421"/>
      <c r="F322" s="839"/>
      <c r="G322" s="433"/>
      <c r="H322" s="433"/>
      <c r="I322" s="433"/>
      <c r="J322" s="691"/>
      <c r="K322" s="880"/>
    </row>
    <row r="323" spans="1:11" s="482" customFormat="1" x14ac:dyDescent="0.25">
      <c r="A323" s="542">
        <f t="shared" si="18"/>
        <v>6</v>
      </c>
      <c r="B323" s="197" t="s">
        <v>1185</v>
      </c>
      <c r="C323" s="842" t="s">
        <v>716</v>
      </c>
      <c r="D323" s="536">
        <v>263</v>
      </c>
      <c r="E323" s="421" t="s">
        <v>474</v>
      </c>
      <c r="F323" s="839">
        <v>4660</v>
      </c>
      <c r="G323" s="433">
        <f>F323*D323</f>
        <v>1225580</v>
      </c>
      <c r="H323" s="433">
        <v>4509.95</v>
      </c>
      <c r="I323" s="433">
        <f>H323*D323</f>
        <v>1186116.8499999999</v>
      </c>
      <c r="J323" s="691">
        <v>303</v>
      </c>
      <c r="K323" s="880">
        <f>J323*H323</f>
        <v>1366514.8499999999</v>
      </c>
    </row>
    <row r="324" spans="1:11" s="482" customFormat="1" x14ac:dyDescent="0.25">
      <c r="A324" s="542">
        <f t="shared" si="18"/>
        <v>6</v>
      </c>
      <c r="B324" s="197" t="s">
        <v>120</v>
      </c>
      <c r="C324" s="842"/>
      <c r="D324" s="536"/>
      <c r="E324" s="539"/>
      <c r="F324" s="839"/>
      <c r="G324" s="433"/>
      <c r="H324" s="433"/>
      <c r="I324" s="433"/>
      <c r="J324" s="691"/>
      <c r="K324" s="880"/>
    </row>
    <row r="325" spans="1:11" s="482" customFormat="1" x14ac:dyDescent="0.25">
      <c r="A325" s="542">
        <f t="shared" si="18"/>
        <v>7</v>
      </c>
      <c r="B325" s="197" t="s">
        <v>1186</v>
      </c>
      <c r="C325" s="842" t="s">
        <v>717</v>
      </c>
      <c r="D325" s="536">
        <v>65</v>
      </c>
      <c r="E325" s="421" t="s">
        <v>474</v>
      </c>
      <c r="F325" s="839">
        <v>5243</v>
      </c>
      <c r="G325" s="433">
        <f>F325*D325</f>
        <v>340795</v>
      </c>
      <c r="H325" s="433">
        <v>5074.18</v>
      </c>
      <c r="I325" s="433">
        <f>H325*D325</f>
        <v>329821.7</v>
      </c>
      <c r="J325" s="691">
        <v>158</v>
      </c>
      <c r="K325" s="880">
        <f>J325*H325</f>
        <v>801720.44000000006</v>
      </c>
    </row>
    <row r="326" spans="1:11" s="482" customFormat="1" x14ac:dyDescent="0.25">
      <c r="A326" s="542">
        <f t="shared" si="18"/>
        <v>7</v>
      </c>
      <c r="B326" s="197" t="s">
        <v>120</v>
      </c>
      <c r="C326" s="842"/>
      <c r="D326" s="536"/>
      <c r="E326" s="421"/>
      <c r="F326" s="839"/>
      <c r="G326" s="433"/>
      <c r="H326" s="433"/>
      <c r="I326" s="433"/>
      <c r="J326" s="691"/>
      <c r="K326" s="880"/>
    </row>
    <row r="327" spans="1:11" s="482" customFormat="1" x14ac:dyDescent="0.25">
      <c r="A327" s="542">
        <f t="shared" si="18"/>
        <v>8</v>
      </c>
      <c r="B327" s="197" t="s">
        <v>1187</v>
      </c>
      <c r="C327" s="842" t="s">
        <v>718</v>
      </c>
      <c r="D327" s="536">
        <v>41</v>
      </c>
      <c r="E327" s="421" t="s">
        <v>474</v>
      </c>
      <c r="F327" s="839">
        <v>2738</v>
      </c>
      <c r="G327" s="433">
        <f>F327*D327</f>
        <v>112258</v>
      </c>
      <c r="H327" s="433">
        <v>2649.84</v>
      </c>
      <c r="I327" s="433">
        <f>H327*D327</f>
        <v>108643.44</v>
      </c>
      <c r="J327" s="691">
        <v>41</v>
      </c>
      <c r="K327" s="880">
        <f>J327*H327</f>
        <v>108643.44</v>
      </c>
    </row>
    <row r="328" spans="1:11" s="482" customFormat="1" x14ac:dyDescent="0.25">
      <c r="A328" s="542">
        <f t="shared" si="18"/>
        <v>8</v>
      </c>
      <c r="B328" s="197" t="s">
        <v>120</v>
      </c>
      <c r="C328" s="876"/>
      <c r="D328" s="536"/>
      <c r="E328" s="421"/>
      <c r="F328" s="828"/>
      <c r="G328" s="792"/>
      <c r="H328" s="433"/>
      <c r="I328" s="433"/>
      <c r="J328" s="691"/>
      <c r="K328" s="880"/>
    </row>
    <row r="329" spans="1:11" s="482" customFormat="1" x14ac:dyDescent="0.25">
      <c r="A329" s="542">
        <f t="shared" si="18"/>
        <v>8</v>
      </c>
      <c r="B329" s="66" t="s">
        <v>120</v>
      </c>
      <c r="C329" s="842"/>
      <c r="D329" s="421"/>
      <c r="E329" s="421"/>
      <c r="F329" s="839"/>
      <c r="G329" s="433"/>
      <c r="H329" s="433"/>
      <c r="I329" s="433"/>
      <c r="J329" s="691"/>
      <c r="K329" s="880"/>
    </row>
    <row r="330" spans="1:11" s="482" customFormat="1" ht="26.4" x14ac:dyDescent="0.25">
      <c r="A330" s="542">
        <f t="shared" si="18"/>
        <v>8</v>
      </c>
      <c r="B330" s="197" t="s">
        <v>120</v>
      </c>
      <c r="C330" s="801" t="s">
        <v>719</v>
      </c>
      <c r="D330" s="536"/>
      <c r="E330" s="421"/>
      <c r="F330" s="839"/>
      <c r="G330" s="433"/>
      <c r="H330" s="433"/>
      <c r="I330" s="433"/>
      <c r="J330" s="691"/>
      <c r="K330" s="880"/>
    </row>
    <row r="331" spans="1:11" s="482" customFormat="1" ht="39.6" x14ac:dyDescent="0.25">
      <c r="A331" s="542">
        <f t="shared" si="18"/>
        <v>9</v>
      </c>
      <c r="B331" s="197" t="s">
        <v>1188</v>
      </c>
      <c r="C331" s="777" t="s">
        <v>720</v>
      </c>
      <c r="D331" s="536">
        <v>19</v>
      </c>
      <c r="E331" s="421" t="s">
        <v>474</v>
      </c>
      <c r="F331" s="839">
        <v>14213</v>
      </c>
      <c r="G331" s="433">
        <f>F331*D331</f>
        <v>270047</v>
      </c>
      <c r="H331" s="433">
        <v>13755.34</v>
      </c>
      <c r="I331" s="433">
        <f>H331*D331</f>
        <v>261351.46</v>
      </c>
      <c r="J331" s="691">
        <v>20</v>
      </c>
      <c r="K331" s="880">
        <f>J331*H331</f>
        <v>275106.8</v>
      </c>
    </row>
    <row r="332" spans="1:11" s="482" customFormat="1" x14ac:dyDescent="0.25">
      <c r="A332" s="542">
        <f t="shared" si="18"/>
        <v>9</v>
      </c>
      <c r="B332" s="197" t="s">
        <v>120</v>
      </c>
      <c r="C332" s="777"/>
      <c r="D332" s="536"/>
      <c r="E332" s="421"/>
      <c r="F332" s="839"/>
      <c r="G332" s="433"/>
      <c r="H332" s="433"/>
      <c r="I332" s="433"/>
      <c r="J332" s="691"/>
      <c r="K332" s="880"/>
    </row>
    <row r="333" spans="1:11" s="482" customFormat="1" ht="26.4" x14ac:dyDescent="0.25">
      <c r="A333" s="542">
        <f t="shared" si="18"/>
        <v>9</v>
      </c>
      <c r="B333" s="790" t="s">
        <v>120</v>
      </c>
      <c r="C333" s="914" t="s">
        <v>721</v>
      </c>
      <c r="D333" s="792"/>
      <c r="E333" s="533"/>
      <c r="F333" s="924"/>
      <c r="G333" s="793"/>
      <c r="H333" s="793"/>
      <c r="I333" s="793"/>
      <c r="J333" s="911"/>
      <c r="K333" s="913"/>
    </row>
    <row r="334" spans="1:11" s="815" customFormat="1" ht="39.6" x14ac:dyDescent="0.25">
      <c r="A334" s="850">
        <f t="shared" ref="A334:A344" si="19">IF(D334&lt;&gt;"",A333+1,A333)</f>
        <v>10</v>
      </c>
      <c r="B334" s="809" t="s">
        <v>1189</v>
      </c>
      <c r="C334" s="825" t="s">
        <v>722</v>
      </c>
      <c r="D334" s="826">
        <v>9</v>
      </c>
      <c r="E334" s="827" t="s">
        <v>474</v>
      </c>
      <c r="F334" s="843">
        <v>14213</v>
      </c>
      <c r="G334" s="814">
        <f>F334*D334</f>
        <v>127917</v>
      </c>
      <c r="H334" s="814">
        <v>13755.34</v>
      </c>
      <c r="I334" s="814">
        <f>H334*D334</f>
        <v>123798.06</v>
      </c>
      <c r="J334" s="691">
        <v>11</v>
      </c>
      <c r="K334" s="880">
        <f>J334*H334</f>
        <v>151308.74</v>
      </c>
    </row>
    <row r="335" spans="1:11" s="482" customFormat="1" x14ac:dyDescent="0.25">
      <c r="A335" s="542">
        <f t="shared" si="19"/>
        <v>10</v>
      </c>
      <c r="B335" s="197" t="s">
        <v>120</v>
      </c>
      <c r="C335" s="777"/>
      <c r="D335" s="536"/>
      <c r="E335" s="421"/>
      <c r="F335" s="839"/>
      <c r="G335" s="433"/>
      <c r="H335" s="433"/>
      <c r="I335" s="433"/>
      <c r="J335" s="691"/>
      <c r="K335" s="880"/>
    </row>
    <row r="336" spans="1:11" s="482" customFormat="1" ht="26.4" x14ac:dyDescent="0.25">
      <c r="A336" s="542">
        <f t="shared" si="19"/>
        <v>10</v>
      </c>
      <c r="B336" s="197" t="s">
        <v>120</v>
      </c>
      <c r="C336" s="801" t="s">
        <v>723</v>
      </c>
      <c r="D336" s="536"/>
      <c r="E336" s="421"/>
      <c r="F336" s="839"/>
      <c r="G336" s="433"/>
      <c r="H336" s="433"/>
      <c r="I336" s="433"/>
      <c r="J336" s="691"/>
      <c r="K336" s="880"/>
    </row>
    <row r="337" spans="1:11" s="815" customFormat="1" ht="39.6" x14ac:dyDescent="0.25">
      <c r="A337" s="850">
        <f t="shared" si="19"/>
        <v>11</v>
      </c>
      <c r="B337" s="809" t="s">
        <v>1190</v>
      </c>
      <c r="C337" s="825" t="s">
        <v>724</v>
      </c>
      <c r="D337" s="826">
        <v>19</v>
      </c>
      <c r="E337" s="827" t="s">
        <v>474</v>
      </c>
      <c r="F337" s="843">
        <v>7456</v>
      </c>
      <c r="G337" s="814">
        <f>F337*D337</f>
        <v>141664</v>
      </c>
      <c r="H337" s="814">
        <v>7215.92</v>
      </c>
      <c r="I337" s="814">
        <f>H337*D337</f>
        <v>137102.48000000001</v>
      </c>
      <c r="J337" s="691">
        <v>0</v>
      </c>
      <c r="K337" s="691">
        <v>0</v>
      </c>
    </row>
    <row r="338" spans="1:11" s="482" customFormat="1" ht="14.25" customHeight="1" x14ac:dyDescent="0.25">
      <c r="A338" s="542">
        <f t="shared" si="19"/>
        <v>11</v>
      </c>
      <c r="B338" s="197" t="s">
        <v>120</v>
      </c>
      <c r="C338" s="777"/>
      <c r="D338" s="536"/>
      <c r="E338" s="421"/>
      <c r="F338" s="839"/>
      <c r="G338" s="433"/>
      <c r="H338" s="433"/>
      <c r="I338" s="433"/>
      <c r="J338" s="691"/>
      <c r="K338" s="880"/>
    </row>
    <row r="339" spans="1:11" s="482" customFormat="1" x14ac:dyDescent="0.25">
      <c r="A339" s="542">
        <f t="shared" si="19"/>
        <v>11</v>
      </c>
      <c r="B339" s="197" t="s">
        <v>120</v>
      </c>
      <c r="C339" s="837" t="s">
        <v>725</v>
      </c>
      <c r="D339" s="536"/>
      <c r="E339" s="539"/>
      <c r="F339" s="515"/>
      <c r="G339" s="433"/>
      <c r="H339" s="433"/>
      <c r="I339" s="433"/>
      <c r="J339" s="691"/>
      <c r="K339" s="880"/>
    </row>
    <row r="340" spans="1:11" s="482" customFormat="1" ht="52.8" x14ac:dyDescent="0.25">
      <c r="A340" s="542">
        <f t="shared" si="19"/>
        <v>12</v>
      </c>
      <c r="B340" s="197" t="s">
        <v>1191</v>
      </c>
      <c r="C340" s="844" t="s">
        <v>1042</v>
      </c>
      <c r="D340" s="536" t="s">
        <v>122</v>
      </c>
      <c r="E340" s="539"/>
      <c r="F340" s="515"/>
      <c r="G340" s="433"/>
      <c r="H340" s="433"/>
      <c r="I340" s="433"/>
      <c r="J340" s="691"/>
      <c r="K340" s="880"/>
    </row>
    <row r="341" spans="1:11" s="482" customFormat="1" x14ac:dyDescent="0.25">
      <c r="A341" s="542">
        <f t="shared" si="19"/>
        <v>12</v>
      </c>
      <c r="B341" s="197" t="s">
        <v>120</v>
      </c>
      <c r="C341" s="844"/>
      <c r="D341" s="536"/>
      <c r="E341" s="539"/>
      <c r="F341" s="515"/>
      <c r="G341" s="433"/>
      <c r="H341" s="433"/>
      <c r="I341" s="433"/>
      <c r="J341" s="691"/>
      <c r="K341" s="880"/>
    </row>
    <row r="342" spans="1:11" s="482" customFormat="1" ht="26.4" x14ac:dyDescent="0.25">
      <c r="A342" s="542">
        <f t="shared" si="19"/>
        <v>13</v>
      </c>
      <c r="B342" s="197" t="s">
        <v>1192</v>
      </c>
      <c r="C342" s="844" t="s">
        <v>726</v>
      </c>
      <c r="D342" s="536" t="s">
        <v>122</v>
      </c>
      <c r="E342" s="539"/>
      <c r="F342" s="515"/>
      <c r="G342" s="433"/>
      <c r="H342" s="433"/>
      <c r="I342" s="433"/>
      <c r="J342" s="691"/>
      <c r="K342" s="880"/>
    </row>
    <row r="343" spans="1:11" s="482" customFormat="1" x14ac:dyDescent="0.25">
      <c r="A343" s="542">
        <f t="shared" si="19"/>
        <v>13</v>
      </c>
      <c r="B343" s="197" t="s">
        <v>120</v>
      </c>
      <c r="C343" s="844"/>
      <c r="D343" s="536"/>
      <c r="E343" s="539"/>
      <c r="F343" s="515"/>
      <c r="G343" s="433"/>
      <c r="H343" s="433"/>
      <c r="I343" s="433"/>
      <c r="J343" s="691"/>
      <c r="K343" s="880"/>
    </row>
    <row r="344" spans="1:11" s="482" customFormat="1" x14ac:dyDescent="0.25">
      <c r="A344" s="542">
        <f t="shared" si="19"/>
        <v>14</v>
      </c>
      <c r="B344" s="197" t="s">
        <v>1193</v>
      </c>
      <c r="C344" s="501" t="s">
        <v>727</v>
      </c>
      <c r="D344" s="845">
        <v>310</v>
      </c>
      <c r="E344" s="421" t="s">
        <v>474</v>
      </c>
      <c r="F344" s="839">
        <v>583</v>
      </c>
      <c r="G344" s="433">
        <f>F344*D344</f>
        <v>180730</v>
      </c>
      <c r="H344" s="433">
        <v>564.23</v>
      </c>
      <c r="I344" s="433">
        <f>H344*D344</f>
        <v>174911.30000000002</v>
      </c>
      <c r="J344" s="904">
        <v>397</v>
      </c>
      <c r="K344" s="880">
        <f>J344*H344</f>
        <v>223999.31</v>
      </c>
    </row>
    <row r="345" spans="1:11" s="482" customFormat="1" x14ac:dyDescent="0.25">
      <c r="A345" s="542"/>
      <c r="B345" s="197"/>
      <c r="C345" s="501"/>
      <c r="D345" s="845"/>
      <c r="E345" s="421"/>
      <c r="F345" s="839"/>
      <c r="G345" s="433"/>
      <c r="H345" s="433"/>
      <c r="I345" s="433"/>
      <c r="J345" s="904"/>
      <c r="K345" s="880"/>
    </row>
    <row r="346" spans="1:11" s="482" customFormat="1" x14ac:dyDescent="0.25">
      <c r="A346" s="542">
        <f>IF(D346&lt;&gt;"",A344+1,A344)</f>
        <v>15</v>
      </c>
      <c r="B346" s="197" t="s">
        <v>1194</v>
      </c>
      <c r="C346" s="501" t="s">
        <v>728</v>
      </c>
      <c r="D346" s="845">
        <v>246</v>
      </c>
      <c r="E346" s="421" t="s">
        <v>474</v>
      </c>
      <c r="F346" s="839">
        <v>583</v>
      </c>
      <c r="G346" s="433">
        <f>F346*D346</f>
        <v>143418</v>
      </c>
      <c r="H346" s="433">
        <v>564.23</v>
      </c>
      <c r="I346" s="433">
        <f>H346*D346</f>
        <v>138800.58000000002</v>
      </c>
      <c r="J346" s="904">
        <v>246</v>
      </c>
      <c r="K346" s="880">
        <f>J346*H346</f>
        <v>138800.58000000002</v>
      </c>
    </row>
    <row r="347" spans="1:11" s="482" customFormat="1" x14ac:dyDescent="0.25">
      <c r="A347" s="542"/>
      <c r="B347" s="197"/>
      <c r="C347" s="501"/>
      <c r="D347" s="845"/>
      <c r="E347" s="421"/>
      <c r="F347" s="839"/>
      <c r="G347" s="433"/>
      <c r="H347" s="433"/>
      <c r="I347" s="433"/>
      <c r="J347" s="904"/>
      <c r="K347" s="880"/>
    </row>
    <row r="348" spans="1:11" s="482" customFormat="1" ht="26.4" x14ac:dyDescent="0.25">
      <c r="A348" s="542">
        <f>IF(D348&lt;&gt;"",A346+1,A346)</f>
        <v>16</v>
      </c>
      <c r="B348" s="197" t="s">
        <v>1195</v>
      </c>
      <c r="C348" s="543" t="s">
        <v>729</v>
      </c>
      <c r="D348" s="845">
        <v>42</v>
      </c>
      <c r="E348" s="421" t="s">
        <v>474</v>
      </c>
      <c r="F348" s="839">
        <v>583</v>
      </c>
      <c r="G348" s="433">
        <f>F348*D348</f>
        <v>24486</v>
      </c>
      <c r="H348" s="433">
        <v>564.23</v>
      </c>
      <c r="I348" s="433">
        <f>H348*D348</f>
        <v>23697.66</v>
      </c>
      <c r="J348" s="904">
        <v>44</v>
      </c>
      <c r="K348" s="880">
        <f>J348*H348</f>
        <v>24826.120000000003</v>
      </c>
    </row>
    <row r="349" spans="1:11" s="482" customFormat="1" x14ac:dyDescent="0.25">
      <c r="A349" s="542"/>
      <c r="B349" s="197"/>
      <c r="C349" s="543"/>
      <c r="D349" s="845"/>
      <c r="E349" s="421"/>
      <c r="F349" s="839"/>
      <c r="G349" s="433"/>
      <c r="H349" s="433"/>
      <c r="I349" s="433"/>
      <c r="J349" s="904"/>
      <c r="K349" s="880"/>
    </row>
    <row r="350" spans="1:11" s="482" customFormat="1" x14ac:dyDescent="0.25">
      <c r="A350" s="542">
        <f>IF(D350&lt;&gt;"",A348+1,A348)</f>
        <v>17</v>
      </c>
      <c r="B350" s="197" t="s">
        <v>1196</v>
      </c>
      <c r="C350" s="501" t="s">
        <v>730</v>
      </c>
      <c r="D350" s="845">
        <v>47</v>
      </c>
      <c r="E350" s="421" t="s">
        <v>474</v>
      </c>
      <c r="F350" s="839">
        <v>583</v>
      </c>
      <c r="G350" s="433">
        <f>F350*D350</f>
        <v>27401</v>
      </c>
      <c r="H350" s="433">
        <v>564.23</v>
      </c>
      <c r="I350" s="433">
        <f>H350*D350</f>
        <v>26518.81</v>
      </c>
      <c r="J350" s="904">
        <v>71</v>
      </c>
      <c r="K350" s="880">
        <f>J350*H350</f>
        <v>40060.33</v>
      </c>
    </row>
    <row r="351" spans="1:11" s="482" customFormat="1" x14ac:dyDescent="0.25">
      <c r="A351" s="542"/>
      <c r="B351" s="197"/>
      <c r="C351" s="501"/>
      <c r="D351" s="845"/>
      <c r="E351" s="421"/>
      <c r="F351" s="839"/>
      <c r="G351" s="433"/>
      <c r="H351" s="433"/>
      <c r="I351" s="433"/>
      <c r="J351" s="904"/>
      <c r="K351" s="880"/>
    </row>
    <row r="352" spans="1:11" s="482" customFormat="1" x14ac:dyDescent="0.25">
      <c r="A352" s="542">
        <f>IF(D352&lt;&gt;"",A350+1,A350)</f>
        <v>18</v>
      </c>
      <c r="B352" s="197" t="s">
        <v>1197</v>
      </c>
      <c r="C352" s="844" t="s">
        <v>731</v>
      </c>
      <c r="D352" s="845">
        <v>45</v>
      </c>
      <c r="E352" s="421" t="s">
        <v>474</v>
      </c>
      <c r="F352" s="839">
        <v>583</v>
      </c>
      <c r="G352" s="433">
        <f>F352*D352</f>
        <v>26235</v>
      </c>
      <c r="H352" s="433">
        <v>564.23</v>
      </c>
      <c r="I352" s="433">
        <f>H352*D352</f>
        <v>25390.350000000002</v>
      </c>
      <c r="J352" s="904">
        <v>45</v>
      </c>
      <c r="K352" s="880">
        <f>J352*H352</f>
        <v>25390.350000000002</v>
      </c>
    </row>
    <row r="353" spans="1:14" s="482" customFormat="1" x14ac:dyDescent="0.25">
      <c r="A353" s="542"/>
      <c r="B353" s="197"/>
      <c r="C353" s="844"/>
      <c r="D353" s="845"/>
      <c r="E353" s="421"/>
      <c r="F353" s="839"/>
      <c r="G353" s="433"/>
      <c r="H353" s="433"/>
      <c r="I353" s="433"/>
      <c r="J353" s="904"/>
      <c r="K353" s="880"/>
    </row>
    <row r="354" spans="1:14" s="482" customFormat="1" x14ac:dyDescent="0.25">
      <c r="A354" s="542">
        <f>IF(D354&lt;&gt;"",A352+1,A352)</f>
        <v>19</v>
      </c>
      <c r="B354" s="197" t="s">
        <v>1198</v>
      </c>
      <c r="C354" s="846" t="s">
        <v>732</v>
      </c>
      <c r="D354" s="845">
        <v>90</v>
      </c>
      <c r="E354" s="421" t="s">
        <v>474</v>
      </c>
      <c r="F354" s="839">
        <v>146</v>
      </c>
      <c r="G354" s="433">
        <f>F354*D354</f>
        <v>13140</v>
      </c>
      <c r="H354" s="433">
        <v>141.30000000000001</v>
      </c>
      <c r="I354" s="433">
        <f>H354*D354</f>
        <v>12717.000000000002</v>
      </c>
      <c r="J354" s="904">
        <v>185</v>
      </c>
      <c r="K354" s="880">
        <f>J354*H354</f>
        <v>26140.500000000004</v>
      </c>
    </row>
    <row r="355" spans="1:14" s="482" customFormat="1" x14ac:dyDescent="0.25">
      <c r="A355" s="542"/>
      <c r="B355" s="197"/>
      <c r="C355" s="846"/>
      <c r="D355" s="845"/>
      <c r="E355" s="421"/>
      <c r="F355" s="839"/>
      <c r="G355" s="433"/>
      <c r="H355" s="433"/>
      <c r="I355" s="433"/>
      <c r="J355" s="904"/>
      <c r="K355" s="880"/>
    </row>
    <row r="356" spans="1:14" s="482" customFormat="1" x14ac:dyDescent="0.25">
      <c r="A356" s="542">
        <f>IF(D356&lt;&gt;"",A354+1,A354)</f>
        <v>20</v>
      </c>
      <c r="B356" s="197" t="s">
        <v>1199</v>
      </c>
      <c r="C356" s="846" t="s">
        <v>733</v>
      </c>
      <c r="D356" s="845">
        <v>263</v>
      </c>
      <c r="E356" s="421" t="s">
        <v>474</v>
      </c>
      <c r="F356" s="839">
        <v>146</v>
      </c>
      <c r="G356" s="433">
        <f>F356*D356</f>
        <v>38398</v>
      </c>
      <c r="H356" s="433">
        <v>141.30000000000001</v>
      </c>
      <c r="I356" s="433">
        <f>H356*D356</f>
        <v>37161.9</v>
      </c>
      <c r="J356" s="904">
        <v>303</v>
      </c>
      <c r="K356" s="880">
        <f>J356*H356</f>
        <v>42813.9</v>
      </c>
      <c r="N356" s="540"/>
    </row>
    <row r="357" spans="1:14" s="482" customFormat="1" x14ac:dyDescent="0.25">
      <c r="A357" s="542"/>
      <c r="B357" s="197"/>
      <c r="C357" s="846"/>
      <c r="D357" s="845"/>
      <c r="E357" s="421"/>
      <c r="F357" s="839"/>
      <c r="G357" s="433"/>
      <c r="H357" s="433"/>
      <c r="I357" s="433"/>
      <c r="J357" s="904"/>
      <c r="K357" s="880"/>
      <c r="N357" s="540"/>
    </row>
    <row r="358" spans="1:14" s="482" customFormat="1" x14ac:dyDescent="0.25">
      <c r="A358" s="542">
        <f>IF(D358&lt;&gt;"",A356+1,A356)</f>
        <v>21</v>
      </c>
      <c r="B358" s="197" t="s">
        <v>1200</v>
      </c>
      <c r="C358" s="846" t="s">
        <v>734</v>
      </c>
      <c r="D358" s="845">
        <v>65</v>
      </c>
      <c r="E358" s="421" t="s">
        <v>474</v>
      </c>
      <c r="F358" s="839">
        <v>146</v>
      </c>
      <c r="G358" s="433">
        <f>F358*D358</f>
        <v>9490</v>
      </c>
      <c r="H358" s="433">
        <v>141.30000000000001</v>
      </c>
      <c r="I358" s="433">
        <f>H358*D358</f>
        <v>9184.5</v>
      </c>
      <c r="J358" s="904">
        <v>158</v>
      </c>
      <c r="K358" s="880">
        <f>J358*H358</f>
        <v>22325.4</v>
      </c>
      <c r="N358" s="540"/>
    </row>
    <row r="359" spans="1:14" s="482" customFormat="1" x14ac:dyDescent="0.25">
      <c r="A359" s="542"/>
      <c r="B359" s="790"/>
      <c r="C359" s="926"/>
      <c r="D359" s="927"/>
      <c r="E359" s="533"/>
      <c r="F359" s="924"/>
      <c r="G359" s="793"/>
      <c r="H359" s="793"/>
      <c r="I359" s="793"/>
      <c r="J359" s="928"/>
      <c r="K359" s="913"/>
      <c r="N359" s="540"/>
    </row>
    <row r="360" spans="1:14" s="482" customFormat="1" x14ac:dyDescent="0.25">
      <c r="A360" s="542"/>
      <c r="B360" s="197" t="s">
        <v>1168</v>
      </c>
      <c r="C360" s="846" t="s">
        <v>1169</v>
      </c>
      <c r="D360" s="845"/>
      <c r="E360" s="421" t="s">
        <v>477</v>
      </c>
      <c r="F360" s="839"/>
      <c r="G360" s="433"/>
      <c r="H360" s="433">
        <v>141.30000000000001</v>
      </c>
      <c r="I360" s="433"/>
      <c r="J360" s="904">
        <v>60</v>
      </c>
      <c r="K360" s="880">
        <f>J360*H360</f>
        <v>8478</v>
      </c>
      <c r="N360" s="540"/>
    </row>
    <row r="361" spans="1:14" s="482" customFormat="1" x14ac:dyDescent="0.25">
      <c r="A361" s="542"/>
      <c r="B361" s="197"/>
      <c r="C361" s="846"/>
      <c r="D361" s="845"/>
      <c r="E361" s="421"/>
      <c r="F361" s="839"/>
      <c r="G361" s="433"/>
      <c r="H361" s="433"/>
      <c r="I361" s="433"/>
      <c r="J361" s="904"/>
      <c r="K361" s="880"/>
      <c r="N361" s="540"/>
    </row>
    <row r="362" spans="1:14" s="482" customFormat="1" x14ac:dyDescent="0.25">
      <c r="A362" s="542">
        <f>IF(D362&lt;&gt;"",A358+1,A358)</f>
        <v>22</v>
      </c>
      <c r="B362" s="197" t="s">
        <v>1201</v>
      </c>
      <c r="C362" s="531" t="s">
        <v>735</v>
      </c>
      <c r="D362" s="845">
        <v>41</v>
      </c>
      <c r="E362" s="421" t="s">
        <v>474</v>
      </c>
      <c r="F362" s="839">
        <v>146</v>
      </c>
      <c r="G362" s="433">
        <f>F362*D362</f>
        <v>5986</v>
      </c>
      <c r="H362" s="433">
        <v>141.30000000000001</v>
      </c>
      <c r="I362" s="433">
        <f>H362*D362</f>
        <v>5793.3</v>
      </c>
      <c r="J362" s="904">
        <v>41</v>
      </c>
      <c r="K362" s="880">
        <f>J362*H362</f>
        <v>5793.3</v>
      </c>
      <c r="N362" s="540"/>
    </row>
    <row r="363" spans="1:14" s="482" customFormat="1" x14ac:dyDescent="0.25">
      <c r="A363" s="542"/>
      <c r="B363" s="197"/>
      <c r="C363" s="531"/>
      <c r="D363" s="845"/>
      <c r="E363" s="421"/>
      <c r="F363" s="839"/>
      <c r="G363" s="433"/>
      <c r="H363" s="433"/>
      <c r="I363" s="433"/>
      <c r="J363" s="904"/>
      <c r="K363" s="880"/>
      <c r="N363" s="540"/>
    </row>
    <row r="364" spans="1:14" s="482" customFormat="1" x14ac:dyDescent="0.25">
      <c r="A364" s="542">
        <f>IF(D364&lt;&gt;"",A362+1,A362)</f>
        <v>23</v>
      </c>
      <c r="B364" s="197" t="s">
        <v>1202</v>
      </c>
      <c r="C364" s="501" t="s">
        <v>736</v>
      </c>
      <c r="D364" s="845">
        <v>41</v>
      </c>
      <c r="E364" s="421" t="s">
        <v>474</v>
      </c>
      <c r="F364" s="839">
        <v>146</v>
      </c>
      <c r="G364" s="433">
        <f>F364*D364</f>
        <v>5986</v>
      </c>
      <c r="H364" s="433">
        <v>141.30000000000001</v>
      </c>
      <c r="I364" s="433">
        <f>H364*D364</f>
        <v>5793.3</v>
      </c>
      <c r="J364" s="904">
        <v>41</v>
      </c>
      <c r="K364" s="880">
        <f>J364*H364</f>
        <v>5793.3</v>
      </c>
      <c r="N364" s="541"/>
    </row>
    <row r="365" spans="1:14" s="482" customFormat="1" x14ac:dyDescent="0.25">
      <c r="A365" s="542"/>
      <c r="B365" s="197"/>
      <c r="C365" s="501"/>
      <c r="D365" s="845"/>
      <c r="E365" s="421"/>
      <c r="F365" s="839"/>
      <c r="G365" s="433"/>
      <c r="H365" s="433"/>
      <c r="I365" s="433"/>
      <c r="J365" s="904"/>
      <c r="K365" s="880"/>
      <c r="N365" s="541"/>
    </row>
    <row r="366" spans="1:14" s="482" customFormat="1" x14ac:dyDescent="0.25">
      <c r="A366" s="542">
        <f>IF(D366&lt;&gt;"",A364+1,A364)</f>
        <v>24</v>
      </c>
      <c r="B366" s="197" t="s">
        <v>1203</v>
      </c>
      <c r="C366" s="501" t="s">
        <v>737</v>
      </c>
      <c r="D366" s="845">
        <v>106</v>
      </c>
      <c r="E366" s="421" t="s">
        <v>474</v>
      </c>
      <c r="F366" s="839">
        <v>699</v>
      </c>
      <c r="G366" s="433">
        <f>F366*D366</f>
        <v>74094</v>
      </c>
      <c r="H366" s="433">
        <v>676.49</v>
      </c>
      <c r="I366" s="433">
        <f>H366*D366</f>
        <v>71707.94</v>
      </c>
      <c r="J366" s="904">
        <v>97</v>
      </c>
      <c r="K366" s="880">
        <f>J366*H366</f>
        <v>65619.53</v>
      </c>
    </row>
    <row r="367" spans="1:14" s="482" customFormat="1" x14ac:dyDescent="0.25">
      <c r="A367" s="542"/>
      <c r="B367" s="197"/>
      <c r="C367" s="501"/>
      <c r="D367" s="845"/>
      <c r="E367" s="421"/>
      <c r="F367" s="839"/>
      <c r="G367" s="433"/>
      <c r="H367" s="433"/>
      <c r="I367" s="433"/>
      <c r="J367" s="904"/>
      <c r="K367" s="880"/>
    </row>
    <row r="368" spans="1:14" s="482" customFormat="1" x14ac:dyDescent="0.25">
      <c r="A368" s="542">
        <f>IF(D368&lt;&gt;"",A366+1,A366)</f>
        <v>25</v>
      </c>
      <c r="B368" s="197" t="s">
        <v>1204</v>
      </c>
      <c r="C368" s="501" t="s">
        <v>738</v>
      </c>
      <c r="D368" s="845">
        <v>21</v>
      </c>
      <c r="E368" s="421" t="s">
        <v>474</v>
      </c>
      <c r="F368" s="839">
        <v>583</v>
      </c>
      <c r="G368" s="433">
        <f>F368*D368</f>
        <v>12243</v>
      </c>
      <c r="H368" s="433">
        <v>564.23</v>
      </c>
      <c r="I368" s="433">
        <f>H368*D368</f>
        <v>11848.83</v>
      </c>
      <c r="J368" s="904">
        <v>21</v>
      </c>
      <c r="K368" s="880">
        <f>J368*H368</f>
        <v>11848.83</v>
      </c>
    </row>
    <row r="369" spans="1:14" s="482" customFormat="1" x14ac:dyDescent="0.25">
      <c r="A369" s="542"/>
      <c r="B369" s="197"/>
      <c r="C369" s="501"/>
      <c r="D369" s="845"/>
      <c r="E369" s="421"/>
      <c r="F369" s="839"/>
      <c r="G369" s="433"/>
      <c r="H369" s="433"/>
      <c r="I369" s="433"/>
      <c r="J369" s="904"/>
      <c r="K369" s="880"/>
    </row>
    <row r="370" spans="1:14" s="482" customFormat="1" x14ac:dyDescent="0.25">
      <c r="A370" s="542">
        <f>IF(D370&lt;&gt;"",A368+1,A368)</f>
        <v>26</v>
      </c>
      <c r="B370" s="197" t="s">
        <v>1205</v>
      </c>
      <c r="C370" s="501" t="s">
        <v>739</v>
      </c>
      <c r="D370" s="845">
        <v>58</v>
      </c>
      <c r="E370" s="421" t="s">
        <v>474</v>
      </c>
      <c r="F370" s="839">
        <v>583</v>
      </c>
      <c r="G370" s="433">
        <f>F370*D370</f>
        <v>33814</v>
      </c>
      <c r="H370" s="433">
        <v>564.23</v>
      </c>
      <c r="I370" s="433">
        <f>H370*D370</f>
        <v>32725.34</v>
      </c>
      <c r="J370" s="904">
        <v>58</v>
      </c>
      <c r="K370" s="880">
        <f>J370*H370</f>
        <v>32725.34</v>
      </c>
      <c r="N370" s="540"/>
    </row>
    <row r="371" spans="1:14" s="482" customFormat="1" x14ac:dyDescent="0.25">
      <c r="A371" s="542"/>
      <c r="B371" s="197"/>
      <c r="C371" s="501"/>
      <c r="D371" s="845"/>
      <c r="E371" s="421"/>
      <c r="F371" s="839"/>
      <c r="G371" s="433"/>
      <c r="H371" s="433"/>
      <c r="I371" s="433"/>
      <c r="J371" s="882"/>
      <c r="K371" s="880"/>
      <c r="N371" s="540"/>
    </row>
    <row r="372" spans="1:14" s="482" customFormat="1" x14ac:dyDescent="0.25">
      <c r="A372" s="542">
        <f>IF(D372&lt;&gt;"",A370+1,A370)</f>
        <v>27</v>
      </c>
      <c r="B372" s="197" t="s">
        <v>1206</v>
      </c>
      <c r="C372" s="501" t="s">
        <v>740</v>
      </c>
      <c r="D372" s="847">
        <v>45</v>
      </c>
      <c r="E372" s="421" t="s">
        <v>474</v>
      </c>
      <c r="F372" s="839">
        <v>583</v>
      </c>
      <c r="G372" s="433">
        <f>F372*D372</f>
        <v>26235</v>
      </c>
      <c r="H372" s="433">
        <v>564.23</v>
      </c>
      <c r="I372" s="433">
        <f>H372*D372</f>
        <v>25390.350000000002</v>
      </c>
      <c r="J372" s="903">
        <v>45</v>
      </c>
      <c r="K372" s="880">
        <f>J372*H372</f>
        <v>25390.350000000002</v>
      </c>
    </row>
    <row r="373" spans="1:14" s="482" customFormat="1" x14ac:dyDescent="0.25">
      <c r="A373" s="542"/>
      <c r="B373" s="197"/>
      <c r="C373" s="501"/>
      <c r="D373" s="847"/>
      <c r="E373" s="421"/>
      <c r="F373" s="839"/>
      <c r="G373" s="433"/>
      <c r="H373" s="433"/>
      <c r="I373" s="433"/>
      <c r="J373" s="903"/>
      <c r="K373" s="880"/>
    </row>
    <row r="374" spans="1:14" s="482" customFormat="1" x14ac:dyDescent="0.25">
      <c r="A374" s="542">
        <f>IF(D374&lt;&gt;"",A372+1,A372)</f>
        <v>28</v>
      </c>
      <c r="B374" s="197" t="s">
        <v>1207</v>
      </c>
      <c r="C374" s="501" t="s">
        <v>741</v>
      </c>
      <c r="D374" s="847">
        <v>16</v>
      </c>
      <c r="E374" s="421" t="s">
        <v>474</v>
      </c>
      <c r="F374" s="839">
        <v>583</v>
      </c>
      <c r="G374" s="433">
        <f>F374*D374</f>
        <v>9328</v>
      </c>
      <c r="H374" s="433">
        <v>564.23</v>
      </c>
      <c r="I374" s="433">
        <f>H374*D374</f>
        <v>9027.68</v>
      </c>
      <c r="J374" s="903">
        <v>16</v>
      </c>
      <c r="K374" s="880">
        <f>J374*H374</f>
        <v>9027.68</v>
      </c>
    </row>
    <row r="375" spans="1:14" s="482" customFormat="1" x14ac:dyDescent="0.25">
      <c r="A375" s="542"/>
      <c r="B375" s="197"/>
      <c r="C375" s="501"/>
      <c r="D375" s="847"/>
      <c r="E375" s="421"/>
      <c r="F375" s="902"/>
      <c r="G375" s="433"/>
      <c r="H375" s="433"/>
      <c r="I375" s="433"/>
      <c r="J375" s="903"/>
      <c r="K375" s="880"/>
    </row>
    <row r="376" spans="1:14" s="482" customFormat="1" x14ac:dyDescent="0.25">
      <c r="A376" s="542">
        <f>IF(D376&lt;&gt;"",A374+1,A374)</f>
        <v>29</v>
      </c>
      <c r="B376" s="197" t="s">
        <v>1208</v>
      </c>
      <c r="C376" s="501" t="s">
        <v>742</v>
      </c>
      <c r="D376" s="847">
        <v>46</v>
      </c>
      <c r="E376" s="421" t="s">
        <v>474</v>
      </c>
      <c r="F376" s="521">
        <v>146</v>
      </c>
      <c r="G376" s="433">
        <f>F376*D376</f>
        <v>6716</v>
      </c>
      <c r="H376" s="433">
        <v>141.30000000000001</v>
      </c>
      <c r="I376" s="433">
        <f>H376*D376</f>
        <v>6499.8</v>
      </c>
      <c r="J376" s="903">
        <v>50</v>
      </c>
      <c r="K376" s="880">
        <f>J376*H376</f>
        <v>7065.0000000000009</v>
      </c>
    </row>
    <row r="377" spans="1:14" s="482" customFormat="1" x14ac:dyDescent="0.25">
      <c r="A377" s="542"/>
      <c r="B377" s="197"/>
      <c r="C377" s="501"/>
      <c r="D377" s="847"/>
      <c r="E377" s="421"/>
      <c r="F377" s="521"/>
      <c r="G377" s="433"/>
      <c r="H377" s="433"/>
      <c r="I377" s="433"/>
      <c r="J377" s="903"/>
      <c r="K377" s="880"/>
    </row>
    <row r="378" spans="1:14" s="482" customFormat="1" x14ac:dyDescent="0.25">
      <c r="A378" s="542">
        <f>IF(D378&lt;&gt;"",A376+1,A376)</f>
        <v>30</v>
      </c>
      <c r="B378" s="197" t="s">
        <v>1209</v>
      </c>
      <c r="C378" s="501" t="s">
        <v>743</v>
      </c>
      <c r="D378" s="847">
        <v>21</v>
      </c>
      <c r="E378" s="421" t="s">
        <v>474</v>
      </c>
      <c r="F378" s="521">
        <v>583</v>
      </c>
      <c r="G378" s="433">
        <f>F378*D378</f>
        <v>12243</v>
      </c>
      <c r="H378" s="433">
        <v>564.23</v>
      </c>
      <c r="I378" s="433">
        <f>H378*D378</f>
        <v>11848.83</v>
      </c>
      <c r="J378" s="903">
        <v>21</v>
      </c>
      <c r="K378" s="880">
        <f>J378*H378</f>
        <v>11848.83</v>
      </c>
    </row>
    <row r="379" spans="1:14" s="482" customFormat="1" x14ac:dyDescent="0.25">
      <c r="A379" s="542"/>
      <c r="B379" s="197"/>
      <c r="C379" s="501"/>
      <c r="D379" s="847"/>
      <c r="E379" s="421"/>
      <c r="F379" s="521"/>
      <c r="G379" s="433"/>
      <c r="H379" s="433"/>
      <c r="I379" s="433"/>
      <c r="J379" s="903"/>
      <c r="K379" s="880"/>
    </row>
    <row r="380" spans="1:14" s="482" customFormat="1" x14ac:dyDescent="0.25">
      <c r="A380" s="542">
        <f>IF(D380&lt;&gt;"",A378+1,A378)</f>
        <v>31</v>
      </c>
      <c r="B380" s="197" t="s">
        <v>1210</v>
      </c>
      <c r="C380" s="501" t="s">
        <v>744</v>
      </c>
      <c r="D380" s="847">
        <v>4</v>
      </c>
      <c r="E380" s="421" t="s">
        <v>474</v>
      </c>
      <c r="F380" s="521">
        <v>583</v>
      </c>
      <c r="G380" s="433">
        <f>F380*D380</f>
        <v>2332</v>
      </c>
      <c r="H380" s="433">
        <v>564.23</v>
      </c>
      <c r="I380" s="433">
        <f>H380*D380</f>
        <v>2256.92</v>
      </c>
      <c r="J380" s="903">
        <v>7</v>
      </c>
      <c r="K380" s="880">
        <f>J380*H380</f>
        <v>3949.61</v>
      </c>
    </row>
    <row r="381" spans="1:14" s="482" customFormat="1" x14ac:dyDescent="0.25">
      <c r="A381" s="542"/>
      <c r="B381" s="197"/>
      <c r="C381" s="501"/>
      <c r="D381" s="847"/>
      <c r="E381" s="421"/>
      <c r="F381" s="521"/>
      <c r="G381" s="433"/>
      <c r="H381" s="433"/>
      <c r="I381" s="433"/>
      <c r="J381" s="903"/>
      <c r="K381" s="880"/>
    </row>
    <row r="382" spans="1:14" s="482" customFormat="1" x14ac:dyDescent="0.25">
      <c r="A382" s="542">
        <f>IF(D382&lt;&gt;"",A380+1,A380)</f>
        <v>32</v>
      </c>
      <c r="B382" s="197" t="s">
        <v>1211</v>
      </c>
      <c r="C382" s="501" t="s">
        <v>745</v>
      </c>
      <c r="D382" s="847">
        <v>27</v>
      </c>
      <c r="E382" s="421" t="s">
        <v>474</v>
      </c>
      <c r="F382" s="521">
        <v>583</v>
      </c>
      <c r="G382" s="433">
        <f>F382*D382</f>
        <v>15741</v>
      </c>
      <c r="H382" s="433">
        <v>564.23</v>
      </c>
      <c r="I382" s="433">
        <f>H382*D382</f>
        <v>15234.210000000001</v>
      </c>
      <c r="J382" s="903">
        <v>27</v>
      </c>
      <c r="K382" s="880">
        <f>J382*H382</f>
        <v>15234.210000000001</v>
      </c>
    </row>
    <row r="383" spans="1:14" s="482" customFormat="1" x14ac:dyDescent="0.25">
      <c r="A383" s="542"/>
      <c r="B383" s="197"/>
      <c r="C383" s="501"/>
      <c r="D383" s="847"/>
      <c r="E383" s="421"/>
      <c r="F383" s="521"/>
      <c r="G383" s="433"/>
      <c r="H383" s="433"/>
      <c r="I383" s="433"/>
      <c r="J383" s="903"/>
      <c r="K383" s="880"/>
    </row>
    <row r="384" spans="1:14" s="482" customFormat="1" x14ac:dyDescent="0.25">
      <c r="A384" s="542">
        <f>IF(D384&lt;&gt;"",A382+1,A382)</f>
        <v>33</v>
      </c>
      <c r="B384" s="197" t="s">
        <v>1212</v>
      </c>
      <c r="C384" s="501" t="s">
        <v>746</v>
      </c>
      <c r="D384" s="847">
        <v>13</v>
      </c>
      <c r="E384" s="421" t="s">
        <v>474</v>
      </c>
      <c r="F384" s="521">
        <v>583</v>
      </c>
      <c r="G384" s="433">
        <f>F384*D384</f>
        <v>7579</v>
      </c>
      <c r="H384" s="433">
        <v>564.23</v>
      </c>
      <c r="I384" s="433">
        <f>H384*D384</f>
        <v>7334.99</v>
      </c>
      <c r="J384" s="903">
        <v>13</v>
      </c>
      <c r="K384" s="880">
        <f>J384*H384</f>
        <v>7334.99</v>
      </c>
    </row>
    <row r="385" spans="1:11" s="482" customFormat="1" x14ac:dyDescent="0.25">
      <c r="A385" s="542"/>
      <c r="B385" s="197"/>
      <c r="C385" s="501"/>
      <c r="D385" s="847"/>
      <c r="E385" s="421"/>
      <c r="F385" s="521"/>
      <c r="G385" s="433"/>
      <c r="H385" s="433"/>
      <c r="I385" s="433"/>
      <c r="J385" s="903"/>
      <c r="K385" s="880"/>
    </row>
    <row r="386" spans="1:11" s="482" customFormat="1" x14ac:dyDescent="0.25">
      <c r="A386" s="542">
        <f>IF(D386&lt;&gt;"",A384+1,A384)</f>
        <v>34</v>
      </c>
      <c r="B386" s="197" t="s">
        <v>1213</v>
      </c>
      <c r="C386" s="531" t="s">
        <v>747</v>
      </c>
      <c r="D386" s="847">
        <v>96.9</v>
      </c>
      <c r="E386" s="421" t="s">
        <v>213</v>
      </c>
      <c r="F386" s="521">
        <v>583</v>
      </c>
      <c r="G386" s="433">
        <f>F386*D386</f>
        <v>56492.700000000004</v>
      </c>
      <c r="H386" s="433">
        <v>564.23</v>
      </c>
      <c r="I386" s="433">
        <f>H386*D386</f>
        <v>54673.887000000002</v>
      </c>
      <c r="J386" s="903">
        <v>96.9</v>
      </c>
      <c r="K386" s="880">
        <f>J386*H386</f>
        <v>54673.887000000002</v>
      </c>
    </row>
    <row r="387" spans="1:11" s="482" customFormat="1" x14ac:dyDescent="0.25">
      <c r="A387" s="542">
        <f t="shared" ref="A387:A400" si="20">IF(D387&lt;&gt;"",A386+1,A386)</f>
        <v>34</v>
      </c>
      <c r="B387" s="197" t="s">
        <v>120</v>
      </c>
      <c r="C387" s="501"/>
      <c r="D387" s="848"/>
      <c r="E387" s="421"/>
      <c r="F387" s="521"/>
      <c r="G387" s="433"/>
      <c r="H387" s="433"/>
      <c r="I387" s="433"/>
      <c r="J387" s="657"/>
      <c r="K387" s="880"/>
    </row>
    <row r="388" spans="1:11" s="482" customFormat="1" x14ac:dyDescent="0.25">
      <c r="A388" s="542">
        <f t="shared" si="20"/>
        <v>34</v>
      </c>
      <c r="B388" s="197" t="s">
        <v>120</v>
      </c>
      <c r="C388" s="849" t="s">
        <v>748</v>
      </c>
      <c r="D388" s="847"/>
      <c r="E388" s="419"/>
      <c r="F388" s="515"/>
      <c r="G388" s="433"/>
      <c r="H388" s="433"/>
      <c r="I388" s="433"/>
      <c r="J388" s="696"/>
      <c r="K388" s="880"/>
    </row>
    <row r="389" spans="1:11" s="482" customFormat="1" x14ac:dyDescent="0.25">
      <c r="A389" s="542">
        <f t="shared" si="20"/>
        <v>35</v>
      </c>
      <c r="B389" s="197" t="s">
        <v>1214</v>
      </c>
      <c r="C389" s="542" t="s">
        <v>749</v>
      </c>
      <c r="D389" s="847">
        <v>2</v>
      </c>
      <c r="E389" s="419" t="s">
        <v>474</v>
      </c>
      <c r="F389" s="515">
        <v>13398</v>
      </c>
      <c r="G389" s="433">
        <f>F389*D389</f>
        <v>26796</v>
      </c>
      <c r="H389" s="433">
        <v>12966.58</v>
      </c>
      <c r="I389" s="433">
        <f>H389*D389</f>
        <v>25933.16</v>
      </c>
      <c r="J389" s="903">
        <v>2</v>
      </c>
      <c r="K389" s="880">
        <f>J389*H389</f>
        <v>25933.16</v>
      </c>
    </row>
    <row r="390" spans="1:11" s="482" customFormat="1" x14ac:dyDescent="0.25">
      <c r="A390" s="542">
        <f t="shared" si="20"/>
        <v>35</v>
      </c>
      <c r="B390" s="197" t="s">
        <v>120</v>
      </c>
      <c r="C390" s="542"/>
      <c r="D390" s="847"/>
      <c r="E390" s="430"/>
      <c r="F390" s="515"/>
      <c r="G390" s="433"/>
      <c r="H390" s="433"/>
      <c r="I390" s="433"/>
      <c r="J390" s="696"/>
      <c r="K390" s="880"/>
    </row>
    <row r="391" spans="1:11" s="482" customFormat="1" x14ac:dyDescent="0.25">
      <c r="A391" s="542">
        <f t="shared" si="20"/>
        <v>36</v>
      </c>
      <c r="B391" s="197" t="s">
        <v>1215</v>
      </c>
      <c r="C391" s="542" t="s">
        <v>750</v>
      </c>
      <c r="D391" s="847">
        <v>2</v>
      </c>
      <c r="E391" s="419" t="s">
        <v>474</v>
      </c>
      <c r="F391" s="515">
        <v>13398</v>
      </c>
      <c r="G391" s="433">
        <f>F391*D391</f>
        <v>26796</v>
      </c>
      <c r="H391" s="433">
        <v>12966.58</v>
      </c>
      <c r="I391" s="433">
        <f>H391*D391</f>
        <v>25933.16</v>
      </c>
      <c r="J391" s="903">
        <v>2</v>
      </c>
      <c r="K391" s="880">
        <f>J391*H391</f>
        <v>25933.16</v>
      </c>
    </row>
    <row r="392" spans="1:11" s="482" customFormat="1" x14ac:dyDescent="0.25">
      <c r="A392" s="542">
        <f t="shared" si="20"/>
        <v>36</v>
      </c>
      <c r="B392" s="197" t="s">
        <v>120</v>
      </c>
      <c r="C392" s="542"/>
      <c r="D392" s="847"/>
      <c r="E392" s="430"/>
      <c r="F392" s="515"/>
      <c r="G392" s="433"/>
      <c r="H392" s="433"/>
      <c r="I392" s="433"/>
      <c r="J392" s="696"/>
      <c r="K392" s="880"/>
    </row>
    <row r="393" spans="1:11" s="482" customFormat="1" x14ac:dyDescent="0.25">
      <c r="A393" s="542">
        <f t="shared" si="20"/>
        <v>37</v>
      </c>
      <c r="B393" s="197" t="s">
        <v>1216</v>
      </c>
      <c r="C393" s="542" t="s">
        <v>751</v>
      </c>
      <c r="D393" s="847">
        <v>1</v>
      </c>
      <c r="E393" s="419" t="s">
        <v>474</v>
      </c>
      <c r="F393" s="515">
        <v>180575</v>
      </c>
      <c r="G393" s="433">
        <f>F393*D393</f>
        <v>180575</v>
      </c>
      <c r="H393" s="433">
        <v>174760.49</v>
      </c>
      <c r="I393" s="433">
        <f>H393*D393</f>
        <v>174760.49</v>
      </c>
      <c r="J393" s="903">
        <v>0</v>
      </c>
      <c r="K393" s="903">
        <v>0</v>
      </c>
    </row>
    <row r="394" spans="1:11" s="482" customFormat="1" x14ac:dyDescent="0.25">
      <c r="A394" s="542">
        <f t="shared" si="20"/>
        <v>37</v>
      </c>
      <c r="B394" s="197" t="s">
        <v>120</v>
      </c>
      <c r="C394" s="542"/>
      <c r="D394" s="847"/>
      <c r="E394" s="419"/>
      <c r="F394" s="515"/>
      <c r="G394" s="433"/>
      <c r="H394" s="433"/>
      <c r="I394" s="433"/>
      <c r="J394" s="696"/>
      <c r="K394" s="880"/>
    </row>
    <row r="395" spans="1:11" s="482" customFormat="1" x14ac:dyDescent="0.25">
      <c r="A395" s="542">
        <f t="shared" si="20"/>
        <v>38</v>
      </c>
      <c r="B395" s="790" t="s">
        <v>1217</v>
      </c>
      <c r="C395" s="929" t="s">
        <v>752</v>
      </c>
      <c r="D395" s="930">
        <v>19</v>
      </c>
      <c r="E395" s="473" t="s">
        <v>474</v>
      </c>
      <c r="F395" s="783">
        <v>13398</v>
      </c>
      <c r="G395" s="793">
        <f>F395*D395</f>
        <v>254562</v>
      </c>
      <c r="H395" s="793">
        <v>12966.58</v>
      </c>
      <c r="I395" s="793">
        <f>H395*D395</f>
        <v>246365.02</v>
      </c>
      <c r="J395" s="931">
        <v>19</v>
      </c>
      <c r="K395" s="913">
        <f>J395*H395</f>
        <v>246365.02</v>
      </c>
    </row>
    <row r="396" spans="1:11" s="482" customFormat="1" x14ac:dyDescent="0.25">
      <c r="A396" s="542">
        <f t="shared" si="20"/>
        <v>38</v>
      </c>
      <c r="B396" s="197" t="s">
        <v>120</v>
      </c>
      <c r="C396" s="542"/>
      <c r="D396" s="847"/>
      <c r="E396" s="419"/>
      <c r="F396" s="515"/>
      <c r="G396" s="433"/>
      <c r="H396" s="433"/>
      <c r="I396" s="433"/>
      <c r="J396" s="696"/>
      <c r="K396" s="880"/>
    </row>
    <row r="397" spans="1:11" s="482" customFormat="1" ht="26.4" x14ac:dyDescent="0.25">
      <c r="A397" s="542">
        <f t="shared" si="20"/>
        <v>39</v>
      </c>
      <c r="B397" s="197" t="s">
        <v>1218</v>
      </c>
      <c r="C397" s="542" t="s">
        <v>753</v>
      </c>
      <c r="D397" s="847">
        <v>9</v>
      </c>
      <c r="E397" s="419" t="s">
        <v>474</v>
      </c>
      <c r="F397" s="515">
        <v>13398</v>
      </c>
      <c r="G397" s="433">
        <f>F397*D397</f>
        <v>120582</v>
      </c>
      <c r="H397" s="433">
        <v>12966.58</v>
      </c>
      <c r="I397" s="433">
        <f>H397*D397</f>
        <v>116699.22</v>
      </c>
      <c r="J397" s="696">
        <v>11</v>
      </c>
      <c r="K397" s="880">
        <f>J397*H397</f>
        <v>142632.38</v>
      </c>
    </row>
    <row r="398" spans="1:11" x14ac:dyDescent="0.25">
      <c r="A398" s="542">
        <f t="shared" si="20"/>
        <v>39</v>
      </c>
      <c r="B398" s="197" t="s">
        <v>120</v>
      </c>
      <c r="C398" s="542"/>
      <c r="D398" s="847"/>
      <c r="E398" s="419"/>
      <c r="F398" s="515"/>
      <c r="G398" s="433"/>
      <c r="H398" s="433"/>
      <c r="I398" s="433"/>
      <c r="J398" s="696"/>
      <c r="K398" s="880"/>
    </row>
    <row r="399" spans="1:11" s="853" customFormat="1" ht="16.5" customHeight="1" x14ac:dyDescent="0.25">
      <c r="A399" s="850">
        <f t="shared" si="20"/>
        <v>40</v>
      </c>
      <c r="B399" s="809" t="s">
        <v>1219</v>
      </c>
      <c r="C399" s="850" t="s">
        <v>754</v>
      </c>
      <c r="D399" s="851">
        <v>19</v>
      </c>
      <c r="E399" s="852" t="s">
        <v>474</v>
      </c>
      <c r="F399" s="813">
        <v>13398</v>
      </c>
      <c r="G399" s="814">
        <f>F399*D399</f>
        <v>254562</v>
      </c>
      <c r="H399" s="814">
        <v>12966.58</v>
      </c>
      <c r="I399" s="814">
        <f>H399*D399</f>
        <v>246365.02</v>
      </c>
      <c r="J399" s="903">
        <v>0</v>
      </c>
      <c r="K399" s="903">
        <v>0</v>
      </c>
    </row>
    <row r="400" spans="1:11" ht="9.75" hidden="1" customHeight="1" x14ac:dyDescent="0.25">
      <c r="A400" s="542">
        <f t="shared" si="20"/>
        <v>40</v>
      </c>
      <c r="B400" s="197" t="s">
        <v>120</v>
      </c>
      <c r="C400" s="542"/>
      <c r="D400" s="847"/>
      <c r="E400" s="419"/>
      <c r="F400" s="515"/>
      <c r="G400" s="424"/>
      <c r="H400" s="433"/>
      <c r="I400" s="433"/>
      <c r="J400" s="696"/>
      <c r="K400" s="880"/>
    </row>
    <row r="401" spans="1:11" ht="6" customHeight="1" x14ac:dyDescent="0.25">
      <c r="A401" s="542"/>
      <c r="B401" s="197"/>
      <c r="C401" s="542"/>
      <c r="D401" s="847"/>
      <c r="E401" s="419"/>
      <c r="F401" s="515"/>
      <c r="G401" s="523"/>
      <c r="H401" s="433"/>
      <c r="I401" s="433"/>
      <c r="J401" s="696"/>
      <c r="K401" s="880"/>
    </row>
    <row r="402" spans="1:11" s="11" customFormat="1" ht="42" customHeight="1" x14ac:dyDescent="0.25">
      <c r="A402" s="765"/>
      <c r="B402" s="197"/>
      <c r="C402" s="542" t="s">
        <v>1061</v>
      </c>
      <c r="D402" s="847"/>
      <c r="E402" s="440"/>
      <c r="F402" s="419"/>
      <c r="G402" s="515"/>
      <c r="H402" s="424"/>
      <c r="I402" s="808"/>
      <c r="J402" s="655"/>
      <c r="K402" s="880"/>
    </row>
    <row r="403" spans="1:11" s="11" customFormat="1" x14ac:dyDescent="0.25">
      <c r="A403" s="765"/>
      <c r="B403" s="197" t="s">
        <v>1060</v>
      </c>
      <c r="C403" s="869" t="s">
        <v>1062</v>
      </c>
      <c r="D403" s="847">
        <v>0</v>
      </c>
      <c r="E403" s="892"/>
      <c r="F403" s="509" t="s">
        <v>464</v>
      </c>
      <c r="G403" s="515"/>
      <c r="H403" s="433">
        <v>5600</v>
      </c>
      <c r="I403" s="893"/>
      <c r="J403" s="696">
        <v>25</v>
      </c>
      <c r="K403" s="880">
        <f>J403*H403</f>
        <v>140000</v>
      </c>
    </row>
    <row r="404" spans="1:11" s="11" customFormat="1" x14ac:dyDescent="0.25">
      <c r="A404" s="765"/>
      <c r="B404" s="197"/>
      <c r="C404" s="542"/>
      <c r="D404" s="847"/>
      <c r="E404" s="892"/>
      <c r="F404" s="419"/>
      <c r="G404" s="515"/>
      <c r="H404" s="433"/>
      <c r="I404" s="893"/>
      <c r="J404" s="696"/>
      <c r="K404" s="880"/>
    </row>
    <row r="405" spans="1:11" s="11" customFormat="1" x14ac:dyDescent="0.25">
      <c r="A405" s="765"/>
      <c r="B405" s="197">
        <v>1</v>
      </c>
      <c r="C405" s="869" t="s">
        <v>1063</v>
      </c>
      <c r="D405" s="847">
        <v>0</v>
      </c>
      <c r="E405" s="892"/>
      <c r="F405" s="509" t="s">
        <v>464</v>
      </c>
      <c r="G405" s="515"/>
      <c r="H405" s="424">
        <v>2650</v>
      </c>
      <c r="I405" s="893"/>
      <c r="J405" s="696">
        <v>15</v>
      </c>
      <c r="K405" s="880">
        <f>J405*H405</f>
        <v>39750</v>
      </c>
    </row>
    <row r="406" spans="1:11" s="11" customFormat="1" x14ac:dyDescent="0.25">
      <c r="A406" s="765"/>
      <c r="B406" s="197"/>
      <c r="C406" s="869"/>
      <c r="D406" s="847"/>
      <c r="E406" s="892"/>
      <c r="F406" s="419"/>
      <c r="G406" s="515"/>
      <c r="H406" s="433"/>
      <c r="I406" s="893"/>
      <c r="J406" s="696"/>
      <c r="K406" s="880"/>
    </row>
    <row r="407" spans="1:11" s="11" customFormat="1" x14ac:dyDescent="0.25">
      <c r="A407" s="765"/>
      <c r="B407" s="197">
        <v>2</v>
      </c>
      <c r="C407" s="869" t="s">
        <v>1064</v>
      </c>
      <c r="D407" s="847">
        <v>0</v>
      </c>
      <c r="E407" s="892"/>
      <c r="F407" s="509" t="s">
        <v>464</v>
      </c>
      <c r="G407" s="515"/>
      <c r="H407" s="433">
        <v>6125</v>
      </c>
      <c r="I407" s="893"/>
      <c r="J407" s="696">
        <v>12</v>
      </c>
      <c r="K407" s="880">
        <f>J407*H407</f>
        <v>73500</v>
      </c>
    </row>
    <row r="408" spans="1:11" s="11" customFormat="1" x14ac:dyDescent="0.25">
      <c r="A408" s="765"/>
      <c r="B408" s="197"/>
      <c r="C408" s="869"/>
      <c r="D408" s="847"/>
      <c r="E408" s="892"/>
      <c r="F408" s="419"/>
      <c r="G408" s="515"/>
      <c r="H408" s="433"/>
      <c r="I408" s="893"/>
      <c r="J408" s="696"/>
      <c r="K408" s="880"/>
    </row>
    <row r="409" spans="1:11" s="11" customFormat="1" x14ac:dyDescent="0.25">
      <c r="A409" s="765"/>
      <c r="B409" s="197">
        <v>3</v>
      </c>
      <c r="C409" s="869" t="s">
        <v>1065</v>
      </c>
      <c r="D409" s="847">
        <v>0</v>
      </c>
      <c r="E409" s="892"/>
      <c r="F409" s="509" t="s">
        <v>464</v>
      </c>
      <c r="G409" s="515"/>
      <c r="H409" s="433">
        <v>6125</v>
      </c>
      <c r="I409" s="893"/>
      <c r="J409" s="696">
        <v>10</v>
      </c>
      <c r="K409" s="880">
        <f>J409*H409</f>
        <v>61250</v>
      </c>
    </row>
    <row r="410" spans="1:11" s="11" customFormat="1" x14ac:dyDescent="0.25">
      <c r="A410" s="765"/>
      <c r="B410" s="197"/>
      <c r="C410" s="869"/>
      <c r="D410" s="847"/>
      <c r="E410" s="892"/>
      <c r="F410" s="419"/>
      <c r="G410" s="515"/>
      <c r="H410" s="433"/>
      <c r="I410" s="893"/>
      <c r="J410" s="696"/>
      <c r="K410" s="880"/>
    </row>
    <row r="411" spans="1:11" s="11" customFormat="1" x14ac:dyDescent="0.25">
      <c r="A411" s="765"/>
      <c r="B411" s="197">
        <v>4</v>
      </c>
      <c r="C411" s="869" t="s">
        <v>1066</v>
      </c>
      <c r="D411" s="847">
        <v>0</v>
      </c>
      <c r="E411" s="892"/>
      <c r="F411" s="509" t="s">
        <v>464</v>
      </c>
      <c r="G411" s="515"/>
      <c r="H411" s="433">
        <v>9450</v>
      </c>
      <c r="I411" s="893"/>
      <c r="J411" s="696">
        <v>25</v>
      </c>
      <c r="K411" s="880">
        <f>J411*H411</f>
        <v>236250</v>
      </c>
    </row>
    <row r="412" spans="1:11" s="11" customFormat="1" x14ac:dyDescent="0.25">
      <c r="A412" s="765"/>
      <c r="B412" s="197"/>
      <c r="C412" s="938"/>
      <c r="D412" s="847"/>
      <c r="E412" s="892"/>
      <c r="F412" s="939"/>
      <c r="G412" s="521"/>
      <c r="H412" s="433"/>
      <c r="I412" s="893"/>
      <c r="J412" s="696"/>
      <c r="K412" s="880"/>
    </row>
    <row r="413" spans="1:11" s="11" customFormat="1" x14ac:dyDescent="0.25">
      <c r="A413" s="765"/>
      <c r="B413" s="197"/>
      <c r="C413" s="938"/>
      <c r="D413" s="847"/>
      <c r="E413" s="892"/>
      <c r="F413" s="939"/>
      <c r="G413" s="521"/>
      <c r="H413" s="433"/>
      <c r="I413" s="893"/>
      <c r="J413" s="696"/>
      <c r="K413" s="880"/>
    </row>
    <row r="414" spans="1:11" s="11" customFormat="1" x14ac:dyDescent="0.25">
      <c r="A414" s="765"/>
      <c r="B414" s="197"/>
      <c r="C414" s="938"/>
      <c r="D414" s="847"/>
      <c r="E414" s="892"/>
      <c r="F414" s="939"/>
      <c r="G414" s="521"/>
      <c r="H414" s="433"/>
      <c r="I414" s="893"/>
      <c r="J414" s="696"/>
      <c r="K414" s="880"/>
    </row>
    <row r="415" spans="1:11" s="11" customFormat="1" x14ac:dyDescent="0.25">
      <c r="A415" s="765"/>
      <c r="B415" s="197"/>
      <c r="C415" s="938"/>
      <c r="D415" s="847"/>
      <c r="E415" s="892"/>
      <c r="F415" s="939"/>
      <c r="G415" s="521"/>
      <c r="H415" s="433"/>
      <c r="I415" s="893"/>
      <c r="J415" s="696"/>
      <c r="K415" s="880"/>
    </row>
    <row r="416" spans="1:11" s="11" customFormat="1" x14ac:dyDescent="0.25">
      <c r="A416" s="765"/>
      <c r="B416" s="197"/>
      <c r="C416" s="938"/>
      <c r="D416" s="847"/>
      <c r="E416" s="892"/>
      <c r="F416" s="939"/>
      <c r="G416" s="521"/>
      <c r="H416" s="433"/>
      <c r="I416" s="893"/>
      <c r="J416" s="696"/>
      <c r="K416" s="880"/>
    </row>
    <row r="417" spans="1:11" s="11" customFormat="1" x14ac:dyDescent="0.25">
      <c r="A417" s="765"/>
      <c r="B417" s="197"/>
      <c r="C417" s="938"/>
      <c r="D417" s="847"/>
      <c r="E417" s="892"/>
      <c r="F417" s="939"/>
      <c r="G417" s="521"/>
      <c r="H417" s="433"/>
      <c r="I417" s="893"/>
      <c r="J417" s="696"/>
      <c r="K417" s="880"/>
    </row>
    <row r="418" spans="1:11" s="11" customFormat="1" x14ac:dyDescent="0.25">
      <c r="A418" s="765"/>
      <c r="B418" s="197"/>
      <c r="C418" s="938"/>
      <c r="D418" s="847"/>
      <c r="E418" s="892"/>
      <c r="F418" s="939"/>
      <c r="G418" s="521"/>
      <c r="H418" s="433"/>
      <c r="I418" s="893"/>
      <c r="J418" s="696"/>
      <c r="K418" s="880"/>
    </row>
    <row r="419" spans="1:11" x14ac:dyDescent="0.25">
      <c r="A419" s="531"/>
      <c r="F419" s="520"/>
      <c r="G419" s="523"/>
      <c r="J419" s="691"/>
      <c r="K419" s="879"/>
    </row>
    <row r="420" spans="1:11" x14ac:dyDescent="0.25">
      <c r="A420" s="531"/>
      <c r="C420" s="865" t="s">
        <v>755</v>
      </c>
      <c r="D420" s="855"/>
      <c r="E420" s="69"/>
      <c r="F420" s="149"/>
      <c r="G420" s="424"/>
      <c r="H420" s="433"/>
      <c r="I420" s="433"/>
      <c r="J420" s="700"/>
      <c r="K420" s="879"/>
    </row>
    <row r="421" spans="1:11" s="483" customFormat="1" ht="16.5" customHeight="1" thickBot="1" x14ac:dyDescent="0.35">
      <c r="A421" s="861"/>
      <c r="B421" s="454"/>
      <c r="C421" s="856" t="s">
        <v>111</v>
      </c>
      <c r="D421" s="857"/>
      <c r="E421" s="76"/>
      <c r="F421" s="858"/>
      <c r="G421" s="859" t="e">
        <f>SUM(G6:G420)</f>
        <v>#VALUE!</v>
      </c>
      <c r="H421" s="860"/>
      <c r="I421" s="896">
        <f>SUM(I39:I420)</f>
        <v>20313423.986999985</v>
      </c>
      <c r="J421" s="883"/>
      <c r="K421" s="897">
        <f>SUM(K1:K411)</f>
        <v>23545924.826999992</v>
      </c>
    </row>
    <row r="422" spans="1:11" s="483" customFormat="1" ht="16.5" customHeight="1" thickTop="1" x14ac:dyDescent="0.3">
      <c r="A422" s="861"/>
      <c r="B422" s="454"/>
      <c r="C422" s="856"/>
      <c r="D422" s="857"/>
      <c r="E422" s="76"/>
      <c r="F422" s="305"/>
      <c r="G422" s="248"/>
      <c r="H422" s="860"/>
      <c r="I422" s="860"/>
      <c r="J422" s="883"/>
      <c r="K422" s="884"/>
    </row>
    <row r="423" spans="1:11" x14ac:dyDescent="0.25">
      <c r="A423" s="531"/>
      <c r="B423" s="861"/>
      <c r="C423" s="531" t="s">
        <v>1170</v>
      </c>
      <c r="D423" s="454"/>
      <c r="E423" s="419"/>
      <c r="F423" s="518"/>
      <c r="G423" s="523"/>
      <c r="I423" s="424"/>
      <c r="J423" s="419"/>
      <c r="K423" s="458"/>
    </row>
    <row r="424" spans="1:11" x14ac:dyDescent="0.25">
      <c r="A424" s="531"/>
      <c r="B424" s="861"/>
      <c r="C424" s="531" t="s">
        <v>1171</v>
      </c>
      <c r="D424" s="454"/>
      <c r="E424" s="419"/>
      <c r="F424" s="518"/>
      <c r="G424" s="523"/>
      <c r="I424" s="424"/>
      <c r="J424" s="419"/>
      <c r="K424" s="458"/>
    </row>
    <row r="425" spans="1:11" x14ac:dyDescent="0.25">
      <c r="A425" s="863"/>
      <c r="B425" s="885"/>
      <c r="C425" s="863" t="s">
        <v>1172</v>
      </c>
      <c r="D425" s="862"/>
      <c r="E425" s="473"/>
      <c r="F425" s="886"/>
      <c r="G425" s="864"/>
      <c r="H425" s="555"/>
      <c r="I425" s="555"/>
      <c r="J425" s="473"/>
      <c r="K425" s="887"/>
    </row>
    <row r="426" spans="1:11" s="483" customFormat="1" ht="16.5" customHeight="1" x14ac:dyDescent="0.3">
      <c r="A426" s="861"/>
      <c r="B426" s="454"/>
      <c r="C426" s="856"/>
      <c r="D426" s="857"/>
      <c r="E426" s="76"/>
      <c r="F426" s="305"/>
      <c r="G426" s="248"/>
      <c r="H426" s="860"/>
      <c r="I426" s="860"/>
      <c r="J426" s="936"/>
      <c r="K426" s="937"/>
    </row>
    <row r="427" spans="1:11" s="483" customFormat="1" ht="16.5" customHeight="1" x14ac:dyDescent="0.3">
      <c r="A427" s="861"/>
      <c r="B427" s="454"/>
      <c r="C427" s="856"/>
      <c r="D427" s="857"/>
      <c r="E427" s="76"/>
      <c r="F427" s="305"/>
      <c r="G427" s="248"/>
      <c r="H427" s="860"/>
      <c r="I427" s="860"/>
      <c r="J427" s="936"/>
      <c r="K427" s="937"/>
    </row>
    <row r="428" spans="1:11" s="483" customFormat="1" ht="16.5" customHeight="1" x14ac:dyDescent="0.3">
      <c r="A428" s="861"/>
      <c r="B428" s="454"/>
      <c r="C428" s="856"/>
      <c r="D428" s="857"/>
      <c r="E428" s="76"/>
      <c r="F428" s="305"/>
      <c r="G428" s="248"/>
      <c r="H428" s="860"/>
      <c r="I428" s="860"/>
      <c r="J428" s="936"/>
      <c r="K428" s="937"/>
    </row>
    <row r="429" spans="1:11" s="483" customFormat="1" ht="16.5" customHeight="1" x14ac:dyDescent="0.3">
      <c r="A429" s="861"/>
      <c r="B429" s="454"/>
      <c r="C429" s="856"/>
      <c r="D429" s="857"/>
      <c r="E429" s="76"/>
      <c r="F429" s="305"/>
      <c r="G429" s="248"/>
      <c r="H429" s="860"/>
      <c r="I429" s="860"/>
      <c r="J429" s="936"/>
      <c r="K429" s="937"/>
    </row>
    <row r="430" spans="1:11" s="483" customFormat="1" ht="16.5" customHeight="1" x14ac:dyDescent="0.3">
      <c r="A430" s="861"/>
      <c r="B430" s="454"/>
      <c r="C430" s="856"/>
      <c r="D430" s="857"/>
      <c r="E430" s="76"/>
      <c r="F430" s="305"/>
      <c r="G430" s="248"/>
      <c r="H430" s="860"/>
      <c r="I430" s="860"/>
      <c r="J430" s="936"/>
      <c r="K430" s="937"/>
    </row>
    <row r="431" spans="1:11" s="483" customFormat="1" ht="16.5" customHeight="1" x14ac:dyDescent="0.3">
      <c r="A431" s="861"/>
      <c r="B431" s="454"/>
      <c r="C431" s="856"/>
      <c r="D431" s="857"/>
      <c r="E431" s="76"/>
      <c r="F431" s="305"/>
      <c r="G431" s="248"/>
      <c r="H431" s="860"/>
      <c r="I431" s="860"/>
      <c r="J431" s="936"/>
      <c r="K431" s="937"/>
    </row>
    <row r="432" spans="1:11" s="483" customFormat="1" ht="16.5" customHeight="1" x14ac:dyDescent="0.3">
      <c r="A432" s="861"/>
      <c r="B432" s="454"/>
      <c r="C432" s="856"/>
      <c r="D432" s="857"/>
      <c r="E432" s="76"/>
      <c r="F432" s="305"/>
      <c r="G432" s="248"/>
      <c r="H432" s="860"/>
      <c r="I432" s="860"/>
      <c r="J432" s="936"/>
      <c r="K432" s="937"/>
    </row>
    <row r="433" spans="2:11" x14ac:dyDescent="0.25">
      <c r="B433" s="861"/>
      <c r="C433" s="482"/>
      <c r="D433" s="518"/>
      <c r="E433" s="518"/>
      <c r="F433" s="518"/>
      <c r="G433" s="523"/>
      <c r="H433" s="523"/>
      <c r="I433" s="523"/>
      <c r="J433" s="518"/>
      <c r="K433" s="411"/>
    </row>
    <row r="434" spans="2:11" x14ac:dyDescent="0.25">
      <c r="B434" s="861"/>
      <c r="C434" s="482"/>
      <c r="D434" s="518"/>
      <c r="E434" s="518"/>
      <c r="F434" s="518"/>
      <c r="G434" s="523"/>
      <c r="H434" s="523"/>
      <c r="I434" s="523"/>
      <c r="J434" s="518"/>
      <c r="K434" s="411"/>
    </row>
    <row r="435" spans="2:11" x14ac:dyDescent="0.25">
      <c r="B435" s="861"/>
      <c r="C435" s="482"/>
      <c r="D435" s="518"/>
      <c r="E435" s="518"/>
      <c r="F435" s="518"/>
      <c r="G435" s="523"/>
      <c r="H435" s="523"/>
      <c r="I435" s="523"/>
      <c r="J435" s="518"/>
      <c r="K435" s="411"/>
    </row>
    <row r="436" spans="2:11" x14ac:dyDescent="0.25">
      <c r="B436" s="861"/>
      <c r="C436" s="482"/>
      <c r="D436" s="518"/>
      <c r="E436" s="518"/>
      <c r="F436" s="518"/>
      <c r="G436" s="523"/>
      <c r="H436" s="523"/>
      <c r="I436" s="523"/>
      <c r="J436" s="518"/>
      <c r="K436" s="411"/>
    </row>
    <row r="437" spans="2:11" x14ac:dyDescent="0.25">
      <c r="B437" s="861"/>
      <c r="C437" s="482"/>
      <c r="D437" s="518"/>
      <c r="E437" s="518"/>
      <c r="F437" s="518"/>
      <c r="G437" s="523"/>
      <c r="H437" s="523"/>
      <c r="I437" s="523"/>
      <c r="J437" s="518"/>
      <c r="K437" s="411"/>
    </row>
    <row r="438" spans="2:11" x14ac:dyDescent="0.25">
      <c r="B438" s="861"/>
      <c r="C438" s="482"/>
      <c r="D438" s="518"/>
      <c r="E438" s="518"/>
      <c r="F438" s="518"/>
      <c r="G438" s="523"/>
      <c r="H438" s="523"/>
      <c r="I438" s="523"/>
      <c r="J438" s="518"/>
      <c r="K438" s="411"/>
    </row>
    <row r="439" spans="2:11" x14ac:dyDescent="0.25">
      <c r="B439" s="861"/>
      <c r="C439" s="482"/>
      <c r="D439" s="518"/>
      <c r="E439" s="518"/>
      <c r="F439" s="518"/>
      <c r="G439" s="523"/>
      <c r="H439" s="523"/>
      <c r="I439" s="523"/>
      <c r="J439" s="518"/>
      <c r="K439" s="411"/>
    </row>
    <row r="440" spans="2:11" x14ac:dyDescent="0.25">
      <c r="B440" s="861"/>
      <c r="C440" s="482"/>
      <c r="D440" s="518"/>
      <c r="E440" s="518"/>
      <c r="F440" s="518"/>
      <c r="G440" s="523"/>
      <c r="H440" s="482"/>
      <c r="I440" s="482"/>
      <c r="J440" s="518"/>
      <c r="K440" s="411"/>
    </row>
    <row r="441" spans="2:11" x14ac:dyDescent="0.25">
      <c r="B441" s="861"/>
      <c r="C441" s="482"/>
      <c r="D441" s="518"/>
      <c r="E441" s="518"/>
      <c r="F441" s="518"/>
      <c r="G441" s="523"/>
      <c r="H441" s="411"/>
      <c r="I441" s="482"/>
      <c r="J441" s="518"/>
      <c r="K441" s="411"/>
    </row>
    <row r="442" spans="2:11" x14ac:dyDescent="0.25">
      <c r="B442" s="861"/>
      <c r="C442" s="482"/>
      <c r="D442" s="518"/>
      <c r="E442" s="518"/>
      <c r="F442" s="518"/>
      <c r="G442" s="523"/>
      <c r="H442" s="411"/>
      <c r="I442" s="482"/>
      <c r="J442" s="518"/>
      <c r="K442" s="411"/>
    </row>
    <row r="443" spans="2:11" x14ac:dyDescent="0.25">
      <c r="B443" s="861"/>
      <c r="C443" s="482"/>
      <c r="D443" s="518"/>
      <c r="E443" s="518"/>
      <c r="F443" s="518"/>
      <c r="G443" s="523"/>
      <c r="H443" s="411"/>
      <c r="I443" s="482"/>
      <c r="J443" s="518"/>
      <c r="K443" s="411"/>
    </row>
    <row r="444" spans="2:11" x14ac:dyDescent="0.25">
      <c r="B444" s="861"/>
      <c r="C444" s="482"/>
      <c r="D444" s="518"/>
      <c r="E444" s="518"/>
      <c r="F444" s="518"/>
      <c r="G444" s="523"/>
      <c r="H444" s="411"/>
      <c r="I444" s="482"/>
      <c r="J444" s="518"/>
      <c r="K444" s="411"/>
    </row>
    <row r="445" spans="2:11" x14ac:dyDescent="0.25">
      <c r="B445" s="861"/>
      <c r="C445" s="482"/>
      <c r="D445" s="518"/>
      <c r="E445" s="518"/>
      <c r="F445" s="518"/>
      <c r="G445" s="523"/>
      <c r="H445" s="411"/>
      <c r="I445" s="482"/>
      <c r="J445" s="518"/>
      <c r="K445" s="411"/>
    </row>
    <row r="446" spans="2:11" x14ac:dyDescent="0.25">
      <c r="B446" s="861"/>
      <c r="C446" s="482"/>
      <c r="D446" s="518"/>
      <c r="E446" s="518"/>
      <c r="F446" s="518"/>
      <c r="G446" s="523"/>
      <c r="H446" s="411"/>
      <c r="I446" s="482"/>
      <c r="J446" s="518"/>
      <c r="K446" s="411"/>
    </row>
    <row r="447" spans="2:11" x14ac:dyDescent="0.25">
      <c r="B447" s="861"/>
      <c r="C447" s="482"/>
      <c r="D447" s="518"/>
      <c r="E447" s="888"/>
      <c r="F447" s="518"/>
      <c r="G447" s="523"/>
      <c r="H447" s="411"/>
      <c r="I447" s="482"/>
      <c r="J447" s="518"/>
      <c r="K447" s="411"/>
    </row>
    <row r="448" spans="2:11" x14ac:dyDescent="0.25">
      <c r="B448" s="861"/>
      <c r="C448" s="482"/>
      <c r="D448" s="518"/>
      <c r="E448" s="888"/>
      <c r="F448" s="518"/>
      <c r="G448" s="523"/>
      <c r="H448" s="411"/>
      <c r="I448" s="482"/>
      <c r="J448" s="518"/>
      <c r="K448" s="411"/>
    </row>
    <row r="449" spans="2:12" x14ac:dyDescent="0.25">
      <c r="B449" s="861"/>
      <c r="C449" s="482"/>
      <c r="D449" s="518"/>
      <c r="E449" s="888"/>
      <c r="F449" s="518"/>
      <c r="G449" s="523"/>
      <c r="H449" s="411"/>
      <c r="I449" s="482"/>
      <c r="J449" s="518"/>
      <c r="K449" s="411"/>
    </row>
    <row r="450" spans="2:12" x14ac:dyDescent="0.25">
      <c r="B450" s="861"/>
      <c r="C450" s="482"/>
      <c r="D450" s="518"/>
      <c r="E450" s="888"/>
      <c r="F450" s="518"/>
      <c r="G450" s="523"/>
      <c r="H450" s="411"/>
      <c r="I450" s="482"/>
      <c r="J450" s="518"/>
      <c r="K450" s="411"/>
    </row>
    <row r="451" spans="2:12" x14ac:dyDescent="0.25">
      <c r="B451" s="861"/>
      <c r="C451" s="482"/>
      <c r="D451" s="518"/>
      <c r="E451" s="888"/>
      <c r="F451" s="518"/>
      <c r="G451" s="523"/>
      <c r="H451" s="411"/>
      <c r="I451" s="482"/>
      <c r="J451" s="518"/>
      <c r="K451" s="411"/>
    </row>
    <row r="452" spans="2:12" x14ac:dyDescent="0.25">
      <c r="B452" s="861"/>
      <c r="C452" s="482"/>
      <c r="D452" s="518"/>
      <c r="E452" s="888"/>
      <c r="F452" s="518"/>
      <c r="G452" s="523"/>
      <c r="H452" s="411"/>
      <c r="I452" s="482"/>
      <c r="J452" s="518"/>
      <c r="K452" s="411"/>
    </row>
    <row r="453" spans="2:12" x14ac:dyDescent="0.25">
      <c r="B453" s="861"/>
      <c r="C453" s="482"/>
      <c r="D453" s="518"/>
      <c r="E453" s="888"/>
      <c r="F453" s="518"/>
      <c r="G453" s="523"/>
      <c r="H453" s="411"/>
      <c r="I453" s="482"/>
      <c r="J453" s="518"/>
      <c r="K453" s="411"/>
    </row>
    <row r="454" spans="2:12" x14ac:dyDescent="0.25">
      <c r="B454" s="861"/>
      <c r="C454" s="482"/>
      <c r="D454" s="518"/>
      <c r="E454" s="888"/>
      <c r="F454" s="518"/>
      <c r="G454" s="523"/>
      <c r="H454" s="411"/>
      <c r="I454" s="482"/>
      <c r="J454" s="518"/>
      <c r="K454" s="411"/>
    </row>
    <row r="455" spans="2:12" x14ac:dyDescent="0.25">
      <c r="B455" s="861"/>
      <c r="C455" s="482"/>
      <c r="D455" s="518"/>
      <c r="E455" s="888"/>
      <c r="F455" s="518"/>
      <c r="G455" s="523"/>
      <c r="H455" s="411"/>
      <c r="I455" s="482"/>
      <c r="J455" s="518"/>
      <c r="K455" s="411"/>
    </row>
    <row r="456" spans="2:12" x14ac:dyDescent="0.25">
      <c r="B456" s="861"/>
      <c r="C456" s="482"/>
      <c r="D456" s="518"/>
      <c r="E456" s="888"/>
      <c r="F456" s="518"/>
      <c r="G456" s="523"/>
      <c r="H456" s="411"/>
      <c r="I456" s="482"/>
      <c r="J456" s="518"/>
      <c r="K456" s="411"/>
    </row>
    <row r="457" spans="2:12" x14ac:dyDescent="0.25">
      <c r="B457" s="861"/>
      <c r="C457" s="482"/>
      <c r="D457" s="518"/>
      <c r="E457" s="888"/>
      <c r="F457" s="518"/>
      <c r="G457" s="523"/>
      <c r="H457" s="411"/>
      <c r="I457" s="482"/>
      <c r="J457" s="518"/>
      <c r="K457" s="411"/>
    </row>
    <row r="458" spans="2:12" x14ac:dyDescent="0.25">
      <c r="B458" s="677"/>
      <c r="C458" s="482"/>
      <c r="D458" s="518"/>
      <c r="E458" s="518"/>
      <c r="F458" s="518"/>
      <c r="G458" s="523"/>
      <c r="H458" s="482"/>
      <c r="I458" s="482"/>
      <c r="J458" s="518"/>
      <c r="K458" s="411"/>
    </row>
    <row r="459" spans="2:12" x14ac:dyDescent="0.25">
      <c r="B459" s="677"/>
      <c r="C459" s="482"/>
      <c r="D459" s="518"/>
      <c r="E459" s="518"/>
      <c r="F459" s="518"/>
      <c r="G459" s="523"/>
      <c r="H459" s="482"/>
      <c r="I459" s="482"/>
      <c r="J459" s="518"/>
      <c r="K459" s="411"/>
    </row>
    <row r="460" spans="2:12" x14ac:dyDescent="0.25">
      <c r="B460" s="677"/>
      <c r="C460" s="482"/>
      <c r="D460" s="518"/>
      <c r="E460" s="518"/>
      <c r="F460" s="518"/>
      <c r="G460" s="523"/>
      <c r="H460" s="482"/>
      <c r="I460" s="482"/>
      <c r="J460" s="518"/>
      <c r="K460" s="411"/>
    </row>
    <row r="461" spans="2:12" x14ac:dyDescent="0.25">
      <c r="B461" s="677"/>
      <c r="C461" s="482"/>
      <c r="D461" s="518"/>
      <c r="E461" s="518"/>
      <c r="F461" s="518"/>
      <c r="G461" s="523"/>
      <c r="H461" s="482"/>
      <c r="I461" s="482"/>
      <c r="J461" s="518"/>
      <c r="K461" s="411"/>
    </row>
    <row r="462" spans="2:12" x14ac:dyDescent="0.25">
      <c r="B462" s="518"/>
      <c r="C462" s="482"/>
      <c r="D462" s="520"/>
      <c r="E462" s="520"/>
      <c r="F462" s="520"/>
      <c r="G462" s="523"/>
      <c r="H462" s="482"/>
      <c r="I462" s="482"/>
      <c r="J462" s="520"/>
      <c r="K462" s="411"/>
    </row>
    <row r="463" spans="2:12" x14ac:dyDescent="0.25">
      <c r="B463" s="518"/>
      <c r="C463" s="482"/>
      <c r="D463" s="520"/>
      <c r="E463" s="520"/>
      <c r="F463" s="520"/>
      <c r="G463" s="523"/>
      <c r="H463" s="482"/>
      <c r="I463" s="482"/>
      <c r="J463" s="520"/>
      <c r="K463" s="482"/>
      <c r="L463" s="482"/>
    </row>
    <row r="464" spans="2:12" x14ac:dyDescent="0.25">
      <c r="B464" s="518"/>
      <c r="C464" s="482"/>
      <c r="D464" s="520"/>
      <c r="E464" s="520"/>
      <c r="F464" s="520"/>
      <c r="G464" s="523"/>
      <c r="H464" s="482"/>
      <c r="I464" s="482"/>
      <c r="J464" s="520"/>
      <c r="K464" s="482"/>
      <c r="L464" s="482"/>
    </row>
    <row r="465" spans="2:13" x14ac:dyDescent="0.25">
      <c r="B465" s="518"/>
      <c r="C465" s="482"/>
      <c r="D465" s="520"/>
      <c r="E465" s="520"/>
      <c r="F465" s="520"/>
      <c r="G465" s="523"/>
      <c r="H465" s="482"/>
      <c r="I465" s="482"/>
      <c r="J465" s="520"/>
      <c r="K465" s="482"/>
      <c r="L465" s="482"/>
    </row>
    <row r="466" spans="2:13" x14ac:dyDescent="0.25">
      <c r="B466" s="518"/>
      <c r="C466" s="482"/>
      <c r="D466" s="520"/>
      <c r="E466" s="520"/>
      <c r="F466" s="520"/>
      <c r="G466" s="523"/>
      <c r="H466" s="482"/>
      <c r="I466" s="482"/>
      <c r="J466" s="520"/>
      <c r="K466" s="482"/>
      <c r="L466" s="482"/>
      <c r="M466" s="482"/>
    </row>
    <row r="467" spans="2:13" x14ac:dyDescent="0.25">
      <c r="B467" s="518"/>
      <c r="C467" s="482"/>
      <c r="D467" s="520"/>
      <c r="E467" s="520"/>
      <c r="F467" s="520"/>
      <c r="G467" s="523"/>
      <c r="H467" s="482"/>
      <c r="I467" s="482"/>
      <c r="J467" s="520"/>
      <c r="K467" s="482"/>
      <c r="L467" s="482"/>
      <c r="M467" s="482"/>
    </row>
    <row r="468" spans="2:13" x14ac:dyDescent="0.25">
      <c r="B468" s="518"/>
      <c r="C468" s="482"/>
      <c r="D468" s="520"/>
      <c r="E468" s="520"/>
      <c r="F468" s="520"/>
      <c r="G468" s="523"/>
      <c r="H468" s="482"/>
      <c r="I468" s="482"/>
      <c r="J468" s="520"/>
      <c r="K468" s="482"/>
      <c r="L468" s="482"/>
      <c r="M468" s="482"/>
    </row>
    <row r="469" spans="2:13" x14ac:dyDescent="0.25">
      <c r="B469" s="518"/>
      <c r="C469" s="482"/>
      <c r="D469" s="520"/>
      <c r="E469" s="520"/>
      <c r="F469" s="520"/>
      <c r="G469" s="523"/>
      <c r="H469" s="482"/>
      <c r="I469" s="482"/>
      <c r="J469" s="520"/>
      <c r="K469" s="482"/>
      <c r="L469" s="482"/>
      <c r="M469" s="482"/>
    </row>
    <row r="470" spans="2:13" x14ac:dyDescent="0.25">
      <c r="B470" s="518"/>
      <c r="C470" s="482"/>
      <c r="D470" s="520"/>
      <c r="E470" s="520"/>
      <c r="F470" s="520"/>
      <c r="G470" s="523"/>
      <c r="H470" s="482"/>
      <c r="I470" s="482"/>
      <c r="J470" s="520"/>
      <c r="K470" s="482"/>
      <c r="L470" s="482"/>
    </row>
    <row r="471" spans="2:13" x14ac:dyDescent="0.25">
      <c r="B471" s="518"/>
      <c r="C471" s="482"/>
      <c r="D471" s="520"/>
      <c r="E471" s="520"/>
      <c r="F471" s="520"/>
      <c r="G471" s="523"/>
      <c r="H471" s="482"/>
      <c r="I471" s="482"/>
      <c r="J471" s="520"/>
      <c r="K471" s="482"/>
      <c r="L471" s="482"/>
    </row>
    <row r="472" spans="2:13" x14ac:dyDescent="0.25">
      <c r="B472" s="518"/>
      <c r="C472" s="482"/>
      <c r="D472" s="520"/>
      <c r="E472" s="877"/>
      <c r="F472" s="520"/>
      <c r="G472" s="523"/>
      <c r="I472" s="523"/>
      <c r="J472" s="520"/>
      <c r="K472" s="411"/>
    </row>
    <row r="473" spans="2:13" x14ac:dyDescent="0.25">
      <c r="B473" s="518"/>
      <c r="C473" s="482"/>
      <c r="D473" s="520"/>
      <c r="E473" s="877"/>
      <c r="F473" s="520"/>
      <c r="G473" s="523"/>
      <c r="I473" s="523"/>
      <c r="J473" s="520"/>
      <c r="K473" s="411"/>
    </row>
    <row r="474" spans="2:13" x14ac:dyDescent="0.25">
      <c r="B474" s="518"/>
      <c r="C474" s="482"/>
      <c r="D474" s="520"/>
      <c r="E474" s="877"/>
      <c r="F474" s="520"/>
      <c r="G474" s="523"/>
      <c r="I474" s="523"/>
      <c r="J474" s="520"/>
      <c r="K474" s="411"/>
    </row>
    <row r="475" spans="2:13" x14ac:dyDescent="0.25">
      <c r="B475" s="518"/>
      <c r="C475" s="482"/>
      <c r="D475" s="520"/>
      <c r="E475" s="877"/>
      <c r="F475" s="520"/>
      <c r="G475" s="523"/>
      <c r="I475" s="523"/>
      <c r="J475" s="520"/>
      <c r="K475" s="411"/>
    </row>
    <row r="476" spans="2:13" x14ac:dyDescent="0.25">
      <c r="B476" s="518"/>
      <c r="C476" s="482"/>
      <c r="D476" s="520"/>
      <c r="E476" s="877"/>
      <c r="F476" s="520"/>
      <c r="G476" s="523"/>
      <c r="I476" s="523"/>
      <c r="J476" s="520"/>
      <c r="K476" s="411"/>
    </row>
    <row r="477" spans="2:13" x14ac:dyDescent="0.25">
      <c r="B477" s="518"/>
      <c r="C477" s="482"/>
      <c r="D477" s="520"/>
      <c r="E477" s="520"/>
      <c r="F477" s="520"/>
      <c r="G477" s="523"/>
      <c r="H477" s="523"/>
      <c r="I477" s="523"/>
      <c r="J477" s="520"/>
      <c r="K477" s="482"/>
      <c r="L477" s="482"/>
      <c r="M477" s="482"/>
    </row>
    <row r="478" spans="2:13" x14ac:dyDescent="0.25">
      <c r="B478" s="518"/>
      <c r="C478" s="482"/>
      <c r="D478" s="520"/>
      <c r="E478" s="520"/>
      <c r="F478" s="520"/>
      <c r="G478" s="523"/>
      <c r="H478" s="523"/>
      <c r="I478" s="523"/>
      <c r="J478" s="520"/>
      <c r="K478" s="482"/>
      <c r="L478" s="482"/>
      <c r="M478" s="482"/>
    </row>
    <row r="479" spans="2:13" x14ac:dyDescent="0.25">
      <c r="B479" s="518"/>
      <c r="C479" s="482"/>
      <c r="D479" s="520"/>
      <c r="E479" s="520"/>
      <c r="F479" s="520"/>
      <c r="G479" s="523"/>
      <c r="H479" s="523"/>
      <c r="I479" s="523"/>
      <c r="J479" s="520"/>
      <c r="K479" s="889"/>
      <c r="L479" s="482"/>
      <c r="M479" s="482"/>
    </row>
    <row r="480" spans="2:13" x14ac:dyDescent="0.25">
      <c r="B480" s="518"/>
      <c r="C480" s="482"/>
      <c r="D480" s="520"/>
      <c r="E480" s="520"/>
      <c r="F480" s="520"/>
      <c r="G480" s="523"/>
      <c r="H480" s="523"/>
      <c r="I480" s="523"/>
      <c r="J480" s="520"/>
      <c r="K480" s="889"/>
      <c r="L480" s="482"/>
      <c r="M480" s="482"/>
    </row>
    <row r="481" spans="2:13" x14ac:dyDescent="0.25">
      <c r="B481" s="518"/>
      <c r="C481" s="482"/>
      <c r="D481" s="520"/>
      <c r="E481" s="520"/>
      <c r="F481" s="520"/>
      <c r="G481" s="523"/>
      <c r="H481" s="523"/>
      <c r="I481" s="523"/>
      <c r="J481" s="520"/>
      <c r="K481" s="889"/>
      <c r="L481" s="482"/>
      <c r="M481" s="482"/>
    </row>
    <row r="482" spans="2:13" x14ac:dyDescent="0.25">
      <c r="B482" s="518"/>
      <c r="C482" s="482"/>
      <c r="D482" s="520"/>
      <c r="E482" s="520"/>
      <c r="F482" s="520"/>
      <c r="G482" s="523"/>
      <c r="H482" s="523"/>
      <c r="I482" s="523"/>
      <c r="J482" s="520"/>
      <c r="K482" s="889"/>
      <c r="L482" s="482"/>
      <c r="M482" s="482"/>
    </row>
    <row r="483" spans="2:13" x14ac:dyDescent="0.25">
      <c r="B483" s="518"/>
      <c r="C483" s="482"/>
      <c r="D483" s="520"/>
      <c r="E483" s="520"/>
      <c r="F483" s="520"/>
      <c r="G483" s="523"/>
      <c r="H483" s="523"/>
      <c r="I483" s="523"/>
      <c r="J483" s="520"/>
      <c r="K483" s="889"/>
      <c r="L483" s="482"/>
      <c r="M483" s="482"/>
    </row>
    <row r="484" spans="2:13" x14ac:dyDescent="0.25">
      <c r="B484" s="518"/>
      <c r="C484" s="482"/>
      <c r="D484" s="520"/>
      <c r="E484" s="520"/>
      <c r="F484" s="520"/>
      <c r="G484" s="523"/>
      <c r="H484" s="523"/>
      <c r="I484" s="523"/>
      <c r="J484" s="520"/>
      <c r="K484" s="889"/>
      <c r="L484" s="482"/>
      <c r="M484" s="482"/>
    </row>
    <row r="485" spans="2:13" x14ac:dyDescent="0.25">
      <c r="B485" s="518"/>
      <c r="C485" s="482"/>
      <c r="D485" s="520"/>
      <c r="E485" s="520"/>
      <c r="F485" s="520"/>
      <c r="G485" s="523"/>
      <c r="H485" s="523"/>
      <c r="I485" s="523"/>
      <c r="J485" s="520"/>
      <c r="K485" s="889"/>
      <c r="L485" s="482"/>
      <c r="M485" s="482"/>
    </row>
    <row r="486" spans="2:13" x14ac:dyDescent="0.25">
      <c r="I486" s="424"/>
      <c r="J486" s="520"/>
      <c r="K486" s="868"/>
    </row>
    <row r="487" spans="2:13" x14ac:dyDescent="0.25">
      <c r="I487" s="424"/>
      <c r="J487" s="520"/>
      <c r="K487" s="868"/>
    </row>
  </sheetData>
  <protectedRanges>
    <protectedRange sqref="G4:I4" name="Range1_2"/>
    <protectedRange sqref="F1:F85 F196:F254 F167:F194 F87:F111 F113:F165 F256:F285 F287:F327 F329:F401 F433:F65469 F420:F432" name="Range1_1_1"/>
    <protectedRange sqref="E286" name="Range1_1_1_1"/>
    <protectedRange sqref="G402:G418" name="Range1_1"/>
  </protectedRanges>
  <mergeCells count="3">
    <mergeCell ref="B1:K1"/>
    <mergeCell ref="B2:K2"/>
    <mergeCell ref="B3:K3"/>
  </mergeCells>
  <pageMargins left="0.7" right="0.7" top="0.75" bottom="0.75" header="0.3" footer="0.3"/>
  <pageSetup scale="98" orientation="landscape" r:id="rId1"/>
  <headerFooter>
    <oddFooter>Page &amp;P of &amp;N</oddFooter>
  </headerFooter>
  <rowBreaks count="9" manualBreakCount="9">
    <brk id="71" max="10" man="1"/>
    <brk id="91" max="10" man="1"/>
    <brk id="106" max="10" man="1"/>
    <brk id="131" max="10" man="1"/>
    <brk id="167" max="10" man="1"/>
    <brk id="179" max="10" man="1"/>
    <brk id="333" max="10" man="1"/>
    <brk id="359" max="10" man="1"/>
    <brk id="395" max="10"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T487"/>
  <sheetViews>
    <sheetView topLeftCell="B401" zoomScaleNormal="100" workbookViewId="0">
      <selection activeCell="N422" sqref="N422"/>
    </sheetView>
  </sheetViews>
  <sheetFormatPr defaultRowHeight="13.2" x14ac:dyDescent="0.25"/>
  <cols>
    <col min="1" max="1" width="6.33203125" style="411" hidden="1" customWidth="1"/>
    <col min="2" max="2" width="9.44140625" style="454" customWidth="1"/>
    <col min="3" max="3" width="41" style="531" customWidth="1"/>
    <col min="4" max="4" width="10.33203125" style="536" customWidth="1"/>
    <col min="5" max="5" width="8.5546875" style="421" customWidth="1"/>
    <col min="6" max="6" width="12.88671875" style="480" hidden="1" customWidth="1"/>
    <col min="7" max="7" width="0.33203125" style="481" hidden="1" customWidth="1"/>
    <col min="8" max="8" width="13.44140625" style="424" customWidth="1"/>
    <col min="9" max="9" width="15.109375" style="292" customWidth="1"/>
    <col min="10" max="10" width="12" style="854" customWidth="1"/>
    <col min="11" max="11" width="14.6640625" style="767" customWidth="1"/>
    <col min="12" max="13" width="9.109375" style="411"/>
    <col min="14" max="14" width="13.44140625" style="411" bestFit="1" customWidth="1"/>
    <col min="15" max="259" width="9.109375" style="411"/>
    <col min="260" max="260" width="0" style="411" hidden="1" customWidth="1"/>
    <col min="261" max="261" width="6.6640625" style="411" customWidth="1"/>
    <col min="262" max="262" width="38.33203125" style="411" customWidth="1"/>
    <col min="263" max="263" width="10.33203125" style="411" customWidth="1"/>
    <col min="264" max="264" width="8.88671875" style="411" customWidth="1"/>
    <col min="265" max="265" width="12.88671875" style="411" customWidth="1"/>
    <col min="266" max="266" width="16.6640625" style="411" customWidth="1"/>
    <col min="267" max="269" width="9.109375" style="411"/>
    <col min="270" max="270" width="13.44140625" style="411" bestFit="1" customWidth="1"/>
    <col min="271" max="515" width="9.109375" style="411"/>
    <col min="516" max="516" width="0" style="411" hidden="1" customWidth="1"/>
    <col min="517" max="517" width="6.6640625" style="411" customWidth="1"/>
    <col min="518" max="518" width="38.33203125" style="411" customWidth="1"/>
    <col min="519" max="519" width="10.33203125" style="411" customWidth="1"/>
    <col min="520" max="520" width="8.88671875" style="411" customWidth="1"/>
    <col min="521" max="521" width="12.88671875" style="411" customWidth="1"/>
    <col min="522" max="522" width="16.6640625" style="411" customWidth="1"/>
    <col min="523" max="525" width="9.109375" style="411"/>
    <col min="526" max="526" width="13.44140625" style="411" bestFit="1" customWidth="1"/>
    <col min="527" max="771" width="9.109375" style="411"/>
    <col min="772" max="772" width="0" style="411" hidden="1" customWidth="1"/>
    <col min="773" max="773" width="6.6640625" style="411" customWidth="1"/>
    <col min="774" max="774" width="38.33203125" style="411" customWidth="1"/>
    <col min="775" max="775" width="10.33203125" style="411" customWidth="1"/>
    <col min="776" max="776" width="8.88671875" style="411" customWidth="1"/>
    <col min="777" max="777" width="12.88671875" style="411" customWidth="1"/>
    <col min="778" max="778" width="16.6640625" style="411" customWidth="1"/>
    <col min="779" max="781" width="9.109375" style="411"/>
    <col min="782" max="782" width="13.44140625" style="411" bestFit="1" customWidth="1"/>
    <col min="783" max="1027" width="9.109375" style="411"/>
    <col min="1028" max="1028" width="0" style="411" hidden="1" customWidth="1"/>
    <col min="1029" max="1029" width="6.6640625" style="411" customWidth="1"/>
    <col min="1030" max="1030" width="38.33203125" style="411" customWidth="1"/>
    <col min="1031" max="1031" width="10.33203125" style="411" customWidth="1"/>
    <col min="1032" max="1032" width="8.88671875" style="411" customWidth="1"/>
    <col min="1033" max="1033" width="12.88671875" style="411" customWidth="1"/>
    <col min="1034" max="1034" width="16.6640625" style="411" customWidth="1"/>
    <col min="1035" max="1037" width="9.109375" style="411"/>
    <col min="1038" max="1038" width="13.44140625" style="411" bestFit="1" customWidth="1"/>
    <col min="1039" max="1283" width="9.109375" style="411"/>
    <col min="1284" max="1284" width="0" style="411" hidden="1" customWidth="1"/>
    <col min="1285" max="1285" width="6.6640625" style="411" customWidth="1"/>
    <col min="1286" max="1286" width="38.33203125" style="411" customWidth="1"/>
    <col min="1287" max="1287" width="10.33203125" style="411" customWidth="1"/>
    <col min="1288" max="1288" width="8.88671875" style="411" customWidth="1"/>
    <col min="1289" max="1289" width="12.88671875" style="411" customWidth="1"/>
    <col min="1290" max="1290" width="16.6640625" style="411" customWidth="1"/>
    <col min="1291" max="1293" width="9.109375" style="411"/>
    <col min="1294" max="1294" width="13.44140625" style="411" bestFit="1" customWidth="1"/>
    <col min="1295" max="1539" width="9.109375" style="411"/>
    <col min="1540" max="1540" width="0" style="411" hidden="1" customWidth="1"/>
    <col min="1541" max="1541" width="6.6640625" style="411" customWidth="1"/>
    <col min="1542" max="1542" width="38.33203125" style="411" customWidth="1"/>
    <col min="1543" max="1543" width="10.33203125" style="411" customWidth="1"/>
    <col min="1544" max="1544" width="8.88671875" style="411" customWidth="1"/>
    <col min="1545" max="1545" width="12.88671875" style="411" customWidth="1"/>
    <col min="1546" max="1546" width="16.6640625" style="411" customWidth="1"/>
    <col min="1547" max="1549" width="9.109375" style="411"/>
    <col min="1550" max="1550" width="13.44140625" style="411" bestFit="1" customWidth="1"/>
    <col min="1551" max="1795" width="9.109375" style="411"/>
    <col min="1796" max="1796" width="0" style="411" hidden="1" customWidth="1"/>
    <col min="1797" max="1797" width="6.6640625" style="411" customWidth="1"/>
    <col min="1798" max="1798" width="38.33203125" style="411" customWidth="1"/>
    <col min="1799" max="1799" width="10.33203125" style="411" customWidth="1"/>
    <col min="1800" max="1800" width="8.88671875" style="411" customWidth="1"/>
    <col min="1801" max="1801" width="12.88671875" style="411" customWidth="1"/>
    <col min="1802" max="1802" width="16.6640625" style="411" customWidth="1"/>
    <col min="1803" max="1805" width="9.109375" style="411"/>
    <col min="1806" max="1806" width="13.44140625" style="411" bestFit="1" customWidth="1"/>
    <col min="1807" max="2051" width="9.109375" style="411"/>
    <col min="2052" max="2052" width="0" style="411" hidden="1" customWidth="1"/>
    <col min="2053" max="2053" width="6.6640625" style="411" customWidth="1"/>
    <col min="2054" max="2054" width="38.33203125" style="411" customWidth="1"/>
    <col min="2055" max="2055" width="10.33203125" style="411" customWidth="1"/>
    <col min="2056" max="2056" width="8.88671875" style="411" customWidth="1"/>
    <col min="2057" max="2057" width="12.88671875" style="411" customWidth="1"/>
    <col min="2058" max="2058" width="16.6640625" style="411" customWidth="1"/>
    <col min="2059" max="2061" width="9.109375" style="411"/>
    <col min="2062" max="2062" width="13.44140625" style="411" bestFit="1" customWidth="1"/>
    <col min="2063" max="2307" width="9.109375" style="411"/>
    <col min="2308" max="2308" width="0" style="411" hidden="1" customWidth="1"/>
    <col min="2309" max="2309" width="6.6640625" style="411" customWidth="1"/>
    <col min="2310" max="2310" width="38.33203125" style="411" customWidth="1"/>
    <col min="2311" max="2311" width="10.33203125" style="411" customWidth="1"/>
    <col min="2312" max="2312" width="8.88671875" style="411" customWidth="1"/>
    <col min="2313" max="2313" width="12.88671875" style="411" customWidth="1"/>
    <col min="2314" max="2314" width="16.6640625" style="411" customWidth="1"/>
    <col min="2315" max="2317" width="9.109375" style="411"/>
    <col min="2318" max="2318" width="13.44140625" style="411" bestFit="1" customWidth="1"/>
    <col min="2319" max="2563" width="9.109375" style="411"/>
    <col min="2564" max="2564" width="0" style="411" hidden="1" customWidth="1"/>
    <col min="2565" max="2565" width="6.6640625" style="411" customWidth="1"/>
    <col min="2566" max="2566" width="38.33203125" style="411" customWidth="1"/>
    <col min="2567" max="2567" width="10.33203125" style="411" customWidth="1"/>
    <col min="2568" max="2568" width="8.88671875" style="411" customWidth="1"/>
    <col min="2569" max="2569" width="12.88671875" style="411" customWidth="1"/>
    <col min="2570" max="2570" width="16.6640625" style="411" customWidth="1"/>
    <col min="2571" max="2573" width="9.109375" style="411"/>
    <col min="2574" max="2574" width="13.44140625" style="411" bestFit="1" customWidth="1"/>
    <col min="2575" max="2819" width="9.109375" style="411"/>
    <col min="2820" max="2820" width="0" style="411" hidden="1" customWidth="1"/>
    <col min="2821" max="2821" width="6.6640625" style="411" customWidth="1"/>
    <col min="2822" max="2822" width="38.33203125" style="411" customWidth="1"/>
    <col min="2823" max="2823" width="10.33203125" style="411" customWidth="1"/>
    <col min="2824" max="2824" width="8.88671875" style="411" customWidth="1"/>
    <col min="2825" max="2825" width="12.88671875" style="411" customWidth="1"/>
    <col min="2826" max="2826" width="16.6640625" style="411" customWidth="1"/>
    <col min="2827" max="2829" width="9.109375" style="411"/>
    <col min="2830" max="2830" width="13.44140625" style="411" bestFit="1" customWidth="1"/>
    <col min="2831" max="3075" width="9.109375" style="411"/>
    <col min="3076" max="3076" width="0" style="411" hidden="1" customWidth="1"/>
    <col min="3077" max="3077" width="6.6640625" style="411" customWidth="1"/>
    <col min="3078" max="3078" width="38.33203125" style="411" customWidth="1"/>
    <col min="3079" max="3079" width="10.33203125" style="411" customWidth="1"/>
    <col min="3080" max="3080" width="8.88671875" style="411" customWidth="1"/>
    <col min="3081" max="3081" width="12.88671875" style="411" customWidth="1"/>
    <col min="3082" max="3082" width="16.6640625" style="411" customWidth="1"/>
    <col min="3083" max="3085" width="9.109375" style="411"/>
    <col min="3086" max="3086" width="13.44140625" style="411" bestFit="1" customWidth="1"/>
    <col min="3087" max="3331" width="9.109375" style="411"/>
    <col min="3332" max="3332" width="0" style="411" hidden="1" customWidth="1"/>
    <col min="3333" max="3333" width="6.6640625" style="411" customWidth="1"/>
    <col min="3334" max="3334" width="38.33203125" style="411" customWidth="1"/>
    <col min="3335" max="3335" width="10.33203125" style="411" customWidth="1"/>
    <col min="3336" max="3336" width="8.88671875" style="411" customWidth="1"/>
    <col min="3337" max="3337" width="12.88671875" style="411" customWidth="1"/>
    <col min="3338" max="3338" width="16.6640625" style="411" customWidth="1"/>
    <col min="3339" max="3341" width="9.109375" style="411"/>
    <col min="3342" max="3342" width="13.44140625" style="411" bestFit="1" customWidth="1"/>
    <col min="3343" max="3587" width="9.109375" style="411"/>
    <col min="3588" max="3588" width="0" style="411" hidden="1" customWidth="1"/>
    <col min="3589" max="3589" width="6.6640625" style="411" customWidth="1"/>
    <col min="3590" max="3590" width="38.33203125" style="411" customWidth="1"/>
    <col min="3591" max="3591" width="10.33203125" style="411" customWidth="1"/>
    <col min="3592" max="3592" width="8.88671875" style="411" customWidth="1"/>
    <col min="3593" max="3593" width="12.88671875" style="411" customWidth="1"/>
    <col min="3594" max="3594" width="16.6640625" style="411" customWidth="1"/>
    <col min="3595" max="3597" width="9.109375" style="411"/>
    <col min="3598" max="3598" width="13.44140625" style="411" bestFit="1" customWidth="1"/>
    <col min="3599" max="3843" width="9.109375" style="411"/>
    <col min="3844" max="3844" width="0" style="411" hidden="1" customWidth="1"/>
    <col min="3845" max="3845" width="6.6640625" style="411" customWidth="1"/>
    <col min="3846" max="3846" width="38.33203125" style="411" customWidth="1"/>
    <col min="3847" max="3847" width="10.33203125" style="411" customWidth="1"/>
    <col min="3848" max="3848" width="8.88671875" style="411" customWidth="1"/>
    <col min="3849" max="3849" width="12.88671875" style="411" customWidth="1"/>
    <col min="3850" max="3850" width="16.6640625" style="411" customWidth="1"/>
    <col min="3851" max="3853" width="9.109375" style="411"/>
    <col min="3854" max="3854" width="13.44140625" style="411" bestFit="1" customWidth="1"/>
    <col min="3855" max="4099" width="9.109375" style="411"/>
    <col min="4100" max="4100" width="0" style="411" hidden="1" customWidth="1"/>
    <col min="4101" max="4101" width="6.6640625" style="411" customWidth="1"/>
    <col min="4102" max="4102" width="38.33203125" style="411" customWidth="1"/>
    <col min="4103" max="4103" width="10.33203125" style="411" customWidth="1"/>
    <col min="4104" max="4104" width="8.88671875" style="411" customWidth="1"/>
    <col min="4105" max="4105" width="12.88671875" style="411" customWidth="1"/>
    <col min="4106" max="4106" width="16.6640625" style="411" customWidth="1"/>
    <col min="4107" max="4109" width="9.109375" style="411"/>
    <col min="4110" max="4110" width="13.44140625" style="411" bestFit="1" customWidth="1"/>
    <col min="4111" max="4355" width="9.109375" style="411"/>
    <col min="4356" max="4356" width="0" style="411" hidden="1" customWidth="1"/>
    <col min="4357" max="4357" width="6.6640625" style="411" customWidth="1"/>
    <col min="4358" max="4358" width="38.33203125" style="411" customWidth="1"/>
    <col min="4359" max="4359" width="10.33203125" style="411" customWidth="1"/>
    <col min="4360" max="4360" width="8.88671875" style="411" customWidth="1"/>
    <col min="4361" max="4361" width="12.88671875" style="411" customWidth="1"/>
    <col min="4362" max="4362" width="16.6640625" style="411" customWidth="1"/>
    <col min="4363" max="4365" width="9.109375" style="411"/>
    <col min="4366" max="4366" width="13.44140625" style="411" bestFit="1" customWidth="1"/>
    <col min="4367" max="4611" width="9.109375" style="411"/>
    <col min="4612" max="4612" width="0" style="411" hidden="1" customWidth="1"/>
    <col min="4613" max="4613" width="6.6640625" style="411" customWidth="1"/>
    <col min="4614" max="4614" width="38.33203125" style="411" customWidth="1"/>
    <col min="4615" max="4615" width="10.33203125" style="411" customWidth="1"/>
    <col min="4616" max="4616" width="8.88671875" style="411" customWidth="1"/>
    <col min="4617" max="4617" width="12.88671875" style="411" customWidth="1"/>
    <col min="4618" max="4618" width="16.6640625" style="411" customWidth="1"/>
    <col min="4619" max="4621" width="9.109375" style="411"/>
    <col min="4622" max="4622" width="13.44140625" style="411" bestFit="1" customWidth="1"/>
    <col min="4623" max="4867" width="9.109375" style="411"/>
    <col min="4868" max="4868" width="0" style="411" hidden="1" customWidth="1"/>
    <col min="4869" max="4869" width="6.6640625" style="411" customWidth="1"/>
    <col min="4870" max="4870" width="38.33203125" style="411" customWidth="1"/>
    <col min="4871" max="4871" width="10.33203125" style="411" customWidth="1"/>
    <col min="4872" max="4872" width="8.88671875" style="411" customWidth="1"/>
    <col min="4873" max="4873" width="12.88671875" style="411" customWidth="1"/>
    <col min="4874" max="4874" width="16.6640625" style="411" customWidth="1"/>
    <col min="4875" max="4877" width="9.109375" style="411"/>
    <col min="4878" max="4878" width="13.44140625" style="411" bestFit="1" customWidth="1"/>
    <col min="4879" max="5123" width="9.109375" style="411"/>
    <col min="5124" max="5124" width="0" style="411" hidden="1" customWidth="1"/>
    <col min="5125" max="5125" width="6.6640625" style="411" customWidth="1"/>
    <col min="5126" max="5126" width="38.33203125" style="411" customWidth="1"/>
    <col min="5127" max="5127" width="10.33203125" style="411" customWidth="1"/>
    <col min="5128" max="5128" width="8.88671875" style="411" customWidth="1"/>
    <col min="5129" max="5129" width="12.88671875" style="411" customWidth="1"/>
    <col min="5130" max="5130" width="16.6640625" style="411" customWidth="1"/>
    <col min="5131" max="5133" width="9.109375" style="411"/>
    <col min="5134" max="5134" width="13.44140625" style="411" bestFit="1" customWidth="1"/>
    <col min="5135" max="5379" width="9.109375" style="411"/>
    <col min="5380" max="5380" width="0" style="411" hidden="1" customWidth="1"/>
    <col min="5381" max="5381" width="6.6640625" style="411" customWidth="1"/>
    <col min="5382" max="5382" width="38.33203125" style="411" customWidth="1"/>
    <col min="5383" max="5383" width="10.33203125" style="411" customWidth="1"/>
    <col min="5384" max="5384" width="8.88671875" style="411" customWidth="1"/>
    <col min="5385" max="5385" width="12.88671875" style="411" customWidth="1"/>
    <col min="5386" max="5386" width="16.6640625" style="411" customWidth="1"/>
    <col min="5387" max="5389" width="9.109375" style="411"/>
    <col min="5390" max="5390" width="13.44140625" style="411" bestFit="1" customWidth="1"/>
    <col min="5391" max="5635" width="9.109375" style="411"/>
    <col min="5636" max="5636" width="0" style="411" hidden="1" customWidth="1"/>
    <col min="5637" max="5637" width="6.6640625" style="411" customWidth="1"/>
    <col min="5638" max="5638" width="38.33203125" style="411" customWidth="1"/>
    <col min="5639" max="5639" width="10.33203125" style="411" customWidth="1"/>
    <col min="5640" max="5640" width="8.88671875" style="411" customWidth="1"/>
    <col min="5641" max="5641" width="12.88671875" style="411" customWidth="1"/>
    <col min="5642" max="5642" width="16.6640625" style="411" customWidth="1"/>
    <col min="5643" max="5645" width="9.109375" style="411"/>
    <col min="5646" max="5646" width="13.44140625" style="411" bestFit="1" customWidth="1"/>
    <col min="5647" max="5891" width="9.109375" style="411"/>
    <col min="5892" max="5892" width="0" style="411" hidden="1" customWidth="1"/>
    <col min="5893" max="5893" width="6.6640625" style="411" customWidth="1"/>
    <col min="5894" max="5894" width="38.33203125" style="411" customWidth="1"/>
    <col min="5895" max="5895" width="10.33203125" style="411" customWidth="1"/>
    <col min="5896" max="5896" width="8.88671875" style="411" customWidth="1"/>
    <col min="5897" max="5897" width="12.88671875" style="411" customWidth="1"/>
    <col min="5898" max="5898" width="16.6640625" style="411" customWidth="1"/>
    <col min="5899" max="5901" width="9.109375" style="411"/>
    <col min="5902" max="5902" width="13.44140625" style="411" bestFit="1" customWidth="1"/>
    <col min="5903" max="6147" width="9.109375" style="411"/>
    <col min="6148" max="6148" width="0" style="411" hidden="1" customWidth="1"/>
    <col min="6149" max="6149" width="6.6640625" style="411" customWidth="1"/>
    <col min="6150" max="6150" width="38.33203125" style="411" customWidth="1"/>
    <col min="6151" max="6151" width="10.33203125" style="411" customWidth="1"/>
    <col min="6152" max="6152" width="8.88671875" style="411" customWidth="1"/>
    <col min="6153" max="6153" width="12.88671875" style="411" customWidth="1"/>
    <col min="6154" max="6154" width="16.6640625" style="411" customWidth="1"/>
    <col min="6155" max="6157" width="9.109375" style="411"/>
    <col min="6158" max="6158" width="13.44140625" style="411" bestFit="1" customWidth="1"/>
    <col min="6159" max="6403" width="9.109375" style="411"/>
    <col min="6404" max="6404" width="0" style="411" hidden="1" customWidth="1"/>
    <col min="6405" max="6405" width="6.6640625" style="411" customWidth="1"/>
    <col min="6406" max="6406" width="38.33203125" style="411" customWidth="1"/>
    <col min="6407" max="6407" width="10.33203125" style="411" customWidth="1"/>
    <col min="6408" max="6408" width="8.88671875" style="411" customWidth="1"/>
    <col min="6409" max="6409" width="12.88671875" style="411" customWidth="1"/>
    <col min="6410" max="6410" width="16.6640625" style="411" customWidth="1"/>
    <col min="6411" max="6413" width="9.109375" style="411"/>
    <col min="6414" max="6414" width="13.44140625" style="411" bestFit="1" customWidth="1"/>
    <col min="6415" max="6659" width="9.109375" style="411"/>
    <col min="6660" max="6660" width="0" style="411" hidden="1" customWidth="1"/>
    <col min="6661" max="6661" width="6.6640625" style="411" customWidth="1"/>
    <col min="6662" max="6662" width="38.33203125" style="411" customWidth="1"/>
    <col min="6663" max="6663" width="10.33203125" style="411" customWidth="1"/>
    <col min="6664" max="6664" width="8.88671875" style="411" customWidth="1"/>
    <col min="6665" max="6665" width="12.88671875" style="411" customWidth="1"/>
    <col min="6666" max="6666" width="16.6640625" style="411" customWidth="1"/>
    <col min="6667" max="6669" width="9.109375" style="411"/>
    <col min="6670" max="6670" width="13.44140625" style="411" bestFit="1" customWidth="1"/>
    <col min="6671" max="6915" width="9.109375" style="411"/>
    <col min="6916" max="6916" width="0" style="411" hidden="1" customWidth="1"/>
    <col min="6917" max="6917" width="6.6640625" style="411" customWidth="1"/>
    <col min="6918" max="6918" width="38.33203125" style="411" customWidth="1"/>
    <col min="6919" max="6919" width="10.33203125" style="411" customWidth="1"/>
    <col min="6920" max="6920" width="8.88671875" style="411" customWidth="1"/>
    <col min="6921" max="6921" width="12.88671875" style="411" customWidth="1"/>
    <col min="6922" max="6922" width="16.6640625" style="411" customWidth="1"/>
    <col min="6923" max="6925" width="9.109375" style="411"/>
    <col min="6926" max="6926" width="13.44140625" style="411" bestFit="1" customWidth="1"/>
    <col min="6927" max="7171" width="9.109375" style="411"/>
    <col min="7172" max="7172" width="0" style="411" hidden="1" customWidth="1"/>
    <col min="7173" max="7173" width="6.6640625" style="411" customWidth="1"/>
    <col min="7174" max="7174" width="38.33203125" style="411" customWidth="1"/>
    <col min="7175" max="7175" width="10.33203125" style="411" customWidth="1"/>
    <col min="7176" max="7176" width="8.88671875" style="411" customWidth="1"/>
    <col min="7177" max="7177" width="12.88671875" style="411" customWidth="1"/>
    <col min="7178" max="7178" width="16.6640625" style="411" customWidth="1"/>
    <col min="7179" max="7181" width="9.109375" style="411"/>
    <col min="7182" max="7182" width="13.44140625" style="411" bestFit="1" customWidth="1"/>
    <col min="7183" max="7427" width="9.109375" style="411"/>
    <col min="7428" max="7428" width="0" style="411" hidden="1" customWidth="1"/>
    <col min="7429" max="7429" width="6.6640625" style="411" customWidth="1"/>
    <col min="7430" max="7430" width="38.33203125" style="411" customWidth="1"/>
    <col min="7431" max="7431" width="10.33203125" style="411" customWidth="1"/>
    <col min="7432" max="7432" width="8.88671875" style="411" customWidth="1"/>
    <col min="7433" max="7433" width="12.88671875" style="411" customWidth="1"/>
    <col min="7434" max="7434" width="16.6640625" style="411" customWidth="1"/>
    <col min="7435" max="7437" width="9.109375" style="411"/>
    <col min="7438" max="7438" width="13.44140625" style="411" bestFit="1" customWidth="1"/>
    <col min="7439" max="7683" width="9.109375" style="411"/>
    <col min="7684" max="7684" width="0" style="411" hidden="1" customWidth="1"/>
    <col min="7685" max="7685" width="6.6640625" style="411" customWidth="1"/>
    <col min="7686" max="7686" width="38.33203125" style="411" customWidth="1"/>
    <col min="7687" max="7687" width="10.33203125" style="411" customWidth="1"/>
    <col min="7688" max="7688" width="8.88671875" style="411" customWidth="1"/>
    <col min="7689" max="7689" width="12.88671875" style="411" customWidth="1"/>
    <col min="7690" max="7690" width="16.6640625" style="411" customWidth="1"/>
    <col min="7691" max="7693" width="9.109375" style="411"/>
    <col min="7694" max="7694" width="13.44140625" style="411" bestFit="1" customWidth="1"/>
    <col min="7695" max="7939" width="9.109375" style="411"/>
    <col min="7940" max="7940" width="0" style="411" hidden="1" customWidth="1"/>
    <col min="7941" max="7941" width="6.6640625" style="411" customWidth="1"/>
    <col min="7942" max="7942" width="38.33203125" style="411" customWidth="1"/>
    <col min="7943" max="7943" width="10.33203125" style="411" customWidth="1"/>
    <col min="7944" max="7944" width="8.88671875" style="411" customWidth="1"/>
    <col min="7945" max="7945" width="12.88671875" style="411" customWidth="1"/>
    <col min="7946" max="7946" width="16.6640625" style="411" customWidth="1"/>
    <col min="7947" max="7949" width="9.109375" style="411"/>
    <col min="7950" max="7950" width="13.44140625" style="411" bestFit="1" customWidth="1"/>
    <col min="7951" max="8195" width="9.109375" style="411"/>
    <col min="8196" max="8196" width="0" style="411" hidden="1" customWidth="1"/>
    <col min="8197" max="8197" width="6.6640625" style="411" customWidth="1"/>
    <col min="8198" max="8198" width="38.33203125" style="411" customWidth="1"/>
    <col min="8199" max="8199" width="10.33203125" style="411" customWidth="1"/>
    <col min="8200" max="8200" width="8.88671875" style="411" customWidth="1"/>
    <col min="8201" max="8201" width="12.88671875" style="411" customWidth="1"/>
    <col min="8202" max="8202" width="16.6640625" style="411" customWidth="1"/>
    <col min="8203" max="8205" width="9.109375" style="411"/>
    <col min="8206" max="8206" width="13.44140625" style="411" bestFit="1" customWidth="1"/>
    <col min="8207" max="8451" width="9.109375" style="411"/>
    <col min="8452" max="8452" width="0" style="411" hidden="1" customWidth="1"/>
    <col min="8453" max="8453" width="6.6640625" style="411" customWidth="1"/>
    <col min="8454" max="8454" width="38.33203125" style="411" customWidth="1"/>
    <col min="8455" max="8455" width="10.33203125" style="411" customWidth="1"/>
    <col min="8456" max="8456" width="8.88671875" style="411" customWidth="1"/>
    <col min="8457" max="8457" width="12.88671875" style="411" customWidth="1"/>
    <col min="8458" max="8458" width="16.6640625" style="411" customWidth="1"/>
    <col min="8459" max="8461" width="9.109375" style="411"/>
    <col min="8462" max="8462" width="13.44140625" style="411" bestFit="1" customWidth="1"/>
    <col min="8463" max="8707" width="9.109375" style="411"/>
    <col min="8708" max="8708" width="0" style="411" hidden="1" customWidth="1"/>
    <col min="8709" max="8709" width="6.6640625" style="411" customWidth="1"/>
    <col min="8710" max="8710" width="38.33203125" style="411" customWidth="1"/>
    <col min="8711" max="8711" width="10.33203125" style="411" customWidth="1"/>
    <col min="8712" max="8712" width="8.88671875" style="411" customWidth="1"/>
    <col min="8713" max="8713" width="12.88671875" style="411" customWidth="1"/>
    <col min="8714" max="8714" width="16.6640625" style="411" customWidth="1"/>
    <col min="8715" max="8717" width="9.109375" style="411"/>
    <col min="8718" max="8718" width="13.44140625" style="411" bestFit="1" customWidth="1"/>
    <col min="8719" max="8963" width="9.109375" style="411"/>
    <col min="8964" max="8964" width="0" style="411" hidden="1" customWidth="1"/>
    <col min="8965" max="8965" width="6.6640625" style="411" customWidth="1"/>
    <col min="8966" max="8966" width="38.33203125" style="411" customWidth="1"/>
    <col min="8967" max="8967" width="10.33203125" style="411" customWidth="1"/>
    <col min="8968" max="8968" width="8.88671875" style="411" customWidth="1"/>
    <col min="8969" max="8969" width="12.88671875" style="411" customWidth="1"/>
    <col min="8970" max="8970" width="16.6640625" style="411" customWidth="1"/>
    <col min="8971" max="8973" width="9.109375" style="411"/>
    <col min="8974" max="8974" width="13.44140625" style="411" bestFit="1" customWidth="1"/>
    <col min="8975" max="9219" width="9.109375" style="411"/>
    <col min="9220" max="9220" width="0" style="411" hidden="1" customWidth="1"/>
    <col min="9221" max="9221" width="6.6640625" style="411" customWidth="1"/>
    <col min="9222" max="9222" width="38.33203125" style="411" customWidth="1"/>
    <col min="9223" max="9223" width="10.33203125" style="411" customWidth="1"/>
    <col min="9224" max="9224" width="8.88671875" style="411" customWidth="1"/>
    <col min="9225" max="9225" width="12.88671875" style="411" customWidth="1"/>
    <col min="9226" max="9226" width="16.6640625" style="411" customWidth="1"/>
    <col min="9227" max="9229" width="9.109375" style="411"/>
    <col min="9230" max="9230" width="13.44140625" style="411" bestFit="1" customWidth="1"/>
    <col min="9231" max="9475" width="9.109375" style="411"/>
    <col min="9476" max="9476" width="0" style="411" hidden="1" customWidth="1"/>
    <col min="9477" max="9477" width="6.6640625" style="411" customWidth="1"/>
    <col min="9478" max="9478" width="38.33203125" style="411" customWidth="1"/>
    <col min="9479" max="9479" width="10.33203125" style="411" customWidth="1"/>
    <col min="9480" max="9480" width="8.88671875" style="411" customWidth="1"/>
    <col min="9481" max="9481" width="12.88671875" style="411" customWidth="1"/>
    <col min="9482" max="9482" width="16.6640625" style="411" customWidth="1"/>
    <col min="9483" max="9485" width="9.109375" style="411"/>
    <col min="9486" max="9486" width="13.44140625" style="411" bestFit="1" customWidth="1"/>
    <col min="9487" max="9731" width="9.109375" style="411"/>
    <col min="9732" max="9732" width="0" style="411" hidden="1" customWidth="1"/>
    <col min="9733" max="9733" width="6.6640625" style="411" customWidth="1"/>
    <col min="9734" max="9734" width="38.33203125" style="411" customWidth="1"/>
    <col min="9735" max="9735" width="10.33203125" style="411" customWidth="1"/>
    <col min="9736" max="9736" width="8.88671875" style="411" customWidth="1"/>
    <col min="9737" max="9737" width="12.88671875" style="411" customWidth="1"/>
    <col min="9738" max="9738" width="16.6640625" style="411" customWidth="1"/>
    <col min="9739" max="9741" width="9.109375" style="411"/>
    <col min="9742" max="9742" width="13.44140625" style="411" bestFit="1" customWidth="1"/>
    <col min="9743" max="9987" width="9.109375" style="411"/>
    <col min="9988" max="9988" width="0" style="411" hidden="1" customWidth="1"/>
    <col min="9989" max="9989" width="6.6640625" style="411" customWidth="1"/>
    <col min="9990" max="9990" width="38.33203125" style="411" customWidth="1"/>
    <col min="9991" max="9991" width="10.33203125" style="411" customWidth="1"/>
    <col min="9992" max="9992" width="8.88671875" style="411" customWidth="1"/>
    <col min="9993" max="9993" width="12.88671875" style="411" customWidth="1"/>
    <col min="9994" max="9994" width="16.6640625" style="411" customWidth="1"/>
    <col min="9995" max="9997" width="9.109375" style="411"/>
    <col min="9998" max="9998" width="13.44140625" style="411" bestFit="1" customWidth="1"/>
    <col min="9999" max="10243" width="9.109375" style="411"/>
    <col min="10244" max="10244" width="0" style="411" hidden="1" customWidth="1"/>
    <col min="10245" max="10245" width="6.6640625" style="411" customWidth="1"/>
    <col min="10246" max="10246" width="38.33203125" style="411" customWidth="1"/>
    <col min="10247" max="10247" width="10.33203125" style="411" customWidth="1"/>
    <col min="10248" max="10248" width="8.88671875" style="411" customWidth="1"/>
    <col min="10249" max="10249" width="12.88671875" style="411" customWidth="1"/>
    <col min="10250" max="10250" width="16.6640625" style="411" customWidth="1"/>
    <col min="10251" max="10253" width="9.109375" style="411"/>
    <col min="10254" max="10254" width="13.44140625" style="411" bestFit="1" customWidth="1"/>
    <col min="10255" max="10499" width="9.109375" style="411"/>
    <col min="10500" max="10500" width="0" style="411" hidden="1" customWidth="1"/>
    <col min="10501" max="10501" width="6.6640625" style="411" customWidth="1"/>
    <col min="10502" max="10502" width="38.33203125" style="411" customWidth="1"/>
    <col min="10503" max="10503" width="10.33203125" style="411" customWidth="1"/>
    <col min="10504" max="10504" width="8.88671875" style="411" customWidth="1"/>
    <col min="10505" max="10505" width="12.88671875" style="411" customWidth="1"/>
    <col min="10506" max="10506" width="16.6640625" style="411" customWidth="1"/>
    <col min="10507" max="10509" width="9.109375" style="411"/>
    <col min="10510" max="10510" width="13.44140625" style="411" bestFit="1" customWidth="1"/>
    <col min="10511" max="10755" width="9.109375" style="411"/>
    <col min="10756" max="10756" width="0" style="411" hidden="1" customWidth="1"/>
    <col min="10757" max="10757" width="6.6640625" style="411" customWidth="1"/>
    <col min="10758" max="10758" width="38.33203125" style="411" customWidth="1"/>
    <col min="10759" max="10759" width="10.33203125" style="411" customWidth="1"/>
    <col min="10760" max="10760" width="8.88671875" style="411" customWidth="1"/>
    <col min="10761" max="10761" width="12.88671875" style="411" customWidth="1"/>
    <col min="10762" max="10762" width="16.6640625" style="411" customWidth="1"/>
    <col min="10763" max="10765" width="9.109375" style="411"/>
    <col min="10766" max="10766" width="13.44140625" style="411" bestFit="1" customWidth="1"/>
    <col min="10767" max="11011" width="9.109375" style="411"/>
    <col min="11012" max="11012" width="0" style="411" hidden="1" customWidth="1"/>
    <col min="11013" max="11013" width="6.6640625" style="411" customWidth="1"/>
    <col min="11014" max="11014" width="38.33203125" style="411" customWidth="1"/>
    <col min="11015" max="11015" width="10.33203125" style="411" customWidth="1"/>
    <col min="11016" max="11016" width="8.88671875" style="411" customWidth="1"/>
    <col min="11017" max="11017" width="12.88671875" style="411" customWidth="1"/>
    <col min="11018" max="11018" width="16.6640625" style="411" customWidth="1"/>
    <col min="11019" max="11021" width="9.109375" style="411"/>
    <col min="11022" max="11022" width="13.44140625" style="411" bestFit="1" customWidth="1"/>
    <col min="11023" max="11267" width="9.109375" style="411"/>
    <col min="11268" max="11268" width="0" style="411" hidden="1" customWidth="1"/>
    <col min="11269" max="11269" width="6.6640625" style="411" customWidth="1"/>
    <col min="11270" max="11270" width="38.33203125" style="411" customWidth="1"/>
    <col min="11271" max="11271" width="10.33203125" style="411" customWidth="1"/>
    <col min="11272" max="11272" width="8.88671875" style="411" customWidth="1"/>
    <col min="11273" max="11273" width="12.88671875" style="411" customWidth="1"/>
    <col min="11274" max="11274" width="16.6640625" style="411" customWidth="1"/>
    <col min="11275" max="11277" width="9.109375" style="411"/>
    <col min="11278" max="11278" width="13.44140625" style="411" bestFit="1" customWidth="1"/>
    <col min="11279" max="11523" width="9.109375" style="411"/>
    <col min="11524" max="11524" width="0" style="411" hidden="1" customWidth="1"/>
    <col min="11525" max="11525" width="6.6640625" style="411" customWidth="1"/>
    <col min="11526" max="11526" width="38.33203125" style="411" customWidth="1"/>
    <col min="11527" max="11527" width="10.33203125" style="411" customWidth="1"/>
    <col min="11528" max="11528" width="8.88671875" style="411" customWidth="1"/>
    <col min="11529" max="11529" width="12.88671875" style="411" customWidth="1"/>
    <col min="11530" max="11530" width="16.6640625" style="411" customWidth="1"/>
    <col min="11531" max="11533" width="9.109375" style="411"/>
    <col min="11534" max="11534" width="13.44140625" style="411" bestFit="1" customWidth="1"/>
    <col min="11535" max="11779" width="9.109375" style="411"/>
    <col min="11780" max="11780" width="0" style="411" hidden="1" customWidth="1"/>
    <col min="11781" max="11781" width="6.6640625" style="411" customWidth="1"/>
    <col min="11782" max="11782" width="38.33203125" style="411" customWidth="1"/>
    <col min="11783" max="11783" width="10.33203125" style="411" customWidth="1"/>
    <col min="11784" max="11784" width="8.88671875" style="411" customWidth="1"/>
    <col min="11785" max="11785" width="12.88671875" style="411" customWidth="1"/>
    <col min="11786" max="11786" width="16.6640625" style="411" customWidth="1"/>
    <col min="11787" max="11789" width="9.109375" style="411"/>
    <col min="11790" max="11790" width="13.44140625" style="411" bestFit="1" customWidth="1"/>
    <col min="11791" max="12035" width="9.109375" style="411"/>
    <col min="12036" max="12036" width="0" style="411" hidden="1" customWidth="1"/>
    <col min="12037" max="12037" width="6.6640625" style="411" customWidth="1"/>
    <col min="12038" max="12038" width="38.33203125" style="411" customWidth="1"/>
    <col min="12039" max="12039" width="10.33203125" style="411" customWidth="1"/>
    <col min="12040" max="12040" width="8.88671875" style="411" customWidth="1"/>
    <col min="12041" max="12041" width="12.88671875" style="411" customWidth="1"/>
    <col min="12042" max="12042" width="16.6640625" style="411" customWidth="1"/>
    <col min="12043" max="12045" width="9.109375" style="411"/>
    <col min="12046" max="12046" width="13.44140625" style="411" bestFit="1" customWidth="1"/>
    <col min="12047" max="12291" width="9.109375" style="411"/>
    <col min="12292" max="12292" width="0" style="411" hidden="1" customWidth="1"/>
    <col min="12293" max="12293" width="6.6640625" style="411" customWidth="1"/>
    <col min="12294" max="12294" width="38.33203125" style="411" customWidth="1"/>
    <col min="12295" max="12295" width="10.33203125" style="411" customWidth="1"/>
    <col min="12296" max="12296" width="8.88671875" style="411" customWidth="1"/>
    <col min="12297" max="12297" width="12.88671875" style="411" customWidth="1"/>
    <col min="12298" max="12298" width="16.6640625" style="411" customWidth="1"/>
    <col min="12299" max="12301" width="9.109375" style="411"/>
    <col min="12302" max="12302" width="13.44140625" style="411" bestFit="1" customWidth="1"/>
    <col min="12303" max="12547" width="9.109375" style="411"/>
    <col min="12548" max="12548" width="0" style="411" hidden="1" customWidth="1"/>
    <col min="12549" max="12549" width="6.6640625" style="411" customWidth="1"/>
    <col min="12550" max="12550" width="38.33203125" style="411" customWidth="1"/>
    <col min="12551" max="12551" width="10.33203125" style="411" customWidth="1"/>
    <col min="12552" max="12552" width="8.88671875" style="411" customWidth="1"/>
    <col min="12553" max="12553" width="12.88671875" style="411" customWidth="1"/>
    <col min="12554" max="12554" width="16.6640625" style="411" customWidth="1"/>
    <col min="12555" max="12557" width="9.109375" style="411"/>
    <col min="12558" max="12558" width="13.44140625" style="411" bestFit="1" customWidth="1"/>
    <col min="12559" max="12803" width="9.109375" style="411"/>
    <col min="12804" max="12804" width="0" style="411" hidden="1" customWidth="1"/>
    <col min="12805" max="12805" width="6.6640625" style="411" customWidth="1"/>
    <col min="12806" max="12806" width="38.33203125" style="411" customWidth="1"/>
    <col min="12807" max="12807" width="10.33203125" style="411" customWidth="1"/>
    <col min="12808" max="12808" width="8.88671875" style="411" customWidth="1"/>
    <col min="12809" max="12809" width="12.88671875" style="411" customWidth="1"/>
    <col min="12810" max="12810" width="16.6640625" style="411" customWidth="1"/>
    <col min="12811" max="12813" width="9.109375" style="411"/>
    <col min="12814" max="12814" width="13.44140625" style="411" bestFit="1" customWidth="1"/>
    <col min="12815" max="13059" width="9.109375" style="411"/>
    <col min="13060" max="13060" width="0" style="411" hidden="1" customWidth="1"/>
    <col min="13061" max="13061" width="6.6640625" style="411" customWidth="1"/>
    <col min="13062" max="13062" width="38.33203125" style="411" customWidth="1"/>
    <col min="13063" max="13063" width="10.33203125" style="411" customWidth="1"/>
    <col min="13064" max="13064" width="8.88671875" style="411" customWidth="1"/>
    <col min="13065" max="13065" width="12.88671875" style="411" customWidth="1"/>
    <col min="13066" max="13066" width="16.6640625" style="411" customWidth="1"/>
    <col min="13067" max="13069" width="9.109375" style="411"/>
    <col min="13070" max="13070" width="13.44140625" style="411" bestFit="1" customWidth="1"/>
    <col min="13071" max="13315" width="9.109375" style="411"/>
    <col min="13316" max="13316" width="0" style="411" hidden="1" customWidth="1"/>
    <col min="13317" max="13317" width="6.6640625" style="411" customWidth="1"/>
    <col min="13318" max="13318" width="38.33203125" style="411" customWidth="1"/>
    <col min="13319" max="13319" width="10.33203125" style="411" customWidth="1"/>
    <col min="13320" max="13320" width="8.88671875" style="411" customWidth="1"/>
    <col min="13321" max="13321" width="12.88671875" style="411" customWidth="1"/>
    <col min="13322" max="13322" width="16.6640625" style="411" customWidth="1"/>
    <col min="13323" max="13325" width="9.109375" style="411"/>
    <col min="13326" max="13326" width="13.44140625" style="411" bestFit="1" customWidth="1"/>
    <col min="13327" max="13571" width="9.109375" style="411"/>
    <col min="13572" max="13572" width="0" style="411" hidden="1" customWidth="1"/>
    <col min="13573" max="13573" width="6.6640625" style="411" customWidth="1"/>
    <col min="13574" max="13574" width="38.33203125" style="411" customWidth="1"/>
    <col min="13575" max="13575" width="10.33203125" style="411" customWidth="1"/>
    <col min="13576" max="13576" width="8.88671875" style="411" customWidth="1"/>
    <col min="13577" max="13577" width="12.88671875" style="411" customWidth="1"/>
    <col min="13578" max="13578" width="16.6640625" style="411" customWidth="1"/>
    <col min="13579" max="13581" width="9.109375" style="411"/>
    <col min="13582" max="13582" width="13.44140625" style="411" bestFit="1" customWidth="1"/>
    <col min="13583" max="13827" width="9.109375" style="411"/>
    <col min="13828" max="13828" width="0" style="411" hidden="1" customWidth="1"/>
    <col min="13829" max="13829" width="6.6640625" style="411" customWidth="1"/>
    <col min="13830" max="13830" width="38.33203125" style="411" customWidth="1"/>
    <col min="13831" max="13831" width="10.33203125" style="411" customWidth="1"/>
    <col min="13832" max="13832" width="8.88671875" style="411" customWidth="1"/>
    <col min="13833" max="13833" width="12.88671875" style="411" customWidth="1"/>
    <col min="13834" max="13834" width="16.6640625" style="411" customWidth="1"/>
    <col min="13835" max="13837" width="9.109375" style="411"/>
    <col min="13838" max="13838" width="13.44140625" style="411" bestFit="1" customWidth="1"/>
    <col min="13839" max="14083" width="9.109375" style="411"/>
    <col min="14084" max="14084" width="0" style="411" hidden="1" customWidth="1"/>
    <col min="14085" max="14085" width="6.6640625" style="411" customWidth="1"/>
    <col min="14086" max="14086" width="38.33203125" style="411" customWidth="1"/>
    <col min="14087" max="14087" width="10.33203125" style="411" customWidth="1"/>
    <col min="14088" max="14088" width="8.88671875" style="411" customWidth="1"/>
    <col min="14089" max="14089" width="12.88671875" style="411" customWidth="1"/>
    <col min="14090" max="14090" width="16.6640625" style="411" customWidth="1"/>
    <col min="14091" max="14093" width="9.109375" style="411"/>
    <col min="14094" max="14094" width="13.44140625" style="411" bestFit="1" customWidth="1"/>
    <col min="14095" max="14339" width="9.109375" style="411"/>
    <col min="14340" max="14340" width="0" style="411" hidden="1" customWidth="1"/>
    <col min="14341" max="14341" width="6.6640625" style="411" customWidth="1"/>
    <col min="14342" max="14342" width="38.33203125" style="411" customWidth="1"/>
    <col min="14343" max="14343" width="10.33203125" style="411" customWidth="1"/>
    <col min="14344" max="14344" width="8.88671875" style="411" customWidth="1"/>
    <col min="14345" max="14345" width="12.88671875" style="411" customWidth="1"/>
    <col min="14346" max="14346" width="16.6640625" style="411" customWidth="1"/>
    <col min="14347" max="14349" width="9.109375" style="411"/>
    <col min="14350" max="14350" width="13.44140625" style="411" bestFit="1" customWidth="1"/>
    <col min="14351" max="14595" width="9.109375" style="411"/>
    <col min="14596" max="14596" width="0" style="411" hidden="1" customWidth="1"/>
    <col min="14597" max="14597" width="6.6640625" style="411" customWidth="1"/>
    <col min="14598" max="14598" width="38.33203125" style="411" customWidth="1"/>
    <col min="14599" max="14599" width="10.33203125" style="411" customWidth="1"/>
    <col min="14600" max="14600" width="8.88671875" style="411" customWidth="1"/>
    <col min="14601" max="14601" width="12.88671875" style="411" customWidth="1"/>
    <col min="14602" max="14602" width="16.6640625" style="411" customWidth="1"/>
    <col min="14603" max="14605" width="9.109375" style="411"/>
    <col min="14606" max="14606" width="13.44140625" style="411" bestFit="1" customWidth="1"/>
    <col min="14607" max="14851" width="9.109375" style="411"/>
    <col min="14852" max="14852" width="0" style="411" hidden="1" customWidth="1"/>
    <col min="14853" max="14853" width="6.6640625" style="411" customWidth="1"/>
    <col min="14854" max="14854" width="38.33203125" style="411" customWidth="1"/>
    <col min="14855" max="14855" width="10.33203125" style="411" customWidth="1"/>
    <col min="14856" max="14856" width="8.88671875" style="411" customWidth="1"/>
    <col min="14857" max="14857" width="12.88671875" style="411" customWidth="1"/>
    <col min="14858" max="14858" width="16.6640625" style="411" customWidth="1"/>
    <col min="14859" max="14861" width="9.109375" style="411"/>
    <col min="14862" max="14862" width="13.44140625" style="411" bestFit="1" customWidth="1"/>
    <col min="14863" max="15107" width="9.109375" style="411"/>
    <col min="15108" max="15108" width="0" style="411" hidden="1" customWidth="1"/>
    <col min="15109" max="15109" width="6.6640625" style="411" customWidth="1"/>
    <col min="15110" max="15110" width="38.33203125" style="411" customWidth="1"/>
    <col min="15111" max="15111" width="10.33203125" style="411" customWidth="1"/>
    <col min="15112" max="15112" width="8.88671875" style="411" customWidth="1"/>
    <col min="15113" max="15113" width="12.88671875" style="411" customWidth="1"/>
    <col min="15114" max="15114" width="16.6640625" style="411" customWidth="1"/>
    <col min="15115" max="15117" width="9.109375" style="411"/>
    <col min="15118" max="15118" width="13.44140625" style="411" bestFit="1" customWidth="1"/>
    <col min="15119" max="15363" width="9.109375" style="411"/>
    <col min="15364" max="15364" width="0" style="411" hidden="1" customWidth="1"/>
    <col min="15365" max="15365" width="6.6640625" style="411" customWidth="1"/>
    <col min="15366" max="15366" width="38.33203125" style="411" customWidth="1"/>
    <col min="15367" max="15367" width="10.33203125" style="411" customWidth="1"/>
    <col min="15368" max="15368" width="8.88671875" style="411" customWidth="1"/>
    <col min="15369" max="15369" width="12.88671875" style="411" customWidth="1"/>
    <col min="15370" max="15370" width="16.6640625" style="411" customWidth="1"/>
    <col min="15371" max="15373" width="9.109375" style="411"/>
    <col min="15374" max="15374" width="13.44140625" style="411" bestFit="1" customWidth="1"/>
    <col min="15375" max="15619" width="9.109375" style="411"/>
    <col min="15620" max="15620" width="0" style="411" hidden="1" customWidth="1"/>
    <col min="15621" max="15621" width="6.6640625" style="411" customWidth="1"/>
    <col min="15622" max="15622" width="38.33203125" style="411" customWidth="1"/>
    <col min="15623" max="15623" width="10.33203125" style="411" customWidth="1"/>
    <col min="15624" max="15624" width="8.88671875" style="411" customWidth="1"/>
    <col min="15625" max="15625" width="12.88671875" style="411" customWidth="1"/>
    <col min="15626" max="15626" width="16.6640625" style="411" customWidth="1"/>
    <col min="15627" max="15629" width="9.109375" style="411"/>
    <col min="15630" max="15630" width="13.44140625" style="411" bestFit="1" customWidth="1"/>
    <col min="15631" max="15875" width="9.109375" style="411"/>
    <col min="15876" max="15876" width="0" style="411" hidden="1" customWidth="1"/>
    <col min="15877" max="15877" width="6.6640625" style="411" customWidth="1"/>
    <col min="15878" max="15878" width="38.33203125" style="411" customWidth="1"/>
    <col min="15879" max="15879" width="10.33203125" style="411" customWidth="1"/>
    <col min="15880" max="15880" width="8.88671875" style="411" customWidth="1"/>
    <col min="15881" max="15881" width="12.88671875" style="411" customWidth="1"/>
    <col min="15882" max="15882" width="16.6640625" style="411" customWidth="1"/>
    <col min="15883" max="15885" width="9.109375" style="411"/>
    <col min="15886" max="15886" width="13.44140625" style="411" bestFit="1" customWidth="1"/>
    <col min="15887" max="16131" width="9.109375" style="411"/>
    <col min="16132" max="16132" width="0" style="411" hidden="1" customWidth="1"/>
    <col min="16133" max="16133" width="6.6640625" style="411" customWidth="1"/>
    <col min="16134" max="16134" width="38.33203125" style="411" customWidth="1"/>
    <col min="16135" max="16135" width="10.33203125" style="411" customWidth="1"/>
    <col min="16136" max="16136" width="8.88671875" style="411" customWidth="1"/>
    <col min="16137" max="16137" width="12.88671875" style="411" customWidth="1"/>
    <col min="16138" max="16138" width="16.6640625" style="411" customWidth="1"/>
    <col min="16139" max="16141" width="9.109375" style="411"/>
    <col min="16142" max="16142" width="13.44140625" style="411" bestFit="1" customWidth="1"/>
    <col min="16143" max="16384" width="9.109375" style="411"/>
  </cols>
  <sheetData>
    <row r="1" spans="1:14" ht="15.75" customHeight="1" x14ac:dyDescent="0.25">
      <c r="B1" s="1004" t="str">
        <f>'[2]D-Excavation'!$B$1</f>
        <v>PROPOSED APARTMENT AT NO:05, BULLERS LANE, COLOMBO-07. FOR MRS.J.L.J.PESTONJEE</v>
      </c>
      <c r="C1" s="1004"/>
      <c r="D1" s="1004"/>
      <c r="E1" s="1004"/>
      <c r="F1" s="1004"/>
      <c r="G1" s="1004"/>
      <c r="H1" s="1004"/>
      <c r="I1" s="1004"/>
      <c r="J1" s="1004"/>
      <c r="K1" s="1004"/>
    </row>
    <row r="2" spans="1:14" x14ac:dyDescent="0.25">
      <c r="B2" s="1004" t="s">
        <v>590</v>
      </c>
      <c r="C2" s="1004"/>
      <c r="D2" s="1004"/>
      <c r="E2" s="1004"/>
      <c r="F2" s="1004"/>
      <c r="G2" s="1004"/>
      <c r="H2" s="1004"/>
      <c r="I2" s="1004"/>
      <c r="J2" s="1004"/>
      <c r="K2" s="1004"/>
    </row>
    <row r="3" spans="1:14" x14ac:dyDescent="0.25">
      <c r="B3" s="1009" t="s">
        <v>591</v>
      </c>
      <c r="C3" s="1009"/>
      <c r="D3" s="1009"/>
      <c r="E3" s="1009"/>
      <c r="F3" s="1009"/>
      <c r="G3" s="1009"/>
      <c r="H3" s="1009"/>
      <c r="I3" s="1009"/>
      <c r="J3" s="1009"/>
      <c r="K3" s="1009"/>
    </row>
    <row r="4" spans="1:14" s="60" customFormat="1" ht="27" customHeight="1" x14ac:dyDescent="0.3">
      <c r="A4" s="932"/>
      <c r="B4" s="948" t="s">
        <v>116</v>
      </c>
      <c r="C4" s="948" t="s">
        <v>117</v>
      </c>
      <c r="D4" s="768" t="s">
        <v>1067</v>
      </c>
      <c r="E4" s="61" t="s">
        <v>5</v>
      </c>
      <c r="F4" s="769" t="s">
        <v>888</v>
      </c>
      <c r="G4" s="768" t="s">
        <v>884</v>
      </c>
      <c r="H4" s="768" t="s">
        <v>886</v>
      </c>
      <c r="I4" s="768" t="s">
        <v>887</v>
      </c>
      <c r="J4" s="202" t="s">
        <v>974</v>
      </c>
      <c r="K4" s="878" t="s">
        <v>1173</v>
      </c>
    </row>
    <row r="5" spans="1:14" x14ac:dyDescent="0.25">
      <c r="A5" s="531"/>
      <c r="B5" s="770"/>
      <c r="C5" s="771"/>
      <c r="D5" s="772"/>
      <c r="E5" s="415"/>
      <c r="F5" s="773"/>
      <c r="G5" s="428"/>
      <c r="H5" s="428"/>
      <c r="I5" s="428"/>
      <c r="J5" s="689"/>
      <c r="K5" s="879"/>
      <c r="L5" s="60"/>
      <c r="M5" s="60"/>
      <c r="N5" s="60"/>
    </row>
    <row r="6" spans="1:14" s="482" customFormat="1" x14ac:dyDescent="0.25">
      <c r="A6" s="531"/>
      <c r="B6" s="454"/>
      <c r="C6" s="774" t="s">
        <v>592</v>
      </c>
      <c r="D6" s="536"/>
      <c r="E6" s="491"/>
      <c r="F6" s="515"/>
      <c r="G6" s="424"/>
      <c r="H6" s="424"/>
      <c r="I6" s="424"/>
      <c r="J6" s="691"/>
      <c r="K6" s="879"/>
      <c r="L6" s="60"/>
      <c r="M6" s="60"/>
      <c r="N6" s="60" t="s">
        <v>573</v>
      </c>
    </row>
    <row r="7" spans="1:14" s="482" customFormat="1" x14ac:dyDescent="0.25">
      <c r="A7" s="531"/>
      <c r="B7" s="775"/>
      <c r="C7" s="776"/>
      <c r="D7" s="537"/>
      <c r="E7" s="509"/>
      <c r="F7" s="515"/>
      <c r="G7" s="766"/>
      <c r="H7" s="766"/>
      <c r="I7" s="766"/>
      <c r="J7" s="713"/>
      <c r="K7" s="879"/>
      <c r="L7" s="60"/>
      <c r="M7" s="60"/>
      <c r="N7" s="60"/>
    </row>
    <row r="8" spans="1:14" s="482" customFormat="1" ht="39.6" x14ac:dyDescent="0.25">
      <c r="A8" s="542">
        <f t="shared" ref="A8:A25" si="0">IF(D8&lt;&gt;"",A7+1,A7)</f>
        <v>0</v>
      </c>
      <c r="B8" s="197" t="str">
        <f t="shared" ref="B8:B25" si="1">IF(D8&lt;&gt;"","S"&amp;A8,"")</f>
        <v/>
      </c>
      <c r="C8" s="777" t="s">
        <v>593</v>
      </c>
      <c r="D8" s="537"/>
      <c r="E8" s="528" t="s">
        <v>122</v>
      </c>
      <c r="F8" s="515"/>
      <c r="G8" s="766"/>
      <c r="H8" s="766"/>
      <c r="I8" s="766"/>
      <c r="J8" s="713"/>
      <c r="K8" s="879"/>
      <c r="L8" s="60"/>
      <c r="M8" s="60"/>
      <c r="N8" s="60"/>
    </row>
    <row r="9" spans="1:14" s="482" customFormat="1" x14ac:dyDescent="0.25">
      <c r="A9" s="542">
        <f t="shared" si="0"/>
        <v>0</v>
      </c>
      <c r="B9" s="197" t="str">
        <f t="shared" si="1"/>
        <v/>
      </c>
      <c r="C9" s="777"/>
      <c r="D9" s="537"/>
      <c r="E9" s="442"/>
      <c r="F9" s="515"/>
      <c r="G9" s="530"/>
      <c r="H9" s="778"/>
      <c r="I9" s="778"/>
      <c r="J9" s="713"/>
      <c r="K9" s="879"/>
      <c r="L9" s="60"/>
      <c r="M9" s="60"/>
      <c r="N9" s="60"/>
    </row>
    <row r="10" spans="1:14" s="482" customFormat="1" ht="105.6" x14ac:dyDescent="0.25">
      <c r="A10" s="542">
        <f t="shared" si="0"/>
        <v>0</v>
      </c>
      <c r="B10" s="197" t="str">
        <f t="shared" si="1"/>
        <v/>
      </c>
      <c r="C10" s="779" t="s">
        <v>594</v>
      </c>
      <c r="D10" s="537"/>
      <c r="E10" s="528" t="s">
        <v>122</v>
      </c>
      <c r="F10" s="515"/>
      <c r="G10" s="766"/>
      <c r="H10" s="766"/>
      <c r="I10" s="766"/>
      <c r="J10" s="713"/>
      <c r="K10" s="879"/>
      <c r="L10" s="60"/>
      <c r="M10" s="60"/>
      <c r="N10" s="60"/>
    </row>
    <row r="11" spans="1:14" s="482" customFormat="1" x14ac:dyDescent="0.25">
      <c r="A11" s="542">
        <f t="shared" si="0"/>
        <v>0</v>
      </c>
      <c r="B11" s="197" t="str">
        <f t="shared" si="1"/>
        <v/>
      </c>
      <c r="C11" s="779"/>
      <c r="D11" s="537"/>
      <c r="E11" s="528"/>
      <c r="F11" s="515"/>
      <c r="G11" s="766"/>
      <c r="H11" s="766"/>
      <c r="I11" s="766"/>
      <c r="J11" s="713"/>
      <c r="K11" s="879"/>
      <c r="L11" s="60"/>
      <c r="M11" s="60"/>
      <c r="N11" s="60"/>
    </row>
    <row r="12" spans="1:14" s="482" customFormat="1" ht="39.6" x14ac:dyDescent="0.25">
      <c r="A12" s="542">
        <f t="shared" si="0"/>
        <v>0</v>
      </c>
      <c r="B12" s="197" t="str">
        <f t="shared" si="1"/>
        <v/>
      </c>
      <c r="C12" s="777" t="s">
        <v>595</v>
      </c>
      <c r="D12" s="537"/>
      <c r="E12" s="528" t="s">
        <v>122</v>
      </c>
      <c r="F12" s="515"/>
      <c r="G12" s="766"/>
      <c r="H12" s="766"/>
      <c r="I12" s="766"/>
      <c r="J12" s="713"/>
      <c r="K12" s="879"/>
      <c r="L12" s="60"/>
      <c r="M12" s="60"/>
      <c r="N12" s="60"/>
    </row>
    <row r="13" spans="1:14" s="482" customFormat="1" x14ac:dyDescent="0.25">
      <c r="A13" s="542">
        <f t="shared" si="0"/>
        <v>0</v>
      </c>
      <c r="B13" s="197" t="str">
        <f t="shared" si="1"/>
        <v/>
      </c>
      <c r="C13" s="777"/>
      <c r="D13" s="537"/>
      <c r="E13" s="442"/>
      <c r="F13" s="515"/>
      <c r="G13" s="530"/>
      <c r="H13" s="778"/>
      <c r="I13" s="778"/>
      <c r="J13" s="713"/>
      <c r="K13" s="879"/>
      <c r="L13" s="60"/>
      <c r="M13" s="60"/>
      <c r="N13" s="60"/>
    </row>
    <row r="14" spans="1:14" s="482" customFormat="1" x14ac:dyDescent="0.25">
      <c r="A14" s="542">
        <f t="shared" si="0"/>
        <v>0</v>
      </c>
      <c r="B14" s="197" t="str">
        <f t="shared" si="1"/>
        <v/>
      </c>
      <c r="C14" s="780" t="s">
        <v>596</v>
      </c>
      <c r="D14" s="537"/>
      <c r="E14" s="528"/>
      <c r="F14" s="515"/>
      <c r="G14" s="766"/>
      <c r="H14" s="766"/>
      <c r="I14" s="766"/>
      <c r="J14" s="713"/>
      <c r="K14" s="879"/>
      <c r="L14" s="60"/>
      <c r="M14" s="60"/>
      <c r="N14" s="60"/>
    </row>
    <row r="15" spans="1:14" s="482" customFormat="1" x14ac:dyDescent="0.25">
      <c r="A15" s="542">
        <f t="shared" si="0"/>
        <v>0</v>
      </c>
      <c r="B15" s="197" t="str">
        <f t="shared" si="1"/>
        <v/>
      </c>
      <c r="C15" s="780" t="s">
        <v>597</v>
      </c>
      <c r="D15" s="537"/>
      <c r="E15" s="528"/>
      <c r="F15" s="515"/>
      <c r="G15" s="766"/>
      <c r="H15" s="766"/>
      <c r="I15" s="766"/>
      <c r="J15" s="713"/>
      <c r="K15" s="879"/>
      <c r="L15" s="60"/>
      <c r="M15" s="60"/>
      <c r="N15" s="60"/>
    </row>
    <row r="16" spans="1:14" s="482" customFormat="1" x14ac:dyDescent="0.25">
      <c r="A16" s="542">
        <f t="shared" si="0"/>
        <v>0</v>
      </c>
      <c r="B16" s="197" t="str">
        <f t="shared" si="1"/>
        <v/>
      </c>
      <c r="C16" s="780" t="s">
        <v>598</v>
      </c>
      <c r="D16" s="537"/>
      <c r="E16" s="528"/>
      <c r="F16" s="515"/>
      <c r="G16" s="766"/>
      <c r="H16" s="766"/>
      <c r="I16" s="766"/>
      <c r="J16" s="713"/>
      <c r="K16" s="879"/>
    </row>
    <row r="17" spans="1:20" s="482" customFormat="1" x14ac:dyDescent="0.25">
      <c r="A17" s="542">
        <f t="shared" si="0"/>
        <v>0</v>
      </c>
      <c r="B17" s="197" t="str">
        <f t="shared" si="1"/>
        <v/>
      </c>
      <c r="C17" s="780" t="s">
        <v>599</v>
      </c>
      <c r="D17" s="537"/>
      <c r="E17" s="528"/>
      <c r="F17" s="515"/>
      <c r="G17" s="766"/>
      <c r="H17" s="766"/>
      <c r="I17" s="766"/>
      <c r="J17" s="713"/>
      <c r="K17" s="879"/>
    </row>
    <row r="18" spans="1:20" s="482" customFormat="1" x14ac:dyDescent="0.25">
      <c r="A18" s="542">
        <f t="shared" si="0"/>
        <v>0</v>
      </c>
      <c r="B18" s="197" t="str">
        <f t="shared" si="1"/>
        <v/>
      </c>
      <c r="C18" s="780" t="s">
        <v>600</v>
      </c>
      <c r="D18" s="537"/>
      <c r="E18" s="528"/>
      <c r="F18" s="515"/>
      <c r="G18" s="766"/>
      <c r="H18" s="766"/>
      <c r="I18" s="766"/>
      <c r="J18" s="713"/>
      <c r="K18" s="879"/>
    </row>
    <row r="19" spans="1:20" s="482" customFormat="1" x14ac:dyDescent="0.25">
      <c r="A19" s="542">
        <f t="shared" si="0"/>
        <v>0</v>
      </c>
      <c r="B19" s="197" t="str">
        <f t="shared" si="1"/>
        <v/>
      </c>
      <c r="C19" s="780" t="s">
        <v>601</v>
      </c>
      <c r="D19" s="537"/>
      <c r="E19" s="528"/>
      <c r="F19" s="515"/>
      <c r="G19" s="766"/>
      <c r="H19" s="766"/>
      <c r="I19" s="766"/>
      <c r="J19" s="713"/>
      <c r="K19" s="879"/>
    </row>
    <row r="20" spans="1:20" s="482" customFormat="1" x14ac:dyDescent="0.25">
      <c r="A20" s="542">
        <f t="shared" si="0"/>
        <v>0</v>
      </c>
      <c r="B20" s="197" t="str">
        <f t="shared" si="1"/>
        <v/>
      </c>
      <c r="C20" s="780" t="s">
        <v>602</v>
      </c>
      <c r="D20" s="537"/>
      <c r="E20" s="528"/>
      <c r="F20" s="515"/>
      <c r="G20" s="766"/>
      <c r="H20" s="766"/>
      <c r="I20" s="766"/>
      <c r="J20" s="713"/>
      <c r="K20" s="879"/>
    </row>
    <row r="21" spans="1:20" s="482" customFormat="1" x14ac:dyDescent="0.25">
      <c r="A21" s="542">
        <f t="shared" si="0"/>
        <v>0</v>
      </c>
      <c r="B21" s="197" t="str">
        <f t="shared" si="1"/>
        <v/>
      </c>
      <c r="C21" s="781" t="s">
        <v>603</v>
      </c>
      <c r="D21" s="537"/>
      <c r="E21" s="528"/>
      <c r="F21" s="515"/>
      <c r="G21" s="766"/>
      <c r="H21" s="766"/>
      <c r="I21" s="766"/>
      <c r="J21" s="713"/>
      <c r="K21" s="879"/>
    </row>
    <row r="22" spans="1:20" s="482" customFormat="1" ht="26.4" x14ac:dyDescent="0.25">
      <c r="A22" s="542">
        <f t="shared" si="0"/>
        <v>0</v>
      </c>
      <c r="B22" s="197" t="str">
        <f t="shared" si="1"/>
        <v/>
      </c>
      <c r="C22" s="782" t="s">
        <v>604</v>
      </c>
      <c r="D22" s="537"/>
      <c r="E22" s="528"/>
      <c r="F22" s="515"/>
      <c r="G22" s="766"/>
      <c r="H22" s="766"/>
      <c r="I22" s="766"/>
      <c r="J22" s="713"/>
      <c r="K22" s="879"/>
    </row>
    <row r="23" spans="1:20" s="482" customFormat="1" ht="52.8" x14ac:dyDescent="0.25">
      <c r="A23" s="542">
        <f t="shared" si="0"/>
        <v>0</v>
      </c>
      <c r="B23" s="197" t="str">
        <f t="shared" si="1"/>
        <v/>
      </c>
      <c r="C23" s="782" t="s">
        <v>605</v>
      </c>
      <c r="D23" s="537"/>
      <c r="E23" s="528"/>
      <c r="F23" s="515"/>
      <c r="G23" s="766"/>
      <c r="H23" s="766"/>
      <c r="I23" s="766"/>
      <c r="J23" s="713"/>
      <c r="K23" s="879"/>
    </row>
    <row r="24" spans="1:20" s="482" customFormat="1" x14ac:dyDescent="0.25">
      <c r="A24" s="542">
        <f t="shared" si="0"/>
        <v>0</v>
      </c>
      <c r="B24" s="197" t="str">
        <f t="shared" si="1"/>
        <v/>
      </c>
      <c r="C24" s="782" t="s">
        <v>606</v>
      </c>
      <c r="D24" s="537"/>
      <c r="E24" s="528"/>
      <c r="F24" s="515"/>
      <c r="G24" s="766"/>
      <c r="H24" s="766"/>
      <c r="I24" s="766"/>
      <c r="J24" s="713"/>
      <c r="K24" s="879"/>
    </row>
    <row r="25" spans="1:20" s="482" customFormat="1" x14ac:dyDescent="0.25">
      <c r="A25" s="542">
        <f t="shared" si="0"/>
        <v>0</v>
      </c>
      <c r="B25" s="790" t="str">
        <f t="shared" si="1"/>
        <v/>
      </c>
      <c r="C25" s="906" t="s">
        <v>607</v>
      </c>
      <c r="D25" s="797"/>
      <c r="E25" s="907" t="s">
        <v>122</v>
      </c>
      <c r="F25" s="783"/>
      <c r="G25" s="908"/>
      <c r="H25" s="908"/>
      <c r="I25" s="908"/>
      <c r="J25" s="909"/>
      <c r="K25" s="910"/>
    </row>
    <row r="26" spans="1:20" s="482" customFormat="1" hidden="1" x14ac:dyDescent="0.25">
      <c r="A26" s="542"/>
      <c r="B26" s="197"/>
      <c r="C26" s="780"/>
      <c r="D26" s="537"/>
      <c r="E26" s="528"/>
      <c r="F26" s="515"/>
      <c r="G26" s="766"/>
      <c r="H26" s="766"/>
      <c r="I26" s="766"/>
      <c r="J26" s="713"/>
      <c r="K26" s="879"/>
    </row>
    <row r="27" spans="1:20" s="482" customFormat="1" hidden="1" x14ac:dyDescent="0.25">
      <c r="A27" s="542"/>
      <c r="B27" s="197"/>
      <c r="C27" s="780"/>
      <c r="D27" s="537"/>
      <c r="E27" s="528"/>
      <c r="F27" s="515"/>
      <c r="G27" s="766"/>
      <c r="H27" s="766"/>
      <c r="I27" s="766"/>
      <c r="J27" s="713"/>
      <c r="K27" s="879"/>
    </row>
    <row r="28" spans="1:20" s="482" customFormat="1" hidden="1" x14ac:dyDescent="0.25">
      <c r="A28" s="542"/>
      <c r="B28" s="197"/>
      <c r="C28" s="780"/>
      <c r="D28" s="537"/>
      <c r="E28" s="528"/>
      <c r="F28" s="515"/>
      <c r="G28" s="766"/>
      <c r="H28" s="766"/>
      <c r="I28" s="766"/>
      <c r="J28" s="713"/>
      <c r="K28" s="879"/>
    </row>
    <row r="29" spans="1:20" s="482" customFormat="1" hidden="1" x14ac:dyDescent="0.25">
      <c r="A29" s="542"/>
      <c r="B29" s="197"/>
      <c r="C29" s="780"/>
      <c r="D29" s="537"/>
      <c r="E29" s="528"/>
      <c r="F29" s="515"/>
      <c r="G29" s="766"/>
      <c r="H29" s="766"/>
      <c r="I29" s="766"/>
      <c r="J29" s="713"/>
      <c r="K29" s="879"/>
    </row>
    <row r="30" spans="1:20" s="482" customFormat="1" hidden="1" x14ac:dyDescent="0.25">
      <c r="A30" s="542"/>
      <c r="B30" s="197"/>
      <c r="C30" s="780"/>
      <c r="D30" s="537"/>
      <c r="E30" s="528"/>
      <c r="F30" s="515"/>
      <c r="G30" s="766"/>
      <c r="H30" s="766"/>
      <c r="I30" s="766"/>
      <c r="J30" s="713"/>
      <c r="K30" s="879"/>
    </row>
    <row r="31" spans="1:20" s="482" customFormat="1" hidden="1" x14ac:dyDescent="0.25">
      <c r="A31" s="542"/>
      <c r="B31" s="197"/>
      <c r="C31" s="780"/>
      <c r="D31" s="537"/>
      <c r="E31" s="528"/>
      <c r="F31" s="515"/>
      <c r="G31" s="766"/>
      <c r="H31" s="766"/>
      <c r="I31" s="766"/>
      <c r="J31" s="713"/>
      <c r="K31" s="879"/>
    </row>
    <row r="32" spans="1:20" s="508" customFormat="1" hidden="1" x14ac:dyDescent="0.25">
      <c r="A32" s="929">
        <f>IF(D32&lt;&gt;"",A25+1,A25)</f>
        <v>0</v>
      </c>
      <c r="B32" s="197" t="str">
        <f t="shared" ref="B32:B66" si="2">IF(D32&lt;&gt;"","S"&amp;A32,"")</f>
        <v/>
      </c>
      <c r="C32" s="780"/>
      <c r="D32" s="537"/>
      <c r="E32" s="528"/>
      <c r="F32" s="515"/>
      <c r="G32" s="766"/>
      <c r="H32" s="766"/>
      <c r="I32" s="766"/>
      <c r="J32" s="713"/>
      <c r="K32" s="879"/>
      <c r="L32" s="482"/>
      <c r="M32" s="482"/>
      <c r="N32" s="482"/>
      <c r="O32" s="482"/>
      <c r="P32" s="482"/>
      <c r="Q32" s="482"/>
      <c r="R32" s="482"/>
      <c r="S32" s="482"/>
      <c r="T32" s="482"/>
    </row>
    <row r="33" spans="1:11" s="482" customFormat="1" ht="173.25" customHeight="1" x14ac:dyDescent="0.25">
      <c r="A33" s="542">
        <f t="shared" ref="A33:A66" si="3">IF(D33&lt;&gt;"",A32+1,A32)</f>
        <v>0</v>
      </c>
      <c r="B33" s="197" t="str">
        <f t="shared" si="2"/>
        <v/>
      </c>
      <c r="C33" s="935" t="s">
        <v>608</v>
      </c>
      <c r="D33" s="537"/>
      <c r="E33" s="528" t="s">
        <v>122</v>
      </c>
      <c r="F33" s="515"/>
      <c r="G33" s="766"/>
      <c r="H33" s="766"/>
      <c r="I33" s="766"/>
      <c r="J33" s="713"/>
      <c r="K33" s="879"/>
    </row>
    <row r="34" spans="1:11" s="482" customFormat="1" x14ac:dyDescent="0.25">
      <c r="A34" s="542">
        <f t="shared" si="3"/>
        <v>0</v>
      </c>
      <c r="B34" s="197" t="str">
        <f t="shared" si="2"/>
        <v/>
      </c>
      <c r="C34" s="777"/>
      <c r="D34" s="537"/>
      <c r="E34" s="528"/>
      <c r="F34" s="515"/>
      <c r="G34" s="766"/>
      <c r="H34" s="766"/>
      <c r="I34" s="766"/>
      <c r="J34" s="713"/>
      <c r="K34" s="879"/>
    </row>
    <row r="35" spans="1:11" s="482" customFormat="1" ht="197.25" customHeight="1" x14ac:dyDescent="0.25">
      <c r="A35" s="542">
        <f t="shared" si="3"/>
        <v>0</v>
      </c>
      <c r="B35" s="197" t="str">
        <f t="shared" si="2"/>
        <v/>
      </c>
      <c r="C35" s="779" t="s">
        <v>609</v>
      </c>
      <c r="D35" s="537"/>
      <c r="E35" s="528" t="s">
        <v>122</v>
      </c>
      <c r="F35" s="515"/>
      <c r="G35" s="766"/>
      <c r="H35" s="766"/>
      <c r="I35" s="766"/>
      <c r="J35" s="713"/>
      <c r="K35" s="879"/>
    </row>
    <row r="36" spans="1:11" s="482" customFormat="1" x14ac:dyDescent="0.25">
      <c r="A36" s="542">
        <f t="shared" si="3"/>
        <v>0</v>
      </c>
      <c r="B36" s="197" t="str">
        <f t="shared" si="2"/>
        <v/>
      </c>
      <c r="C36" s="779"/>
      <c r="D36" s="537"/>
      <c r="E36" s="528"/>
      <c r="F36" s="515"/>
      <c r="G36" s="766"/>
      <c r="H36" s="766"/>
      <c r="I36" s="766"/>
      <c r="J36" s="713"/>
      <c r="K36" s="879"/>
    </row>
    <row r="37" spans="1:11" s="482" customFormat="1" ht="52.8" x14ac:dyDescent="0.25">
      <c r="A37" s="542">
        <f t="shared" si="3"/>
        <v>0</v>
      </c>
      <c r="B37" s="197" t="str">
        <f t="shared" si="2"/>
        <v/>
      </c>
      <c r="C37" s="777" t="s">
        <v>610</v>
      </c>
      <c r="D37" s="537"/>
      <c r="E37" s="528" t="s">
        <v>122</v>
      </c>
      <c r="F37" s="515"/>
      <c r="G37" s="766"/>
      <c r="H37" s="766"/>
      <c r="I37" s="766"/>
      <c r="J37" s="713"/>
      <c r="K37" s="879"/>
    </row>
    <row r="38" spans="1:11" s="482" customFormat="1" x14ac:dyDescent="0.25">
      <c r="A38" s="542">
        <f t="shared" si="3"/>
        <v>0</v>
      </c>
      <c r="B38" s="790" t="str">
        <f t="shared" si="2"/>
        <v/>
      </c>
      <c r="C38" s="796"/>
      <c r="D38" s="797"/>
      <c r="E38" s="907"/>
      <c r="F38" s="783"/>
      <c r="G38" s="908"/>
      <c r="H38" s="908"/>
      <c r="I38" s="908"/>
      <c r="J38" s="909"/>
      <c r="K38" s="910"/>
    </row>
    <row r="39" spans="1:11" s="482" customFormat="1" ht="52.8" x14ac:dyDescent="0.25">
      <c r="A39" s="542">
        <f t="shared" si="3"/>
        <v>0</v>
      </c>
      <c r="B39" s="197" t="str">
        <f t="shared" si="2"/>
        <v/>
      </c>
      <c r="C39" s="777" t="s">
        <v>611</v>
      </c>
      <c r="D39" s="537"/>
      <c r="E39" s="528" t="s">
        <v>122</v>
      </c>
      <c r="F39" s="783"/>
      <c r="G39" s="766"/>
      <c r="H39" s="766"/>
      <c r="I39" s="766"/>
      <c r="J39" s="713"/>
      <c r="K39" s="879"/>
    </row>
    <row r="40" spans="1:11" s="482" customFormat="1" x14ac:dyDescent="0.25">
      <c r="A40" s="542">
        <f t="shared" si="3"/>
        <v>0</v>
      </c>
      <c r="B40" s="197" t="str">
        <f t="shared" si="2"/>
        <v/>
      </c>
      <c r="C40" s="784" t="s">
        <v>612</v>
      </c>
      <c r="D40" s="537"/>
      <c r="E40" s="488"/>
      <c r="F40" s="515"/>
      <c r="G40" s="785"/>
      <c r="H40" s="785"/>
      <c r="I40" s="785"/>
      <c r="J40" s="713"/>
      <c r="K40" s="879"/>
    </row>
    <row r="41" spans="1:11" s="482" customFormat="1" x14ac:dyDescent="0.25">
      <c r="A41" s="542">
        <f t="shared" si="3"/>
        <v>0</v>
      </c>
      <c r="B41" s="197" t="str">
        <f t="shared" si="2"/>
        <v/>
      </c>
      <c r="C41" s="784"/>
      <c r="D41" s="537"/>
      <c r="E41" s="488"/>
      <c r="F41" s="515"/>
      <c r="G41" s="785"/>
      <c r="H41" s="785"/>
      <c r="I41" s="785"/>
      <c r="J41" s="713"/>
      <c r="K41" s="879"/>
    </row>
    <row r="42" spans="1:11" s="482" customFormat="1" ht="39.6" x14ac:dyDescent="0.25">
      <c r="A42" s="542">
        <f t="shared" si="3"/>
        <v>0</v>
      </c>
      <c r="B42" s="197" t="str">
        <f t="shared" si="2"/>
        <v/>
      </c>
      <c r="C42" s="786" t="s">
        <v>613</v>
      </c>
      <c r="D42" s="536"/>
      <c r="E42" s="499" t="s">
        <v>573</v>
      </c>
      <c r="F42" s="515"/>
      <c r="G42" s="433"/>
      <c r="H42" s="433"/>
      <c r="I42" s="433"/>
      <c r="J42" s="691"/>
      <c r="K42" s="879"/>
    </row>
    <row r="43" spans="1:11" s="482" customFormat="1" x14ac:dyDescent="0.25">
      <c r="A43" s="542">
        <f t="shared" si="3"/>
        <v>0</v>
      </c>
      <c r="B43" s="197" t="str">
        <f t="shared" si="2"/>
        <v/>
      </c>
      <c r="C43" s="786"/>
      <c r="D43" s="787"/>
      <c r="E43" s="487" t="s">
        <v>122</v>
      </c>
      <c r="F43" s="515"/>
      <c r="G43" s="785"/>
      <c r="H43" s="785"/>
      <c r="I43" s="785"/>
      <c r="J43" s="713"/>
      <c r="K43" s="879"/>
    </row>
    <row r="44" spans="1:11" s="482" customFormat="1" ht="26.4" x14ac:dyDescent="0.25">
      <c r="A44" s="542">
        <f t="shared" si="3"/>
        <v>0</v>
      </c>
      <c r="B44" s="197" t="str">
        <f t="shared" si="2"/>
        <v/>
      </c>
      <c r="C44" s="786" t="s">
        <v>614</v>
      </c>
      <c r="D44" s="536"/>
      <c r="E44" s="421"/>
      <c r="F44" s="515"/>
      <c r="G44" s="424"/>
      <c r="H44" s="424"/>
      <c r="I44" s="424"/>
      <c r="J44" s="691"/>
      <c r="K44" s="879"/>
    </row>
    <row r="45" spans="1:11" s="482" customFormat="1" x14ac:dyDescent="0.25">
      <c r="A45" s="542">
        <f t="shared" si="3"/>
        <v>0</v>
      </c>
      <c r="B45" s="197" t="str">
        <f t="shared" si="2"/>
        <v/>
      </c>
      <c r="C45" s="786" t="s">
        <v>615</v>
      </c>
      <c r="D45" s="536"/>
      <c r="E45" s="421"/>
      <c r="F45" s="515"/>
      <c r="G45" s="424"/>
      <c r="H45" s="424"/>
      <c r="I45" s="424"/>
      <c r="J45" s="691"/>
      <c r="K45" s="879"/>
    </row>
    <row r="46" spans="1:11" s="482" customFormat="1" ht="26.4" x14ac:dyDescent="0.25">
      <c r="A46" s="542">
        <f t="shared" si="3"/>
        <v>0</v>
      </c>
      <c r="B46" s="197" t="str">
        <f t="shared" si="2"/>
        <v/>
      </c>
      <c r="C46" s="786" t="s">
        <v>616</v>
      </c>
      <c r="D46" s="536"/>
      <c r="E46" s="421"/>
      <c r="F46" s="515"/>
      <c r="G46" s="424"/>
      <c r="H46" s="424"/>
      <c r="I46" s="424"/>
      <c r="J46" s="691"/>
      <c r="K46" s="879"/>
    </row>
    <row r="47" spans="1:11" s="482" customFormat="1" ht="26.4" x14ac:dyDescent="0.25">
      <c r="A47" s="542">
        <f t="shared" si="3"/>
        <v>0</v>
      </c>
      <c r="B47" s="197" t="str">
        <f t="shared" si="2"/>
        <v/>
      </c>
      <c r="C47" s="786" t="s">
        <v>617</v>
      </c>
      <c r="D47" s="536"/>
      <c r="E47" s="421"/>
      <c r="F47" s="515"/>
      <c r="G47" s="424"/>
      <c r="H47" s="424"/>
      <c r="I47" s="424"/>
      <c r="J47" s="691"/>
      <c r="K47" s="879"/>
    </row>
    <row r="48" spans="1:11" s="482" customFormat="1" x14ac:dyDescent="0.25">
      <c r="A48" s="542">
        <f t="shared" si="3"/>
        <v>0</v>
      </c>
      <c r="B48" s="197" t="str">
        <f t="shared" si="2"/>
        <v/>
      </c>
      <c r="C48" s="786" t="s">
        <v>618</v>
      </c>
      <c r="D48" s="536"/>
      <c r="E48" s="421"/>
      <c r="F48" s="515"/>
      <c r="G48" s="424"/>
      <c r="H48" s="424"/>
      <c r="I48" s="424"/>
      <c r="J48" s="691"/>
      <c r="K48" s="879"/>
    </row>
    <row r="49" spans="1:15" s="482" customFormat="1" x14ac:dyDescent="0.25">
      <c r="A49" s="542">
        <f t="shared" si="3"/>
        <v>0</v>
      </c>
      <c r="B49" s="197" t="str">
        <f t="shared" si="2"/>
        <v/>
      </c>
      <c r="C49" s="786"/>
      <c r="D49" s="536"/>
      <c r="E49" s="421"/>
      <c r="F49" s="515"/>
      <c r="G49" s="424"/>
      <c r="H49" s="424"/>
      <c r="I49" s="424"/>
      <c r="J49" s="691"/>
      <c r="K49" s="879"/>
    </row>
    <row r="50" spans="1:15" s="482" customFormat="1" ht="44.25" customHeight="1" x14ac:dyDescent="0.25">
      <c r="A50" s="542">
        <f t="shared" si="3"/>
        <v>0</v>
      </c>
      <c r="B50" s="197" t="str">
        <f t="shared" si="2"/>
        <v/>
      </c>
      <c r="C50" s="870" t="s">
        <v>619</v>
      </c>
      <c r="D50" s="536"/>
      <c r="E50" s="487" t="s">
        <v>122</v>
      </c>
      <c r="F50" s="515"/>
      <c r="G50" s="785"/>
      <c r="H50" s="785"/>
      <c r="I50" s="785"/>
      <c r="J50" s="691"/>
      <c r="K50" s="879"/>
    </row>
    <row r="51" spans="1:15" s="482" customFormat="1" x14ac:dyDescent="0.25">
      <c r="A51" s="542">
        <f t="shared" si="3"/>
        <v>0</v>
      </c>
      <c r="B51" s="197" t="str">
        <f t="shared" si="2"/>
        <v/>
      </c>
      <c r="C51" s="786"/>
      <c r="D51" s="536"/>
      <c r="E51" s="421"/>
      <c r="F51" s="515"/>
      <c r="G51" s="424"/>
      <c r="H51" s="424"/>
      <c r="I51" s="424"/>
      <c r="J51" s="691"/>
      <c r="K51" s="879"/>
    </row>
    <row r="52" spans="1:15" s="482" customFormat="1" ht="52.8" x14ac:dyDescent="0.25">
      <c r="A52" s="542">
        <f t="shared" si="3"/>
        <v>0</v>
      </c>
      <c r="B52" s="197" t="str">
        <f t="shared" si="2"/>
        <v/>
      </c>
      <c r="C52" s="786" t="s">
        <v>620</v>
      </c>
      <c r="D52" s="536"/>
      <c r="E52" s="487" t="s">
        <v>122</v>
      </c>
      <c r="F52" s="515"/>
      <c r="G52" s="785"/>
      <c r="H52" s="785"/>
      <c r="I52" s="785"/>
      <c r="J52" s="691"/>
      <c r="K52" s="879"/>
    </row>
    <row r="53" spans="1:15" s="482" customFormat="1" x14ac:dyDescent="0.25">
      <c r="A53" s="542">
        <f t="shared" si="3"/>
        <v>0</v>
      </c>
      <c r="B53" s="197" t="str">
        <f t="shared" si="2"/>
        <v/>
      </c>
      <c r="C53" s="786"/>
      <c r="D53" s="536"/>
      <c r="E53" s="421"/>
      <c r="F53" s="515"/>
      <c r="G53" s="424"/>
      <c r="H53" s="424"/>
      <c r="I53" s="424"/>
      <c r="J53" s="691"/>
      <c r="K53" s="879"/>
    </row>
    <row r="54" spans="1:15" s="482" customFormat="1" x14ac:dyDescent="0.25">
      <c r="A54" s="542">
        <f t="shared" si="3"/>
        <v>0</v>
      </c>
      <c r="B54" s="197" t="str">
        <f t="shared" si="2"/>
        <v/>
      </c>
      <c r="C54" s="788" t="s">
        <v>621</v>
      </c>
      <c r="D54" s="536"/>
      <c r="E54" s="499"/>
      <c r="F54" s="515"/>
      <c r="G54" s="433"/>
      <c r="H54" s="433"/>
      <c r="I54" s="433"/>
      <c r="J54" s="691"/>
      <c r="K54" s="879"/>
    </row>
    <row r="55" spans="1:15" s="482" customFormat="1" ht="6.6" customHeight="1" x14ac:dyDescent="0.25">
      <c r="A55" s="542">
        <f t="shared" si="3"/>
        <v>0</v>
      </c>
      <c r="B55" s="790" t="str">
        <f t="shared" si="2"/>
        <v/>
      </c>
      <c r="C55" s="791"/>
      <c r="D55" s="792"/>
      <c r="E55" s="534"/>
      <c r="F55" s="783"/>
      <c r="G55" s="793"/>
      <c r="H55" s="793"/>
      <c r="I55" s="793"/>
      <c r="J55" s="911"/>
      <c r="K55" s="910"/>
    </row>
    <row r="56" spans="1:15" s="482" customFormat="1" ht="146.25" customHeight="1" x14ac:dyDescent="0.25">
      <c r="A56" s="542">
        <f t="shared" si="3"/>
        <v>0</v>
      </c>
      <c r="B56" s="197" t="str">
        <f t="shared" si="2"/>
        <v/>
      </c>
      <c r="C56" s="870" t="s">
        <v>1041</v>
      </c>
      <c r="D56" s="536"/>
      <c r="E56" s="499"/>
      <c r="F56" s="515"/>
      <c r="G56" s="433"/>
      <c r="H56" s="433"/>
      <c r="I56" s="433"/>
      <c r="J56" s="691"/>
      <c r="K56" s="879"/>
    </row>
    <row r="57" spans="1:15" s="482" customFormat="1" x14ac:dyDescent="0.25">
      <c r="A57" s="542">
        <f t="shared" si="3"/>
        <v>0</v>
      </c>
      <c r="B57" s="197" t="str">
        <f t="shared" si="2"/>
        <v/>
      </c>
      <c r="C57" s="789"/>
      <c r="D57" s="536"/>
      <c r="E57" s="499"/>
      <c r="F57" s="515"/>
      <c r="G57" s="433"/>
      <c r="H57" s="433"/>
      <c r="I57" s="433"/>
      <c r="J57" s="691"/>
      <c r="K57" s="879"/>
    </row>
    <row r="58" spans="1:15" s="482" customFormat="1" ht="26.25" customHeight="1" x14ac:dyDescent="0.25">
      <c r="A58" s="542">
        <f t="shared" si="3"/>
        <v>0</v>
      </c>
      <c r="B58" s="197" t="str">
        <f t="shared" si="2"/>
        <v/>
      </c>
      <c r="C58" s="786" t="s">
        <v>622</v>
      </c>
      <c r="D58" s="536"/>
      <c r="E58" s="499"/>
      <c r="F58" s="515"/>
      <c r="G58" s="433"/>
      <c r="H58" s="433"/>
      <c r="I58" s="433"/>
      <c r="J58" s="691"/>
      <c r="K58" s="879"/>
    </row>
    <row r="59" spans="1:15" s="482" customFormat="1" x14ac:dyDescent="0.25">
      <c r="A59" s="542">
        <f t="shared" si="3"/>
        <v>0</v>
      </c>
      <c r="B59" s="197" t="str">
        <f t="shared" si="2"/>
        <v/>
      </c>
      <c r="C59" s="786" t="s">
        <v>623</v>
      </c>
      <c r="D59" s="536"/>
      <c r="E59" s="499"/>
      <c r="F59" s="515"/>
      <c r="G59" s="433"/>
      <c r="H59" s="433"/>
      <c r="I59" s="433"/>
      <c r="J59" s="691"/>
      <c r="K59" s="879"/>
    </row>
    <row r="60" spans="1:15" s="482" customFormat="1" x14ac:dyDescent="0.25">
      <c r="A60" s="542">
        <f t="shared" si="3"/>
        <v>0</v>
      </c>
      <c r="B60" s="197" t="str">
        <f t="shared" si="2"/>
        <v/>
      </c>
      <c r="C60" s="786" t="s">
        <v>624</v>
      </c>
      <c r="D60" s="536"/>
      <c r="E60" s="499"/>
      <c r="F60" s="515"/>
      <c r="G60" s="433"/>
      <c r="H60" s="433"/>
      <c r="I60" s="433"/>
      <c r="J60" s="691"/>
      <c r="K60" s="879"/>
    </row>
    <row r="61" spans="1:15" s="482" customFormat="1" x14ac:dyDescent="0.25">
      <c r="A61" s="542">
        <f t="shared" si="3"/>
        <v>0</v>
      </c>
      <c r="B61" s="197" t="str">
        <f t="shared" si="2"/>
        <v/>
      </c>
      <c r="C61" s="786" t="s">
        <v>625</v>
      </c>
      <c r="D61" s="536"/>
      <c r="E61" s="499"/>
      <c r="F61" s="515"/>
      <c r="G61" s="433"/>
      <c r="H61" s="433"/>
      <c r="I61" s="433"/>
      <c r="J61" s="691"/>
      <c r="K61" s="879"/>
    </row>
    <row r="62" spans="1:15" s="508" customFormat="1" x14ac:dyDescent="0.25">
      <c r="A62" s="929">
        <f t="shared" si="3"/>
        <v>0</v>
      </c>
      <c r="B62" s="197" t="str">
        <f t="shared" si="2"/>
        <v/>
      </c>
      <c r="C62" s="871" t="s">
        <v>626</v>
      </c>
      <c r="D62" s="536"/>
      <c r="E62" s="499"/>
      <c r="F62" s="783"/>
      <c r="G62" s="793"/>
      <c r="H62" s="433"/>
      <c r="I62" s="433"/>
      <c r="J62" s="691"/>
      <c r="K62" s="879"/>
      <c r="L62" s="482"/>
      <c r="M62" s="482"/>
      <c r="N62" s="482"/>
      <c r="O62" s="482"/>
    </row>
    <row r="63" spans="1:15" s="482" customFormat="1" x14ac:dyDescent="0.25">
      <c r="A63" s="542">
        <f t="shared" si="3"/>
        <v>0</v>
      </c>
      <c r="B63" s="66" t="str">
        <f t="shared" si="2"/>
        <v/>
      </c>
      <c r="C63" s="786" t="s">
        <v>627</v>
      </c>
      <c r="D63" s="421"/>
      <c r="E63" s="499"/>
      <c r="F63" s="515"/>
      <c r="G63" s="433"/>
      <c r="H63" s="808"/>
      <c r="I63" s="433"/>
      <c r="J63" s="691"/>
      <c r="K63" s="879"/>
    </row>
    <row r="64" spans="1:15" s="482" customFormat="1" ht="11.25" customHeight="1" x14ac:dyDescent="0.25">
      <c r="A64" s="542">
        <f t="shared" si="3"/>
        <v>0</v>
      </c>
      <c r="B64" s="197" t="str">
        <f t="shared" si="2"/>
        <v/>
      </c>
      <c r="C64" s="786" t="s">
        <v>628</v>
      </c>
      <c r="D64" s="536"/>
      <c r="E64" s="499"/>
      <c r="F64" s="515"/>
      <c r="G64" s="433"/>
      <c r="H64" s="433"/>
      <c r="I64" s="433"/>
      <c r="J64" s="691"/>
      <c r="K64" s="879"/>
    </row>
    <row r="65" spans="1:16" s="482" customFormat="1" ht="18.75" customHeight="1" x14ac:dyDescent="0.25">
      <c r="A65" s="542">
        <f t="shared" si="3"/>
        <v>0</v>
      </c>
      <c r="B65" s="197" t="str">
        <f t="shared" si="2"/>
        <v/>
      </c>
      <c r="C65" s="786" t="s">
        <v>629</v>
      </c>
      <c r="D65" s="536"/>
      <c r="E65" s="499"/>
      <c r="F65" s="515"/>
      <c r="G65" s="433"/>
      <c r="H65" s="433"/>
      <c r="I65" s="433"/>
      <c r="J65" s="691"/>
      <c r="K65" s="879"/>
    </row>
    <row r="66" spans="1:16" s="482" customFormat="1" x14ac:dyDescent="0.25">
      <c r="A66" s="542">
        <f t="shared" si="3"/>
        <v>1</v>
      </c>
      <c r="B66" s="197" t="str">
        <f t="shared" si="2"/>
        <v>S1</v>
      </c>
      <c r="C66" s="786" t="s">
        <v>630</v>
      </c>
      <c r="D66" s="536">
        <v>1</v>
      </c>
      <c r="E66" s="499" t="s">
        <v>631</v>
      </c>
      <c r="F66" s="515">
        <v>6186150</v>
      </c>
      <c r="G66" s="433">
        <f>F66*D66</f>
        <v>6186150</v>
      </c>
      <c r="H66" s="433">
        <v>5986955.9699999997</v>
      </c>
      <c r="I66" s="433">
        <f>H66*D66</f>
        <v>5986955.9699999997</v>
      </c>
      <c r="J66" s="691">
        <v>1</v>
      </c>
      <c r="K66" s="879">
        <f>J66*H66</f>
        <v>5986955.9699999997</v>
      </c>
    </row>
    <row r="67" spans="1:16" s="482" customFormat="1" x14ac:dyDescent="0.25">
      <c r="A67" s="542"/>
      <c r="B67" s="197"/>
      <c r="C67" s="786"/>
      <c r="D67" s="536"/>
      <c r="E67" s="499"/>
      <c r="F67" s="515"/>
      <c r="G67" s="433"/>
      <c r="H67" s="433"/>
      <c r="I67" s="433"/>
      <c r="J67" s="691"/>
      <c r="K67" s="879"/>
    </row>
    <row r="68" spans="1:16" s="482" customFormat="1" ht="21.75" customHeight="1" x14ac:dyDescent="0.25">
      <c r="A68" s="542"/>
      <c r="B68" s="197"/>
      <c r="C68" s="894" t="s">
        <v>1068</v>
      </c>
      <c r="D68" s="536"/>
      <c r="E68" s="499"/>
      <c r="F68" s="515"/>
      <c r="G68" s="433"/>
      <c r="H68" s="433"/>
      <c r="I68" s="890"/>
      <c r="J68" s="691"/>
      <c r="K68" s="879">
        <v>727602</v>
      </c>
    </row>
    <row r="69" spans="1:16" s="482" customFormat="1" ht="7.5" customHeight="1" x14ac:dyDescent="0.25">
      <c r="A69" s="542">
        <f>IF(D69&lt;&gt;"",A66+1,A66)</f>
        <v>1</v>
      </c>
      <c r="B69" s="197" t="str">
        <f t="shared" ref="B69:B84" si="4">IF(D69&lt;&gt;"","S"&amp;A69,"")</f>
        <v/>
      </c>
      <c r="C69" s="786"/>
      <c r="D69" s="536"/>
      <c r="E69" s="499"/>
      <c r="F69" s="515"/>
      <c r="G69" s="433"/>
      <c r="H69" s="433"/>
      <c r="I69" s="433"/>
      <c r="J69" s="691"/>
      <c r="K69" s="879"/>
    </row>
    <row r="70" spans="1:16" s="482" customFormat="1" ht="117" customHeight="1" x14ac:dyDescent="0.25">
      <c r="A70" s="542">
        <f t="shared" ref="A70:A84" si="5">IF(D70&lt;&gt;"",A69+1,A69)</f>
        <v>2</v>
      </c>
      <c r="B70" s="197" t="str">
        <f t="shared" si="4"/>
        <v>S2</v>
      </c>
      <c r="C70" s="870" t="s">
        <v>632</v>
      </c>
      <c r="D70" s="536">
        <v>1</v>
      </c>
      <c r="E70" s="499" t="s">
        <v>528</v>
      </c>
      <c r="F70" s="515">
        <v>157275</v>
      </c>
      <c r="G70" s="433">
        <f>F70*D70</f>
        <v>157275</v>
      </c>
      <c r="H70" s="433">
        <v>152210.75</v>
      </c>
      <c r="I70" s="433">
        <f>H70*D70</f>
        <v>152210.75</v>
      </c>
      <c r="J70" s="691">
        <v>1</v>
      </c>
      <c r="K70" s="880">
        <f>J70*H70</f>
        <v>152210.75</v>
      </c>
      <c r="P70" s="794"/>
    </row>
    <row r="71" spans="1:16" s="482" customFormat="1" x14ac:dyDescent="0.25">
      <c r="A71" s="542">
        <f t="shared" si="5"/>
        <v>2</v>
      </c>
      <c r="B71" s="790" t="str">
        <f t="shared" si="4"/>
        <v/>
      </c>
      <c r="C71" s="912"/>
      <c r="D71" s="792"/>
      <c r="E71" s="534"/>
      <c r="F71" s="783"/>
      <c r="G71" s="793"/>
      <c r="H71" s="793"/>
      <c r="I71" s="793"/>
      <c r="J71" s="911"/>
      <c r="K71" s="913"/>
    </row>
    <row r="72" spans="1:16" s="482" customFormat="1" x14ac:dyDescent="0.25">
      <c r="A72" s="542"/>
      <c r="B72" s="197"/>
      <c r="C72" s="795"/>
      <c r="D72" s="536"/>
      <c r="E72" s="499"/>
      <c r="F72" s="515"/>
      <c r="G72" s="433"/>
      <c r="H72" s="433"/>
      <c r="I72" s="433"/>
      <c r="J72" s="691"/>
      <c r="K72" s="880"/>
    </row>
    <row r="73" spans="1:16" s="482" customFormat="1" x14ac:dyDescent="0.25">
      <c r="A73" s="542">
        <f>IF(D73&lt;&gt;"",A71+1,A71)</f>
        <v>2</v>
      </c>
      <c r="B73" s="197" t="str">
        <f t="shared" si="4"/>
        <v/>
      </c>
      <c r="C73" s="788" t="s">
        <v>633</v>
      </c>
      <c r="D73" s="536"/>
      <c r="E73" s="499"/>
      <c r="F73" s="515"/>
      <c r="G73" s="433"/>
      <c r="H73" s="433"/>
      <c r="I73" s="433"/>
      <c r="J73" s="691"/>
      <c r="K73" s="880"/>
    </row>
    <row r="74" spans="1:16" s="482" customFormat="1" x14ac:dyDescent="0.25">
      <c r="A74" s="542">
        <f t="shared" si="5"/>
        <v>2</v>
      </c>
      <c r="B74" s="197" t="str">
        <f t="shared" si="4"/>
        <v/>
      </c>
      <c r="C74" s="786"/>
      <c r="D74" s="536"/>
      <c r="E74" s="499"/>
      <c r="F74" s="515"/>
      <c r="G74" s="433"/>
      <c r="H74" s="433"/>
      <c r="I74" s="433"/>
      <c r="J74" s="691"/>
      <c r="K74" s="880"/>
    </row>
    <row r="75" spans="1:16" s="482" customFormat="1" ht="96" customHeight="1" x14ac:dyDescent="0.25">
      <c r="A75" s="542">
        <f t="shared" si="5"/>
        <v>3</v>
      </c>
      <c r="B75" s="197" t="str">
        <f t="shared" si="4"/>
        <v>S3</v>
      </c>
      <c r="C75" s="870" t="s">
        <v>634</v>
      </c>
      <c r="D75" s="536">
        <v>1</v>
      </c>
      <c r="E75" s="499" t="s">
        <v>528</v>
      </c>
      <c r="F75" s="515">
        <v>291250</v>
      </c>
      <c r="G75" s="433">
        <f>F75*D75</f>
        <v>291250</v>
      </c>
      <c r="H75" s="433">
        <v>281871.75</v>
      </c>
      <c r="I75" s="891">
        <f>H75*D75</f>
        <v>281871.75</v>
      </c>
      <c r="J75" s="691">
        <v>1</v>
      </c>
      <c r="K75" s="880">
        <f>J75*H75</f>
        <v>281871.75</v>
      </c>
    </row>
    <row r="76" spans="1:16" s="482" customFormat="1" x14ac:dyDescent="0.25">
      <c r="A76" s="542">
        <f t="shared" si="5"/>
        <v>3</v>
      </c>
      <c r="B76" s="197" t="str">
        <f t="shared" si="4"/>
        <v/>
      </c>
      <c r="C76" s="786"/>
      <c r="D76" s="536"/>
      <c r="E76" s="499"/>
      <c r="F76" s="515"/>
      <c r="G76" s="433"/>
      <c r="H76" s="433"/>
      <c r="I76" s="433"/>
      <c r="J76" s="691"/>
      <c r="K76" s="880"/>
    </row>
    <row r="77" spans="1:16" s="482" customFormat="1" x14ac:dyDescent="0.25">
      <c r="A77" s="542">
        <f t="shared" si="5"/>
        <v>3</v>
      </c>
      <c r="B77" s="197" t="str">
        <f t="shared" si="4"/>
        <v/>
      </c>
      <c r="C77" s="788" t="s">
        <v>635</v>
      </c>
      <c r="D77" s="536"/>
      <c r="E77" s="499"/>
      <c r="F77" s="515"/>
      <c r="G77" s="433"/>
      <c r="H77" s="433"/>
      <c r="I77" s="433"/>
      <c r="J77" s="691"/>
      <c r="K77" s="880"/>
    </row>
    <row r="78" spans="1:16" s="482" customFormat="1" x14ac:dyDescent="0.25">
      <c r="A78" s="542">
        <f t="shared" si="5"/>
        <v>3</v>
      </c>
      <c r="B78" s="197" t="str">
        <f t="shared" si="4"/>
        <v/>
      </c>
      <c r="C78" s="786"/>
      <c r="D78" s="536"/>
      <c r="E78" s="499"/>
      <c r="F78" s="515"/>
      <c r="G78" s="433"/>
      <c r="H78" s="433"/>
      <c r="I78" s="433"/>
      <c r="J78" s="691"/>
      <c r="K78" s="880"/>
    </row>
    <row r="79" spans="1:16" s="482" customFormat="1" ht="39.6" x14ac:dyDescent="0.25">
      <c r="A79" s="542">
        <f t="shared" si="5"/>
        <v>4</v>
      </c>
      <c r="B79" s="197" t="str">
        <f t="shared" si="4"/>
        <v>S4</v>
      </c>
      <c r="C79" s="786" t="s">
        <v>636</v>
      </c>
      <c r="D79" s="536">
        <v>25</v>
      </c>
      <c r="E79" s="499" t="s">
        <v>464</v>
      </c>
      <c r="F79" s="515">
        <v>11941</v>
      </c>
      <c r="G79" s="433">
        <f>F79*D79</f>
        <v>298525</v>
      </c>
      <c r="H79" s="433">
        <v>11556.5</v>
      </c>
      <c r="I79" s="433">
        <f>H79*D79</f>
        <v>288912.5</v>
      </c>
      <c r="J79" s="691">
        <v>25</v>
      </c>
      <c r="K79" s="880">
        <f>J79*H79</f>
        <v>288912.5</v>
      </c>
    </row>
    <row r="80" spans="1:16" s="482" customFormat="1" x14ac:dyDescent="0.25">
      <c r="A80" s="542">
        <f t="shared" si="5"/>
        <v>4</v>
      </c>
      <c r="B80" s="197" t="str">
        <f t="shared" si="4"/>
        <v/>
      </c>
      <c r="C80" s="786"/>
      <c r="D80" s="536"/>
      <c r="E80" s="499"/>
      <c r="F80" s="515"/>
      <c r="G80" s="433"/>
      <c r="H80" s="433"/>
      <c r="I80" s="433"/>
      <c r="J80" s="691"/>
      <c r="K80" s="880"/>
    </row>
    <row r="81" spans="1:14" s="482" customFormat="1" x14ac:dyDescent="0.25">
      <c r="A81" s="542">
        <f t="shared" si="5"/>
        <v>4</v>
      </c>
      <c r="B81" s="197" t="str">
        <f t="shared" si="4"/>
        <v/>
      </c>
      <c r="C81" s="776" t="s">
        <v>637</v>
      </c>
      <c r="D81" s="537"/>
      <c r="E81" s="509"/>
      <c r="F81" s="515"/>
      <c r="G81" s="433"/>
      <c r="H81" s="433"/>
      <c r="I81" s="433"/>
      <c r="J81" s="713"/>
      <c r="K81" s="880"/>
    </row>
    <row r="82" spans="1:14" s="482" customFormat="1" x14ac:dyDescent="0.25">
      <c r="A82" s="542">
        <f t="shared" si="5"/>
        <v>4</v>
      </c>
      <c r="B82" s="197" t="str">
        <f t="shared" si="4"/>
        <v/>
      </c>
      <c r="C82" s="780"/>
      <c r="D82" s="537"/>
      <c r="E82" s="509"/>
      <c r="F82" s="515"/>
      <c r="G82" s="433"/>
      <c r="H82" s="433"/>
      <c r="I82" s="433"/>
      <c r="J82" s="713"/>
      <c r="K82" s="880"/>
    </row>
    <row r="83" spans="1:14" s="482" customFormat="1" ht="66" x14ac:dyDescent="0.25">
      <c r="A83" s="542">
        <f t="shared" si="5"/>
        <v>5</v>
      </c>
      <c r="B83" s="197" t="str">
        <f t="shared" si="4"/>
        <v>S5</v>
      </c>
      <c r="C83" s="777" t="s">
        <v>638</v>
      </c>
      <c r="D83" s="537">
        <v>1</v>
      </c>
      <c r="E83" s="509" t="s">
        <v>528</v>
      </c>
      <c r="F83" s="515">
        <v>11650</v>
      </c>
      <c r="G83" s="433">
        <f>F83*D83</f>
        <v>11650</v>
      </c>
      <c r="H83" s="433">
        <v>11274.87</v>
      </c>
      <c r="I83" s="433">
        <f>H83*D83</f>
        <v>11274.87</v>
      </c>
      <c r="J83" s="713">
        <v>1</v>
      </c>
      <c r="K83" s="880">
        <f>J83*H83</f>
        <v>11274.87</v>
      </c>
    </row>
    <row r="84" spans="1:14" s="482" customFormat="1" hidden="1" x14ac:dyDescent="0.25">
      <c r="A84" s="542">
        <f t="shared" si="5"/>
        <v>5</v>
      </c>
      <c r="B84" s="197" t="str">
        <f t="shared" si="4"/>
        <v/>
      </c>
      <c r="C84" s="777"/>
      <c r="D84" s="537"/>
      <c r="E84" s="509"/>
      <c r="F84" s="515"/>
      <c r="G84" s="433"/>
      <c r="H84" s="433"/>
      <c r="I84" s="433"/>
      <c r="J84" s="713"/>
      <c r="K84" s="880"/>
    </row>
    <row r="85" spans="1:14" s="482" customFormat="1" hidden="1" x14ac:dyDescent="0.25">
      <c r="A85" s="542"/>
      <c r="B85" s="197"/>
      <c r="C85" s="777"/>
      <c r="D85" s="537"/>
      <c r="E85" s="509"/>
      <c r="F85" s="515"/>
      <c r="G85" s="433"/>
      <c r="H85" s="433"/>
      <c r="I85" s="433"/>
      <c r="J85" s="713"/>
      <c r="K85" s="880"/>
    </row>
    <row r="86" spans="1:14" s="482" customFormat="1" hidden="1" x14ac:dyDescent="0.25">
      <c r="A86" s="542"/>
      <c r="B86" s="197"/>
      <c r="C86" s="529"/>
      <c r="D86" s="528"/>
      <c r="E86" s="509"/>
      <c r="F86" s="798"/>
      <c r="G86" s="799"/>
      <c r="H86" s="433"/>
      <c r="I86" s="433"/>
      <c r="J86" s="713"/>
      <c r="K86" s="880"/>
    </row>
    <row r="87" spans="1:14" s="482" customFormat="1" x14ac:dyDescent="0.25">
      <c r="A87" s="542"/>
      <c r="B87" s="66"/>
      <c r="C87" s="777"/>
      <c r="D87" s="537"/>
      <c r="E87" s="509"/>
      <c r="F87" s="515"/>
      <c r="G87" s="433"/>
      <c r="H87" s="808"/>
      <c r="I87" s="433"/>
      <c r="J87" s="713"/>
      <c r="K87" s="880"/>
    </row>
    <row r="88" spans="1:14" s="482" customFormat="1" ht="26.4" x14ac:dyDescent="0.25">
      <c r="A88" s="542">
        <f>IF(D88&lt;&gt;"",A84+1,A84)</f>
        <v>5</v>
      </c>
      <c r="B88" s="197" t="str">
        <f t="shared" ref="B88:B94" si="6">IF(D88&lt;&gt;"","S"&amp;A88,"")</f>
        <v/>
      </c>
      <c r="C88" s="800" t="s">
        <v>639</v>
      </c>
      <c r="D88" s="537"/>
      <c r="E88" s="509"/>
      <c r="F88" s="515"/>
      <c r="G88" s="433"/>
      <c r="H88" s="433"/>
      <c r="I88" s="433"/>
      <c r="J88" s="713"/>
      <c r="K88" s="880"/>
    </row>
    <row r="89" spans="1:14" s="508" customFormat="1" x14ac:dyDescent="0.25">
      <c r="A89" s="929">
        <f t="shared" ref="A89:A94" si="7">IF(D89&lt;&gt;"",A88+1,A88)</f>
        <v>5</v>
      </c>
      <c r="B89" s="197" t="str">
        <f t="shared" si="6"/>
        <v/>
      </c>
      <c r="C89" s="776"/>
      <c r="D89" s="536"/>
      <c r="E89" s="509"/>
      <c r="F89" s="515"/>
      <c r="G89" s="433"/>
      <c r="H89" s="433"/>
      <c r="I89" s="433"/>
      <c r="J89" s="691"/>
      <c r="K89" s="880"/>
      <c r="L89" s="482"/>
      <c r="M89" s="482"/>
      <c r="N89" s="482"/>
    </row>
    <row r="90" spans="1:14" s="482" customFormat="1" x14ac:dyDescent="0.25">
      <c r="A90" s="542">
        <f t="shared" si="7"/>
        <v>5</v>
      </c>
      <c r="B90" s="197" t="str">
        <f t="shared" si="6"/>
        <v/>
      </c>
      <c r="C90" s="801" t="s">
        <v>640</v>
      </c>
      <c r="D90" s="536"/>
      <c r="E90" s="509"/>
      <c r="F90" s="515"/>
      <c r="G90" s="433"/>
      <c r="H90" s="433"/>
      <c r="I90" s="433"/>
      <c r="J90" s="691"/>
      <c r="K90" s="880"/>
    </row>
    <row r="91" spans="1:14" s="482" customFormat="1" x14ac:dyDescent="0.25">
      <c r="A91" s="542">
        <f t="shared" si="7"/>
        <v>5</v>
      </c>
      <c r="B91" s="790" t="str">
        <f t="shared" si="6"/>
        <v/>
      </c>
      <c r="C91" s="914"/>
      <c r="D91" s="915"/>
      <c r="E91" s="538"/>
      <c r="F91" s="783"/>
      <c r="G91" s="793"/>
      <c r="H91" s="793"/>
      <c r="I91" s="793"/>
      <c r="J91" s="703"/>
      <c r="K91" s="913"/>
    </row>
    <row r="92" spans="1:14" s="482" customFormat="1" ht="93.75" customHeight="1" x14ac:dyDescent="0.25">
      <c r="A92" s="542">
        <f t="shared" si="7"/>
        <v>5</v>
      </c>
      <c r="B92" s="197" t="str">
        <f t="shared" si="6"/>
        <v/>
      </c>
      <c r="C92" s="802" t="s">
        <v>641</v>
      </c>
      <c r="D92" s="536"/>
      <c r="E92" s="509"/>
      <c r="F92" s="515"/>
      <c r="G92" s="433"/>
      <c r="H92" s="433"/>
      <c r="I92" s="433"/>
      <c r="J92" s="691"/>
      <c r="K92" s="880"/>
    </row>
    <row r="93" spans="1:14" s="482" customFormat="1" x14ac:dyDescent="0.25">
      <c r="A93" s="542">
        <f t="shared" si="7"/>
        <v>5</v>
      </c>
      <c r="B93" s="197" t="str">
        <f t="shared" si="6"/>
        <v/>
      </c>
      <c r="C93" s="803" t="s">
        <v>642</v>
      </c>
      <c r="D93" s="536"/>
      <c r="E93" s="509"/>
      <c r="F93" s="515"/>
      <c r="G93" s="433"/>
      <c r="H93" s="433"/>
      <c r="I93" s="433"/>
      <c r="J93" s="691"/>
      <c r="K93" s="880"/>
    </row>
    <row r="94" spans="1:14" s="482" customFormat="1" ht="66" x14ac:dyDescent="0.25">
      <c r="A94" s="542">
        <f t="shared" si="7"/>
        <v>6</v>
      </c>
      <c r="B94" s="197" t="str">
        <f t="shared" si="6"/>
        <v>S6</v>
      </c>
      <c r="C94" s="803" t="s">
        <v>643</v>
      </c>
      <c r="D94" s="536">
        <v>1</v>
      </c>
      <c r="E94" s="443" t="s">
        <v>474</v>
      </c>
      <c r="F94" s="515">
        <v>1036850</v>
      </c>
      <c r="G94" s="433">
        <f>F94*D94</f>
        <v>1036850</v>
      </c>
      <c r="H94" s="433">
        <v>1003463.43</v>
      </c>
      <c r="I94" s="433">
        <f>H94*D94</f>
        <v>1003463.43</v>
      </c>
      <c r="J94" s="691"/>
      <c r="K94" s="880">
        <f>J94*H94</f>
        <v>0</v>
      </c>
    </row>
    <row r="95" spans="1:14" s="482" customFormat="1" x14ac:dyDescent="0.25">
      <c r="A95" s="542"/>
      <c r="B95" s="197"/>
      <c r="C95" s="803"/>
      <c r="D95" s="536"/>
      <c r="E95" s="443"/>
      <c r="F95" s="515"/>
      <c r="G95" s="433"/>
      <c r="H95" s="433"/>
      <c r="I95" s="433"/>
      <c r="J95" s="691"/>
      <c r="K95" s="880"/>
    </row>
    <row r="96" spans="1:14" s="482" customFormat="1" ht="26.4" x14ac:dyDescent="0.25">
      <c r="A96" s="542"/>
      <c r="B96" s="197" t="s">
        <v>1069</v>
      </c>
      <c r="C96" s="804" t="s">
        <v>1070</v>
      </c>
      <c r="D96" s="536">
        <v>0</v>
      </c>
      <c r="E96" s="443" t="s">
        <v>474</v>
      </c>
      <c r="F96" s="515"/>
      <c r="G96" s="433"/>
      <c r="H96" s="433">
        <v>2490745</v>
      </c>
      <c r="I96" s="433">
        <f>H96*D96</f>
        <v>0</v>
      </c>
      <c r="J96" s="691">
        <v>1</v>
      </c>
      <c r="K96" s="880">
        <f>J96*H96</f>
        <v>2490745</v>
      </c>
    </row>
    <row r="97" spans="1:11" s="482" customFormat="1" x14ac:dyDescent="0.25">
      <c r="A97" s="542"/>
      <c r="B97" s="197"/>
      <c r="C97" s="803"/>
      <c r="D97" s="536"/>
      <c r="E97" s="443"/>
      <c r="F97" s="515"/>
      <c r="G97" s="433"/>
      <c r="H97" s="433"/>
      <c r="I97" s="433"/>
      <c r="J97" s="691"/>
      <c r="K97" s="880"/>
    </row>
    <row r="98" spans="1:11" s="482" customFormat="1" x14ac:dyDescent="0.25">
      <c r="A98" s="542"/>
      <c r="B98" s="197" t="s">
        <v>1071</v>
      </c>
      <c r="C98" s="803" t="s">
        <v>1072</v>
      </c>
      <c r="D98" s="536">
        <v>0</v>
      </c>
      <c r="E98" s="443" t="s">
        <v>474</v>
      </c>
      <c r="F98" s="515"/>
      <c r="G98" s="433"/>
      <c r="H98" s="433">
        <v>585000</v>
      </c>
      <c r="I98" s="433">
        <f>H98*D98</f>
        <v>0</v>
      </c>
      <c r="J98" s="691">
        <v>1</v>
      </c>
      <c r="K98" s="880">
        <f>J98*H98</f>
        <v>585000</v>
      </c>
    </row>
    <row r="99" spans="1:11" s="482" customFormat="1" x14ac:dyDescent="0.25">
      <c r="A99" s="542">
        <f>IF(D99&lt;&gt;"",A94+1,A94)</f>
        <v>6</v>
      </c>
      <c r="B99" s="197" t="str">
        <f t="shared" ref="B99:B104" si="8">IF(D99&lt;&gt;"","S"&amp;A99,"")</f>
        <v/>
      </c>
      <c r="C99" s="803"/>
      <c r="D99" s="536"/>
      <c r="E99" s="509"/>
      <c r="F99" s="515"/>
      <c r="G99" s="433"/>
      <c r="H99" s="433"/>
      <c r="I99" s="433"/>
      <c r="J99" s="691"/>
      <c r="K99" s="880"/>
    </row>
    <row r="100" spans="1:11" s="482" customFormat="1" x14ac:dyDescent="0.25">
      <c r="A100" s="542">
        <f>IF(D100&lt;&gt;"",A99+1,A99)</f>
        <v>6</v>
      </c>
      <c r="B100" s="197" t="str">
        <f t="shared" si="8"/>
        <v/>
      </c>
      <c r="C100" s="805" t="s">
        <v>644</v>
      </c>
      <c r="D100" s="787"/>
      <c r="E100" s="488"/>
      <c r="F100" s="515"/>
      <c r="G100" s="433"/>
      <c r="H100" s="433"/>
      <c r="I100" s="433"/>
      <c r="J100" s="713"/>
      <c r="K100" s="880"/>
    </row>
    <row r="101" spans="1:11" s="482" customFormat="1" x14ac:dyDescent="0.25">
      <c r="A101" s="542">
        <f>IF(D101&lt;&gt;"",A100+1,A100)</f>
        <v>6</v>
      </c>
      <c r="B101" s="197" t="str">
        <f t="shared" si="8"/>
        <v/>
      </c>
      <c r="C101" s="803"/>
      <c r="D101" s="787"/>
      <c r="E101" s="488"/>
      <c r="F101" s="515"/>
      <c r="G101" s="433"/>
      <c r="H101" s="433"/>
      <c r="I101" s="433"/>
      <c r="J101" s="713"/>
      <c r="K101" s="880"/>
    </row>
    <row r="102" spans="1:11" s="482" customFormat="1" ht="118.8" x14ac:dyDescent="0.25">
      <c r="A102" s="542">
        <f>IF(D102&lt;&gt;"",A101+1,A101)</f>
        <v>6</v>
      </c>
      <c r="B102" s="197" t="str">
        <f t="shared" si="8"/>
        <v/>
      </c>
      <c r="C102" s="806" t="s">
        <v>645</v>
      </c>
      <c r="D102" s="787"/>
      <c r="E102" s="488" t="s">
        <v>122</v>
      </c>
      <c r="F102" s="515"/>
      <c r="G102" s="433"/>
      <c r="H102" s="433"/>
      <c r="I102" s="433"/>
      <c r="J102" s="713"/>
      <c r="K102" s="880"/>
    </row>
    <row r="103" spans="1:11" s="482" customFormat="1" x14ac:dyDescent="0.25">
      <c r="A103" s="542">
        <f>IF(D103&lt;&gt;"",A102+1,A102)</f>
        <v>6</v>
      </c>
      <c r="B103" s="197" t="str">
        <f t="shared" si="8"/>
        <v/>
      </c>
      <c r="C103" s="806"/>
      <c r="D103" s="787"/>
      <c r="E103" s="488"/>
      <c r="F103" s="515"/>
      <c r="G103" s="433"/>
      <c r="H103" s="433"/>
      <c r="I103" s="433"/>
      <c r="J103" s="713"/>
      <c r="K103" s="880"/>
    </row>
    <row r="104" spans="1:11" s="482" customFormat="1" ht="26.4" x14ac:dyDescent="0.25">
      <c r="A104" s="542">
        <f>IF(D104&lt;&gt;"",A103+1,A103)</f>
        <v>7</v>
      </c>
      <c r="B104" s="197" t="str">
        <f t="shared" si="8"/>
        <v>S7</v>
      </c>
      <c r="C104" s="804" t="s">
        <v>646</v>
      </c>
      <c r="D104" s="787">
        <v>1</v>
      </c>
      <c r="E104" s="443" t="s">
        <v>474</v>
      </c>
      <c r="F104" s="515">
        <v>189895</v>
      </c>
      <c r="G104" s="433">
        <f>F104*D104</f>
        <v>189895</v>
      </c>
      <c r="H104" s="433">
        <v>183780.38</v>
      </c>
      <c r="I104" s="433">
        <f>H104*D104</f>
        <v>183780.38</v>
      </c>
      <c r="J104" s="713">
        <v>0</v>
      </c>
      <c r="K104" s="880">
        <f>J104*H104</f>
        <v>0</v>
      </c>
    </row>
    <row r="105" spans="1:11" s="482" customFormat="1" x14ac:dyDescent="0.25">
      <c r="A105" s="542"/>
      <c r="B105" s="197"/>
      <c r="C105" s="804"/>
      <c r="D105" s="787"/>
      <c r="E105" s="443"/>
      <c r="F105" s="515"/>
      <c r="G105" s="433"/>
      <c r="H105" s="433"/>
      <c r="I105" s="433"/>
      <c r="J105" s="713"/>
      <c r="K105" s="880"/>
    </row>
    <row r="106" spans="1:11" s="482" customFormat="1" ht="26.4" x14ac:dyDescent="0.25">
      <c r="A106" s="542"/>
      <c r="B106" s="790" t="s">
        <v>1073</v>
      </c>
      <c r="C106" s="916" t="s">
        <v>646</v>
      </c>
      <c r="D106" s="917">
        <v>0</v>
      </c>
      <c r="E106" s="687" t="s">
        <v>474</v>
      </c>
      <c r="F106" s="783"/>
      <c r="G106" s="793"/>
      <c r="H106" s="793">
        <v>199750</v>
      </c>
      <c r="I106" s="793">
        <f>H106*D106</f>
        <v>0</v>
      </c>
      <c r="J106" s="909">
        <v>1</v>
      </c>
      <c r="K106" s="913">
        <f>J106*H106</f>
        <v>199750</v>
      </c>
    </row>
    <row r="107" spans="1:11" s="482" customFormat="1" ht="15.75" customHeight="1" x14ac:dyDescent="0.25">
      <c r="A107" s="542">
        <f>IF(D107&lt;&gt;"",A104+1,A104)</f>
        <v>7</v>
      </c>
      <c r="B107" s="197" t="str">
        <f t="shared" ref="B107:B125" si="9">IF(D107&lt;&gt;"","S"&amp;A107,"")</f>
        <v/>
      </c>
      <c r="C107" s="807"/>
      <c r="D107" s="787"/>
      <c r="E107" s="488"/>
      <c r="F107" s="515"/>
      <c r="G107" s="433"/>
      <c r="H107" s="433"/>
      <c r="I107" s="442"/>
      <c r="J107" s="713"/>
      <c r="K107" s="880"/>
    </row>
    <row r="108" spans="1:11" s="815" customFormat="1" ht="26.4" x14ac:dyDescent="0.25">
      <c r="A108" s="850">
        <f t="shared" ref="A108:A125" si="10">IF(D108&lt;&gt;"",A107+1,A107)</f>
        <v>8</v>
      </c>
      <c r="B108" s="809" t="str">
        <f t="shared" si="9"/>
        <v>S8</v>
      </c>
      <c r="C108" s="810" t="s">
        <v>647</v>
      </c>
      <c r="D108" s="811">
        <v>1</v>
      </c>
      <c r="E108" s="812" t="s">
        <v>474</v>
      </c>
      <c r="F108" s="813">
        <v>273775</v>
      </c>
      <c r="G108" s="814">
        <f>F108*D108</f>
        <v>273775</v>
      </c>
      <c r="H108" s="814">
        <v>264959.45</v>
      </c>
      <c r="I108" s="899">
        <f>H108*D108</f>
        <v>264959.45</v>
      </c>
      <c r="J108" s="713">
        <v>0</v>
      </c>
      <c r="K108" s="713">
        <v>0</v>
      </c>
    </row>
    <row r="109" spans="1:11" s="815" customFormat="1" x14ac:dyDescent="0.25">
      <c r="A109" s="850">
        <f t="shared" si="10"/>
        <v>8</v>
      </c>
      <c r="B109" s="809" t="str">
        <f t="shared" si="9"/>
        <v/>
      </c>
      <c r="C109" s="816"/>
      <c r="D109" s="811"/>
      <c r="E109" s="817"/>
      <c r="F109" s="813"/>
      <c r="G109" s="814"/>
      <c r="H109" s="814"/>
      <c r="I109" s="433"/>
      <c r="J109" s="713"/>
      <c r="K109" s="880"/>
    </row>
    <row r="110" spans="1:11" s="815" customFormat="1" x14ac:dyDescent="0.25">
      <c r="A110" s="850">
        <f t="shared" si="10"/>
        <v>9</v>
      </c>
      <c r="B110" s="809" t="str">
        <f t="shared" si="9"/>
        <v>S9</v>
      </c>
      <c r="C110" s="810" t="s">
        <v>648</v>
      </c>
      <c r="D110" s="811">
        <v>1</v>
      </c>
      <c r="E110" s="812" t="s">
        <v>474</v>
      </c>
      <c r="F110" s="813">
        <v>273775</v>
      </c>
      <c r="G110" s="814">
        <f>F110*D110</f>
        <v>273775</v>
      </c>
      <c r="H110" s="814">
        <v>264959.45</v>
      </c>
      <c r="I110" s="433">
        <f>H110*D110</f>
        <v>264959.45</v>
      </c>
      <c r="J110" s="713">
        <v>0</v>
      </c>
      <c r="K110" s="713">
        <v>0</v>
      </c>
    </row>
    <row r="111" spans="1:11" s="815" customFormat="1" x14ac:dyDescent="0.25">
      <c r="A111" s="850">
        <f t="shared" si="10"/>
        <v>9</v>
      </c>
      <c r="B111" s="809" t="str">
        <f t="shared" si="9"/>
        <v/>
      </c>
      <c r="C111" s="816" t="s">
        <v>649</v>
      </c>
      <c r="D111" s="811"/>
      <c r="E111" s="817"/>
      <c r="F111" s="813"/>
      <c r="G111" s="814"/>
      <c r="H111" s="814"/>
      <c r="I111" s="433"/>
      <c r="J111" s="713"/>
      <c r="K111" s="880"/>
    </row>
    <row r="112" spans="1:11" s="815" customFormat="1" x14ac:dyDescent="0.25">
      <c r="A112" s="850">
        <f t="shared" si="10"/>
        <v>9</v>
      </c>
      <c r="B112" s="872" t="str">
        <f t="shared" si="9"/>
        <v/>
      </c>
      <c r="C112" s="873"/>
      <c r="D112" s="826"/>
      <c r="E112" s="817"/>
      <c r="F112" s="820"/>
      <c r="G112" s="821"/>
      <c r="H112" s="814"/>
      <c r="I112" s="433"/>
      <c r="J112" s="691"/>
      <c r="K112" s="880"/>
    </row>
    <row r="113" spans="1:11" s="815" customFormat="1" x14ac:dyDescent="0.25">
      <c r="A113" s="850">
        <f t="shared" si="10"/>
        <v>10</v>
      </c>
      <c r="B113" s="809" t="str">
        <f t="shared" si="9"/>
        <v>S10</v>
      </c>
      <c r="C113" s="810" t="s">
        <v>650</v>
      </c>
      <c r="D113" s="874">
        <v>1</v>
      </c>
      <c r="E113" s="812" t="s">
        <v>474</v>
      </c>
      <c r="F113" s="813">
        <v>273775</v>
      </c>
      <c r="G113" s="814">
        <f>F113*D113</f>
        <v>273775</v>
      </c>
      <c r="H113" s="814">
        <v>264959.45</v>
      </c>
      <c r="I113" s="433">
        <f>H113*D113</f>
        <v>264959.45</v>
      </c>
      <c r="J113" s="713">
        <v>0</v>
      </c>
      <c r="K113" s="713">
        <v>0</v>
      </c>
    </row>
    <row r="114" spans="1:11" s="822" customFormat="1" x14ac:dyDescent="0.25">
      <c r="A114" s="933">
        <f t="shared" si="10"/>
        <v>10</v>
      </c>
      <c r="B114" s="809" t="str">
        <f t="shared" si="9"/>
        <v/>
      </c>
      <c r="C114" s="816" t="s">
        <v>649</v>
      </c>
      <c r="D114" s="811"/>
      <c r="E114" s="817"/>
      <c r="F114" s="813"/>
      <c r="G114" s="814"/>
      <c r="H114" s="814"/>
      <c r="I114" s="433"/>
      <c r="J114" s="713"/>
      <c r="K114" s="880"/>
    </row>
    <row r="115" spans="1:11" s="815" customFormat="1" x14ac:dyDescent="0.25">
      <c r="A115" s="850">
        <f t="shared" si="10"/>
        <v>10</v>
      </c>
      <c r="B115" s="809" t="str">
        <f t="shared" si="9"/>
        <v/>
      </c>
      <c r="C115" s="823"/>
      <c r="D115" s="811"/>
      <c r="E115" s="817"/>
      <c r="F115" s="813"/>
      <c r="G115" s="814"/>
      <c r="H115" s="814"/>
      <c r="I115" s="433"/>
      <c r="J115" s="713"/>
      <c r="K115" s="880"/>
    </row>
    <row r="116" spans="1:11" s="815" customFormat="1" x14ac:dyDescent="0.25">
      <c r="A116" s="850">
        <f t="shared" si="10"/>
        <v>11</v>
      </c>
      <c r="B116" s="809" t="str">
        <f t="shared" si="9"/>
        <v>S11</v>
      </c>
      <c r="C116" s="810" t="s">
        <v>651</v>
      </c>
      <c r="D116" s="811">
        <v>1</v>
      </c>
      <c r="E116" s="812" t="s">
        <v>474</v>
      </c>
      <c r="F116" s="813">
        <v>273775</v>
      </c>
      <c r="G116" s="814">
        <f>F116*D116</f>
        <v>273775</v>
      </c>
      <c r="H116" s="814">
        <v>264959.45</v>
      </c>
      <c r="I116" s="433">
        <f>H116*D116</f>
        <v>264959.45</v>
      </c>
      <c r="J116" s="713">
        <v>0</v>
      </c>
      <c r="K116" s="713">
        <v>0</v>
      </c>
    </row>
    <row r="117" spans="1:11" s="815" customFormat="1" x14ac:dyDescent="0.25">
      <c r="A117" s="850">
        <f t="shared" si="10"/>
        <v>11</v>
      </c>
      <c r="B117" s="809" t="str">
        <f t="shared" si="9"/>
        <v/>
      </c>
      <c r="C117" s="816" t="s">
        <v>649</v>
      </c>
      <c r="D117" s="811"/>
      <c r="E117" s="817"/>
      <c r="F117" s="813"/>
      <c r="G117" s="814"/>
      <c r="H117" s="814"/>
      <c r="I117" s="433"/>
      <c r="J117" s="713"/>
      <c r="K117" s="880"/>
    </row>
    <row r="118" spans="1:11" s="815" customFormat="1" x14ac:dyDescent="0.25">
      <c r="A118" s="850">
        <f t="shared" si="10"/>
        <v>11</v>
      </c>
      <c r="B118" s="809" t="str">
        <f t="shared" si="9"/>
        <v/>
      </c>
      <c r="C118" s="823"/>
      <c r="D118" s="811"/>
      <c r="E118" s="817"/>
      <c r="F118" s="813"/>
      <c r="G118" s="814"/>
      <c r="H118" s="814"/>
      <c r="I118" s="433"/>
      <c r="J118" s="713"/>
      <c r="K118" s="880"/>
    </row>
    <row r="119" spans="1:11" s="815" customFormat="1" ht="26.4" x14ac:dyDescent="0.25">
      <c r="A119" s="850">
        <f t="shared" si="10"/>
        <v>12</v>
      </c>
      <c r="B119" s="809" t="str">
        <f t="shared" si="9"/>
        <v>S12</v>
      </c>
      <c r="C119" s="810" t="s">
        <v>652</v>
      </c>
      <c r="D119" s="811">
        <v>1</v>
      </c>
      <c r="E119" s="812" t="s">
        <v>474</v>
      </c>
      <c r="F119" s="813">
        <v>234165</v>
      </c>
      <c r="G119" s="814">
        <f>F119*D119</f>
        <v>234165</v>
      </c>
      <c r="H119" s="814">
        <v>226624.89</v>
      </c>
      <c r="I119" s="433">
        <f>H119*D119</f>
        <v>226624.89</v>
      </c>
      <c r="J119" s="713">
        <v>0</v>
      </c>
      <c r="K119" s="713">
        <v>0</v>
      </c>
    </row>
    <row r="120" spans="1:11" s="482" customFormat="1" x14ac:dyDescent="0.25">
      <c r="A120" s="542">
        <f t="shared" si="10"/>
        <v>12</v>
      </c>
      <c r="B120" s="197" t="str">
        <f t="shared" si="9"/>
        <v/>
      </c>
      <c r="C120" s="807"/>
      <c r="D120" s="787"/>
      <c r="E120" s="488"/>
      <c r="F120" s="515"/>
      <c r="G120" s="433"/>
      <c r="H120" s="433"/>
      <c r="I120" s="433"/>
      <c r="J120" s="713"/>
      <c r="K120" s="880"/>
    </row>
    <row r="121" spans="1:11" s="482" customFormat="1" x14ac:dyDescent="0.25">
      <c r="A121" s="542">
        <f t="shared" si="10"/>
        <v>12</v>
      </c>
      <c r="B121" s="197" t="str">
        <f t="shared" si="9"/>
        <v/>
      </c>
      <c r="C121" s="801" t="s">
        <v>653</v>
      </c>
      <c r="D121" s="536"/>
      <c r="E121" s="491"/>
      <c r="F121" s="515"/>
      <c r="G121" s="433"/>
      <c r="H121" s="433"/>
      <c r="I121" s="433"/>
      <c r="J121" s="691"/>
      <c r="K121" s="880"/>
    </row>
    <row r="122" spans="1:11" s="482" customFormat="1" x14ac:dyDescent="0.25">
      <c r="A122" s="542">
        <f t="shared" si="10"/>
        <v>12</v>
      </c>
      <c r="B122" s="197" t="str">
        <f t="shared" si="9"/>
        <v/>
      </c>
      <c r="C122" s="824"/>
      <c r="D122" s="536"/>
      <c r="E122" s="491"/>
      <c r="F122" s="515"/>
      <c r="G122" s="433"/>
      <c r="H122" s="433"/>
      <c r="I122" s="433"/>
      <c r="J122" s="691"/>
      <c r="K122" s="880"/>
    </row>
    <row r="123" spans="1:11" s="482" customFormat="1" ht="92.4" x14ac:dyDescent="0.25">
      <c r="A123" s="542">
        <f t="shared" si="10"/>
        <v>12</v>
      </c>
      <c r="B123" s="197" t="str">
        <f t="shared" si="9"/>
        <v/>
      </c>
      <c r="C123" s="804" t="s">
        <v>654</v>
      </c>
      <c r="D123" s="536"/>
      <c r="E123" s="421" t="s">
        <v>122</v>
      </c>
      <c r="F123" s="515"/>
      <c r="G123" s="433"/>
      <c r="H123" s="433"/>
      <c r="I123" s="433"/>
      <c r="J123" s="691"/>
      <c r="K123" s="880"/>
    </row>
    <row r="124" spans="1:11" s="482" customFormat="1" x14ac:dyDescent="0.25">
      <c r="A124" s="542">
        <f t="shared" si="10"/>
        <v>12</v>
      </c>
      <c r="B124" s="197" t="str">
        <f t="shared" si="9"/>
        <v/>
      </c>
      <c r="C124" s="804"/>
      <c r="D124" s="536"/>
      <c r="E124" s="491"/>
      <c r="F124" s="515"/>
      <c r="G124" s="433"/>
      <c r="H124" s="433"/>
      <c r="I124" s="433"/>
      <c r="J124" s="691"/>
      <c r="K124" s="880"/>
    </row>
    <row r="125" spans="1:11" s="482" customFormat="1" x14ac:dyDescent="0.25">
      <c r="A125" s="542">
        <f t="shared" si="10"/>
        <v>13</v>
      </c>
      <c r="B125" s="197" t="str">
        <f t="shared" si="9"/>
        <v>S13</v>
      </c>
      <c r="C125" s="777" t="s">
        <v>655</v>
      </c>
      <c r="D125" s="536">
        <v>1</v>
      </c>
      <c r="E125" s="443" t="s">
        <v>474</v>
      </c>
      <c r="F125" s="515">
        <v>18524</v>
      </c>
      <c r="G125" s="433">
        <f>F125*D125</f>
        <v>18524</v>
      </c>
      <c r="H125" s="433">
        <v>17927.53</v>
      </c>
      <c r="I125" s="433">
        <f>H125*D125</f>
        <v>17927.53</v>
      </c>
      <c r="J125" s="691">
        <v>1</v>
      </c>
      <c r="K125" s="880">
        <f>J125*H125</f>
        <v>17927.53</v>
      </c>
    </row>
    <row r="126" spans="1:11" s="482" customFormat="1" ht="15.75" customHeight="1" x14ac:dyDescent="0.25">
      <c r="A126" s="542"/>
      <c r="B126" s="197"/>
      <c r="C126" s="777"/>
      <c r="D126" s="536"/>
      <c r="E126" s="443"/>
      <c r="F126" s="515"/>
      <c r="G126" s="433"/>
      <c r="H126" s="433"/>
      <c r="I126" s="433"/>
      <c r="J126" s="691"/>
      <c r="K126" s="880"/>
    </row>
    <row r="127" spans="1:11" s="482" customFormat="1" x14ac:dyDescent="0.25">
      <c r="A127" s="542">
        <f>IF(D127&lt;&gt;"",A125+1,A125)</f>
        <v>13</v>
      </c>
      <c r="B127" s="197" t="str">
        <f>IF(D127&lt;&gt;"","S"&amp;A127,"")</f>
        <v/>
      </c>
      <c r="C127" s="777"/>
      <c r="D127" s="536"/>
      <c r="E127" s="491"/>
      <c r="F127" s="515"/>
      <c r="G127" s="424"/>
      <c r="H127" s="424"/>
      <c r="I127" s="424"/>
      <c r="J127" s="691"/>
      <c r="K127" s="880"/>
    </row>
    <row r="128" spans="1:11" s="482" customFormat="1" x14ac:dyDescent="0.25">
      <c r="A128" s="542">
        <f>IF(D128&lt;&gt;"",A127+1,A127)</f>
        <v>14</v>
      </c>
      <c r="B128" s="197" t="str">
        <f>IF(D128&lt;&gt;"","S"&amp;A128,"")</f>
        <v>S14</v>
      </c>
      <c r="C128" s="777" t="s">
        <v>656</v>
      </c>
      <c r="D128" s="536">
        <v>1</v>
      </c>
      <c r="E128" s="443" t="s">
        <v>474</v>
      </c>
      <c r="F128" s="515">
        <v>17126</v>
      </c>
      <c r="G128" s="433">
        <f>F128*D128</f>
        <v>17126</v>
      </c>
      <c r="H128" s="433">
        <v>16574.54</v>
      </c>
      <c r="I128" s="433">
        <f>H128*D128</f>
        <v>16574.54</v>
      </c>
      <c r="J128" s="691">
        <v>1</v>
      </c>
      <c r="K128" s="880">
        <f>J128*H128</f>
        <v>16574.54</v>
      </c>
    </row>
    <row r="129" spans="1:11" s="482" customFormat="1" x14ac:dyDescent="0.25">
      <c r="A129" s="542">
        <f>IF(D129&lt;&gt;"",A128+1,A128)</f>
        <v>14</v>
      </c>
      <c r="B129" s="197" t="str">
        <f>IF(D129&lt;&gt;"","S"&amp;A129,"")</f>
        <v/>
      </c>
      <c r="C129" s="786"/>
      <c r="D129" s="536"/>
      <c r="E129" s="499"/>
      <c r="F129" s="515"/>
      <c r="G129" s="433"/>
      <c r="H129" s="433"/>
      <c r="I129" s="433"/>
      <c r="J129" s="691"/>
      <c r="K129" s="880"/>
    </row>
    <row r="130" spans="1:11" s="482" customFormat="1" x14ac:dyDescent="0.25">
      <c r="A130" s="542">
        <f>IF(D130&lt;&gt;"",A129+1,A129)</f>
        <v>15</v>
      </c>
      <c r="B130" s="197" t="str">
        <f>IF(D130&lt;&gt;"","S"&amp;A130,"")</f>
        <v>S15</v>
      </c>
      <c r="C130" s="777" t="s">
        <v>657</v>
      </c>
      <c r="D130" s="536">
        <v>4</v>
      </c>
      <c r="E130" s="421" t="s">
        <v>474</v>
      </c>
      <c r="F130" s="515">
        <v>42523</v>
      </c>
      <c r="G130" s="433">
        <f>F130*D130</f>
        <v>170092</v>
      </c>
      <c r="H130" s="433">
        <v>41153.760000000002</v>
      </c>
      <c r="I130" s="433">
        <f>H130*D130</f>
        <v>164615.04000000001</v>
      </c>
      <c r="J130" s="691">
        <v>0</v>
      </c>
      <c r="K130" s="691">
        <v>0</v>
      </c>
    </row>
    <row r="131" spans="1:11" s="482" customFormat="1" x14ac:dyDescent="0.25">
      <c r="A131" s="542"/>
      <c r="B131" s="790"/>
      <c r="C131" s="796"/>
      <c r="D131" s="792"/>
      <c r="E131" s="533"/>
      <c r="F131" s="783"/>
      <c r="G131" s="793"/>
      <c r="H131" s="793"/>
      <c r="I131" s="793"/>
      <c r="J131" s="911"/>
      <c r="K131" s="913"/>
    </row>
    <row r="132" spans="1:11" s="482" customFormat="1" x14ac:dyDescent="0.25">
      <c r="A132" s="542"/>
      <c r="B132" s="197" t="s">
        <v>1074</v>
      </c>
      <c r="C132" s="777" t="s">
        <v>657</v>
      </c>
      <c r="D132" s="536"/>
      <c r="E132" s="421" t="s">
        <v>474</v>
      </c>
      <c r="F132" s="515">
        <v>42523</v>
      </c>
      <c r="G132" s="433">
        <f>F132*D132</f>
        <v>0</v>
      </c>
      <c r="H132" s="433">
        <v>51200</v>
      </c>
      <c r="I132" s="433">
        <f>H132*D132</f>
        <v>0</v>
      </c>
      <c r="J132" s="691">
        <v>5</v>
      </c>
      <c r="K132" s="880">
        <f>J132*H132</f>
        <v>256000</v>
      </c>
    </row>
    <row r="133" spans="1:11" s="482" customFormat="1" x14ac:dyDescent="0.25">
      <c r="A133" s="542">
        <f>IF(D133&lt;&gt;"",A130+1,A130)</f>
        <v>15</v>
      </c>
      <c r="B133" s="197" t="str">
        <f>IF(D133&lt;&gt;"","S"&amp;A133,"")</f>
        <v/>
      </c>
      <c r="C133" s="777"/>
      <c r="D133" s="537"/>
      <c r="E133" s="509"/>
      <c r="F133" s="515"/>
      <c r="G133" s="433"/>
      <c r="H133" s="433">
        <v>0</v>
      </c>
      <c r="I133" s="433"/>
      <c r="J133" s="713"/>
      <c r="K133" s="880"/>
    </row>
    <row r="134" spans="1:11" s="482" customFormat="1" ht="13.5" customHeight="1" x14ac:dyDescent="0.25">
      <c r="A134" s="542">
        <f>IF(D134&lt;&gt;"",A133+1,A133)</f>
        <v>16</v>
      </c>
      <c r="B134" s="197" t="str">
        <f>IF(D134&lt;&gt;"","S"&amp;A134,"")</f>
        <v>S16</v>
      </c>
      <c r="C134" s="777" t="s">
        <v>658</v>
      </c>
      <c r="D134" s="536">
        <v>4</v>
      </c>
      <c r="E134" s="421" t="s">
        <v>474</v>
      </c>
      <c r="F134" s="515">
        <v>46600</v>
      </c>
      <c r="G134" s="433">
        <f>F134*D134</f>
        <v>186400</v>
      </c>
      <c r="H134" s="433">
        <v>45099.48</v>
      </c>
      <c r="I134" s="433">
        <f>H134*D134</f>
        <v>180397.92</v>
      </c>
      <c r="J134" s="691">
        <v>0</v>
      </c>
      <c r="K134" s="691">
        <v>0</v>
      </c>
    </row>
    <row r="135" spans="1:11" s="482" customFormat="1" ht="13.5" customHeight="1" x14ac:dyDescent="0.25">
      <c r="A135" s="542"/>
      <c r="B135" s="197"/>
      <c r="C135" s="777"/>
      <c r="D135" s="536"/>
      <c r="E135" s="421"/>
      <c r="F135" s="515"/>
      <c r="G135" s="433"/>
      <c r="H135" s="433"/>
      <c r="I135" s="433"/>
      <c r="J135" s="691"/>
      <c r="K135" s="880"/>
    </row>
    <row r="136" spans="1:11" s="482" customFormat="1" x14ac:dyDescent="0.25">
      <c r="A136" s="542">
        <f>IF(D136&lt;&gt;"",A134+1,A134)</f>
        <v>16</v>
      </c>
      <c r="B136" s="197" t="s">
        <v>1075</v>
      </c>
      <c r="C136" s="777" t="s">
        <v>658</v>
      </c>
      <c r="D136" s="536"/>
      <c r="E136" s="421" t="s">
        <v>474</v>
      </c>
      <c r="F136" s="515"/>
      <c r="G136" s="433"/>
      <c r="H136" s="433">
        <v>51200</v>
      </c>
      <c r="I136" s="433">
        <f>H136*D136</f>
        <v>0</v>
      </c>
      <c r="J136" s="691">
        <v>5</v>
      </c>
      <c r="K136" s="880">
        <f>J136*H136</f>
        <v>256000</v>
      </c>
    </row>
    <row r="137" spans="1:11" s="482" customFormat="1" x14ac:dyDescent="0.25">
      <c r="A137" s="542"/>
      <c r="B137" s="197"/>
      <c r="C137" s="777"/>
      <c r="D137" s="536"/>
      <c r="E137" s="421"/>
      <c r="F137" s="515"/>
      <c r="G137" s="433"/>
      <c r="H137" s="433"/>
      <c r="I137" s="433"/>
      <c r="J137" s="691"/>
      <c r="K137" s="880"/>
    </row>
    <row r="138" spans="1:11" s="482" customFormat="1" x14ac:dyDescent="0.25">
      <c r="A138" s="542">
        <f>IF(D138&lt;&gt;"",A136+1,A136)</f>
        <v>17</v>
      </c>
      <c r="B138" s="197" t="str">
        <f>IF(D138&lt;&gt;"","S"&amp;A138,"")</f>
        <v>S17</v>
      </c>
      <c r="C138" s="777" t="s">
        <v>659</v>
      </c>
      <c r="D138" s="536">
        <v>5</v>
      </c>
      <c r="E138" s="421" t="s">
        <v>474</v>
      </c>
      <c r="F138" s="515">
        <v>46600</v>
      </c>
      <c r="G138" s="433">
        <f>F138*D138</f>
        <v>233000</v>
      </c>
      <c r="H138" s="433">
        <v>45099.48</v>
      </c>
      <c r="I138" s="433">
        <f>H138*D138</f>
        <v>225497.40000000002</v>
      </c>
      <c r="J138" s="691">
        <v>0</v>
      </c>
      <c r="K138" s="691">
        <v>0</v>
      </c>
    </row>
    <row r="139" spans="1:11" s="482" customFormat="1" x14ac:dyDescent="0.25">
      <c r="A139" s="542"/>
      <c r="B139" s="197"/>
      <c r="C139" s="777"/>
      <c r="D139" s="536"/>
      <c r="E139" s="421"/>
      <c r="F139" s="515"/>
      <c r="G139" s="433"/>
      <c r="H139" s="433"/>
      <c r="I139" s="433"/>
      <c r="J139" s="691"/>
      <c r="K139" s="880"/>
    </row>
    <row r="140" spans="1:11" s="482" customFormat="1" x14ac:dyDescent="0.25">
      <c r="A140" s="542"/>
      <c r="B140" s="197" t="s">
        <v>1076</v>
      </c>
      <c r="C140" s="777" t="s">
        <v>659</v>
      </c>
      <c r="D140" s="536"/>
      <c r="E140" s="421" t="s">
        <v>474</v>
      </c>
      <c r="F140" s="515"/>
      <c r="G140" s="433"/>
      <c r="H140" s="433">
        <v>51200</v>
      </c>
      <c r="I140" s="433">
        <f>H140*D140</f>
        <v>0</v>
      </c>
      <c r="J140" s="691">
        <v>5</v>
      </c>
      <c r="K140" s="880">
        <f>J140*H140</f>
        <v>256000</v>
      </c>
    </row>
    <row r="141" spans="1:11" s="482" customFormat="1" x14ac:dyDescent="0.25">
      <c r="A141" s="542">
        <f>IF(D141&lt;&gt;"",A138+1,A138)</f>
        <v>17</v>
      </c>
      <c r="B141" s="197" t="str">
        <f>IF(D141&lt;&gt;"","S"&amp;A141,"")</f>
        <v/>
      </c>
      <c r="C141" s="777"/>
      <c r="D141" s="537"/>
      <c r="E141" s="509"/>
      <c r="F141" s="515"/>
      <c r="G141" s="433"/>
      <c r="H141" s="433"/>
      <c r="I141" s="433"/>
      <c r="J141" s="713"/>
      <c r="K141" s="880"/>
    </row>
    <row r="142" spans="1:11" s="482" customFormat="1" x14ac:dyDescent="0.25">
      <c r="A142" s="542">
        <f>IF(D142&lt;&gt;"",A141+1,A141)</f>
        <v>18</v>
      </c>
      <c r="B142" s="197" t="str">
        <f>IF(D142&lt;&gt;"","S"&amp;A142,"")</f>
        <v>S18</v>
      </c>
      <c r="C142" s="777" t="s">
        <v>660</v>
      </c>
      <c r="D142" s="536">
        <v>4</v>
      </c>
      <c r="E142" s="421" t="s">
        <v>474</v>
      </c>
      <c r="F142" s="515">
        <v>42523</v>
      </c>
      <c r="G142" s="433">
        <f>F142*D142</f>
        <v>170092</v>
      </c>
      <c r="H142" s="433">
        <v>41153.760000000002</v>
      </c>
      <c r="I142" s="433">
        <f>H142*D142</f>
        <v>164615.04000000001</v>
      </c>
      <c r="J142" s="691">
        <v>0</v>
      </c>
      <c r="K142" s="691">
        <v>0</v>
      </c>
    </row>
    <row r="143" spans="1:11" s="482" customFormat="1" x14ac:dyDescent="0.25">
      <c r="A143" s="542"/>
      <c r="B143" s="197"/>
      <c r="C143" s="777"/>
      <c r="D143" s="536"/>
      <c r="E143" s="421"/>
      <c r="F143" s="515"/>
      <c r="G143" s="433"/>
      <c r="H143" s="433"/>
      <c r="I143" s="433"/>
      <c r="J143" s="691"/>
      <c r="K143" s="880"/>
    </row>
    <row r="144" spans="1:11" s="482" customFormat="1" x14ac:dyDescent="0.25">
      <c r="A144" s="542"/>
      <c r="B144" s="197" t="s">
        <v>1077</v>
      </c>
      <c r="C144" s="777" t="s">
        <v>660</v>
      </c>
      <c r="D144" s="536"/>
      <c r="E144" s="421" t="s">
        <v>474</v>
      </c>
      <c r="F144" s="515"/>
      <c r="G144" s="433"/>
      <c r="H144" s="433">
        <v>51200</v>
      </c>
      <c r="I144" s="433">
        <f>H144*D144</f>
        <v>0</v>
      </c>
      <c r="J144" s="691">
        <v>5</v>
      </c>
      <c r="K144" s="880">
        <f>J144*H144</f>
        <v>256000</v>
      </c>
    </row>
    <row r="145" spans="1:11" s="482" customFormat="1" x14ac:dyDescent="0.25">
      <c r="A145" s="542">
        <f>IF(D145&lt;&gt;"",A142+1,A142)</f>
        <v>18</v>
      </c>
      <c r="B145" s="197" t="str">
        <f t="shared" ref="B145:B150" si="11">IF(D145&lt;&gt;"","S"&amp;A145,"")</f>
        <v/>
      </c>
      <c r="C145" s="777"/>
      <c r="D145" s="536"/>
      <c r="E145" s="421"/>
      <c r="F145" s="515"/>
      <c r="G145" s="433"/>
      <c r="H145" s="433"/>
      <c r="I145" s="433"/>
      <c r="J145" s="691"/>
      <c r="K145" s="880"/>
    </row>
    <row r="146" spans="1:11" s="815" customFormat="1" x14ac:dyDescent="0.25">
      <c r="A146" s="850">
        <f t="shared" ref="A146:A150" si="12">IF(D146&lt;&gt;"",A145+1,A145)</f>
        <v>19</v>
      </c>
      <c r="B146" s="809" t="str">
        <f t="shared" si="11"/>
        <v>S19</v>
      </c>
      <c r="C146" s="825" t="s">
        <v>661</v>
      </c>
      <c r="D146" s="826">
        <v>1</v>
      </c>
      <c r="E146" s="827" t="s">
        <v>474</v>
      </c>
      <c r="F146" s="813">
        <v>46600</v>
      </c>
      <c r="G146" s="814">
        <f>F146*D146</f>
        <v>46600</v>
      </c>
      <c r="H146" s="814">
        <v>45099.48</v>
      </c>
      <c r="I146" s="814">
        <f>H146*D146</f>
        <v>45099.48</v>
      </c>
      <c r="J146" s="691">
        <v>0</v>
      </c>
      <c r="K146" s="691">
        <v>0</v>
      </c>
    </row>
    <row r="147" spans="1:11" s="482" customFormat="1" x14ac:dyDescent="0.25">
      <c r="A147" s="542">
        <f t="shared" si="12"/>
        <v>19</v>
      </c>
      <c r="B147" s="197" t="str">
        <f t="shared" si="11"/>
        <v/>
      </c>
      <c r="C147" s="825"/>
      <c r="D147" s="537"/>
      <c r="E147" s="421"/>
      <c r="F147" s="515"/>
      <c r="G147" s="433"/>
      <c r="H147" s="433"/>
      <c r="I147" s="433"/>
      <c r="J147" s="713"/>
      <c r="K147" s="880"/>
    </row>
    <row r="148" spans="1:11" s="815" customFormat="1" x14ac:dyDescent="0.25">
      <c r="A148" s="850">
        <f t="shared" si="12"/>
        <v>20</v>
      </c>
      <c r="B148" s="809" t="str">
        <f t="shared" si="11"/>
        <v>S20</v>
      </c>
      <c r="C148" s="825" t="s">
        <v>662</v>
      </c>
      <c r="D148" s="826">
        <v>1</v>
      </c>
      <c r="E148" s="827" t="s">
        <v>474</v>
      </c>
      <c r="F148" s="813">
        <v>49746</v>
      </c>
      <c r="G148" s="814">
        <f>F148*D148</f>
        <v>49746</v>
      </c>
      <c r="H148" s="814">
        <v>48144.18</v>
      </c>
      <c r="I148" s="814">
        <f>H148*D148</f>
        <v>48144.18</v>
      </c>
      <c r="J148" s="691">
        <v>0</v>
      </c>
      <c r="K148" s="691">
        <v>0</v>
      </c>
    </row>
    <row r="149" spans="1:11" s="482" customFormat="1" x14ac:dyDescent="0.25">
      <c r="A149" s="542">
        <f t="shared" si="12"/>
        <v>20</v>
      </c>
      <c r="B149" s="197" t="str">
        <f t="shared" si="11"/>
        <v/>
      </c>
      <c r="C149" s="777"/>
      <c r="D149" s="536"/>
      <c r="E149" s="421"/>
      <c r="F149" s="515"/>
      <c r="G149" s="433"/>
      <c r="H149" s="433"/>
      <c r="I149" s="433"/>
      <c r="J149" s="691"/>
      <c r="K149" s="880"/>
    </row>
    <row r="150" spans="1:11" s="482" customFormat="1" x14ac:dyDescent="0.25">
      <c r="A150" s="542">
        <f t="shared" si="12"/>
        <v>21</v>
      </c>
      <c r="B150" s="197" t="str">
        <f t="shared" si="11"/>
        <v>S21</v>
      </c>
      <c r="C150" s="777" t="s">
        <v>663</v>
      </c>
      <c r="D150" s="536">
        <v>1</v>
      </c>
      <c r="E150" s="421" t="s">
        <v>474</v>
      </c>
      <c r="F150" s="515">
        <v>17475</v>
      </c>
      <c r="G150" s="433">
        <f>F150*D150</f>
        <v>17475</v>
      </c>
      <c r="H150" s="433">
        <v>16912.310000000001</v>
      </c>
      <c r="I150" s="433">
        <f>H150*D150</f>
        <v>16912.310000000001</v>
      </c>
      <c r="J150" s="691">
        <v>0</v>
      </c>
      <c r="K150" s="691">
        <v>0</v>
      </c>
    </row>
    <row r="151" spans="1:11" s="482" customFormat="1" x14ac:dyDescent="0.25">
      <c r="A151" s="542"/>
      <c r="B151" s="197"/>
      <c r="C151" s="777"/>
      <c r="D151" s="536"/>
      <c r="E151" s="421"/>
      <c r="F151" s="515"/>
      <c r="G151" s="433"/>
      <c r="H151" s="433"/>
      <c r="I151" s="433"/>
      <c r="J151" s="691"/>
      <c r="K151" s="880"/>
    </row>
    <row r="152" spans="1:11" s="482" customFormat="1" x14ac:dyDescent="0.25">
      <c r="A152" s="542">
        <f>IF(D152&lt;&gt;"",A150+1,A150)</f>
        <v>21</v>
      </c>
      <c r="B152" s="197" t="s">
        <v>1078</v>
      </c>
      <c r="C152" s="777" t="s">
        <v>663</v>
      </c>
      <c r="D152" s="537"/>
      <c r="E152" s="509" t="s">
        <v>474</v>
      </c>
      <c r="F152" s="515"/>
      <c r="G152" s="433"/>
      <c r="H152" s="433">
        <v>17700</v>
      </c>
      <c r="I152" s="433"/>
      <c r="J152" s="713">
        <v>1</v>
      </c>
      <c r="K152" s="895">
        <f>J152*H152</f>
        <v>17700</v>
      </c>
    </row>
    <row r="153" spans="1:11" s="482" customFormat="1" x14ac:dyDescent="0.25">
      <c r="A153" s="542"/>
      <c r="B153" s="197"/>
      <c r="C153" s="777"/>
      <c r="D153" s="537"/>
      <c r="E153" s="509"/>
      <c r="F153" s="515"/>
      <c r="G153" s="433"/>
      <c r="H153" s="433"/>
      <c r="I153" s="433"/>
      <c r="J153" s="713"/>
      <c r="K153" s="880"/>
    </row>
    <row r="154" spans="1:11" s="482" customFormat="1" x14ac:dyDescent="0.25">
      <c r="A154" s="542">
        <f>IF(D154&lt;&gt;"",A152+1,A152)</f>
        <v>22</v>
      </c>
      <c r="B154" s="197" t="str">
        <f>IF(D154&lt;&gt;"","S"&amp;A154,"")</f>
        <v>S22</v>
      </c>
      <c r="C154" s="777" t="s">
        <v>664</v>
      </c>
      <c r="D154" s="536">
        <v>1</v>
      </c>
      <c r="E154" s="421" t="s">
        <v>474</v>
      </c>
      <c r="F154" s="515">
        <v>17475</v>
      </c>
      <c r="G154" s="433">
        <f>F154*D154</f>
        <v>17475</v>
      </c>
      <c r="H154" s="433">
        <v>16912.310000000001</v>
      </c>
      <c r="I154" s="433">
        <f>H154*D154</f>
        <v>16912.310000000001</v>
      </c>
      <c r="J154" s="691">
        <v>0</v>
      </c>
      <c r="K154" s="691">
        <v>0</v>
      </c>
    </row>
    <row r="155" spans="1:11" s="482" customFormat="1" x14ac:dyDescent="0.25">
      <c r="A155" s="542"/>
      <c r="B155" s="197"/>
      <c r="C155" s="777"/>
      <c r="D155" s="536"/>
      <c r="E155" s="421"/>
      <c r="F155" s="515"/>
      <c r="G155" s="433"/>
      <c r="H155" s="433"/>
      <c r="I155" s="433"/>
      <c r="J155" s="691"/>
      <c r="K155" s="880"/>
    </row>
    <row r="156" spans="1:11" s="482" customFormat="1" x14ac:dyDescent="0.25">
      <c r="A156" s="542">
        <f>IF(D156&lt;&gt;"",A154+1,A154)</f>
        <v>22</v>
      </c>
      <c r="B156" s="197" t="s">
        <v>1079</v>
      </c>
      <c r="C156" s="777" t="s">
        <v>664</v>
      </c>
      <c r="D156" s="537"/>
      <c r="E156" s="509" t="s">
        <v>474</v>
      </c>
      <c r="F156" s="515"/>
      <c r="G156" s="433"/>
      <c r="H156" s="433">
        <v>17700</v>
      </c>
      <c r="I156" s="433"/>
      <c r="J156" s="713">
        <v>1</v>
      </c>
      <c r="K156" s="880">
        <f>J156*H156</f>
        <v>17700</v>
      </c>
    </row>
    <row r="157" spans="1:11" s="482" customFormat="1" x14ac:dyDescent="0.25">
      <c r="A157" s="542"/>
      <c r="B157" s="197"/>
      <c r="C157" s="777"/>
      <c r="D157" s="537"/>
      <c r="E157" s="509"/>
      <c r="F157" s="515"/>
      <c r="G157" s="433"/>
      <c r="H157" s="433"/>
      <c r="I157" s="433"/>
      <c r="J157" s="713"/>
      <c r="K157" s="880"/>
    </row>
    <row r="158" spans="1:11" s="815" customFormat="1" x14ac:dyDescent="0.25">
      <c r="A158" s="850">
        <f>IF(D158&lt;&gt;"",A156+1,A156)</f>
        <v>23</v>
      </c>
      <c r="B158" s="809" t="str">
        <f>IF(D158&lt;&gt;"","S"&amp;A158,"")</f>
        <v>S23</v>
      </c>
      <c r="C158" s="825" t="s">
        <v>665</v>
      </c>
      <c r="D158" s="826">
        <v>1</v>
      </c>
      <c r="E158" s="827" t="s">
        <v>474</v>
      </c>
      <c r="F158" s="813">
        <v>17475</v>
      </c>
      <c r="G158" s="814">
        <f>F158*D158</f>
        <v>17475</v>
      </c>
      <c r="H158" s="814">
        <v>16912.310000000001</v>
      </c>
      <c r="I158" s="814">
        <f>H158*D158</f>
        <v>16912.310000000001</v>
      </c>
      <c r="J158" s="691">
        <v>0</v>
      </c>
      <c r="K158" s="691">
        <v>0</v>
      </c>
    </row>
    <row r="159" spans="1:11" s="482" customFormat="1" x14ac:dyDescent="0.25">
      <c r="A159" s="542">
        <f t="shared" ref="A159:A174" si="13">IF(D159&lt;&gt;"",A158+1,A158)</f>
        <v>23</v>
      </c>
      <c r="B159" s="197" t="str">
        <f>IF(D159&lt;&gt;"","S"&amp;A159,"")</f>
        <v/>
      </c>
      <c r="C159" s="777"/>
      <c r="D159" s="536"/>
      <c r="E159" s="421"/>
      <c r="F159" s="515"/>
      <c r="G159" s="433"/>
      <c r="H159" s="433"/>
      <c r="I159" s="433"/>
      <c r="J159" s="691"/>
      <c r="K159" s="880"/>
    </row>
    <row r="160" spans="1:11" s="482" customFormat="1" x14ac:dyDescent="0.25">
      <c r="A160" s="542">
        <f t="shared" si="13"/>
        <v>24</v>
      </c>
      <c r="B160" s="197" t="str">
        <f>IF(D160&lt;&gt;"","S"&amp;A160,"")</f>
        <v>S24</v>
      </c>
      <c r="C160" s="777" t="s">
        <v>666</v>
      </c>
      <c r="D160" s="536">
        <v>1</v>
      </c>
      <c r="E160" s="421" t="s">
        <v>474</v>
      </c>
      <c r="F160" s="515">
        <v>17475</v>
      </c>
      <c r="G160" s="433">
        <f>F160*D160</f>
        <v>17475</v>
      </c>
      <c r="H160" s="433">
        <v>16912.310000000001</v>
      </c>
      <c r="I160" s="433">
        <f>H160*D160</f>
        <v>16912.310000000001</v>
      </c>
      <c r="J160" s="691">
        <v>0</v>
      </c>
      <c r="K160" s="691">
        <v>0</v>
      </c>
    </row>
    <row r="161" spans="1:17" s="482" customFormat="1" x14ac:dyDescent="0.25">
      <c r="A161" s="542"/>
      <c r="B161" s="197"/>
      <c r="C161" s="777"/>
      <c r="D161" s="536"/>
      <c r="E161" s="421"/>
      <c r="F161" s="515"/>
      <c r="G161" s="433"/>
      <c r="H161" s="433"/>
      <c r="I161" s="433"/>
      <c r="J161" s="691"/>
      <c r="K161" s="900"/>
    </row>
    <row r="162" spans="1:17" s="482" customFormat="1" x14ac:dyDescent="0.25">
      <c r="A162" s="542">
        <f>IF(D162&lt;&gt;"",A160+1,A160)</f>
        <v>25</v>
      </c>
      <c r="B162" s="197" t="s">
        <v>1080</v>
      </c>
      <c r="C162" s="777" t="s">
        <v>1081</v>
      </c>
      <c r="D162" s="536">
        <v>0</v>
      </c>
      <c r="E162" s="421" t="s">
        <v>474</v>
      </c>
      <c r="F162" s="515"/>
      <c r="G162" s="433"/>
      <c r="H162" s="433">
        <v>45750</v>
      </c>
      <c r="I162" s="433"/>
      <c r="J162" s="691">
        <v>2</v>
      </c>
      <c r="K162" s="880">
        <f>J162*H162</f>
        <v>91500</v>
      </c>
    </row>
    <row r="163" spans="1:17" s="482" customFormat="1" x14ac:dyDescent="0.25">
      <c r="A163" s="542"/>
      <c r="B163" s="197"/>
      <c r="C163" s="777"/>
      <c r="D163" s="536"/>
      <c r="E163" s="421"/>
      <c r="F163" s="515"/>
      <c r="G163" s="433"/>
      <c r="H163" s="433"/>
      <c r="I163" s="433"/>
      <c r="J163" s="691"/>
      <c r="K163" s="880"/>
    </row>
    <row r="164" spans="1:17" s="482" customFormat="1" x14ac:dyDescent="0.25">
      <c r="A164" s="542">
        <f>IF(D164&lt;&gt;"",A162+1,A162)</f>
        <v>25</v>
      </c>
      <c r="B164" s="197" t="s">
        <v>1082</v>
      </c>
      <c r="C164" s="777" t="s">
        <v>1083</v>
      </c>
      <c r="D164" s="536"/>
      <c r="E164" s="421" t="s">
        <v>474</v>
      </c>
      <c r="F164" s="515"/>
      <c r="G164" s="433"/>
      <c r="H164" s="433">
        <v>137000</v>
      </c>
      <c r="I164" s="433"/>
      <c r="J164" s="691">
        <v>1</v>
      </c>
      <c r="K164" s="880">
        <f>J164*H164</f>
        <v>137000</v>
      </c>
    </row>
    <row r="165" spans="1:17" s="482" customFormat="1" x14ac:dyDescent="0.25">
      <c r="A165" s="542">
        <f t="shared" si="13"/>
        <v>25</v>
      </c>
      <c r="B165" s="197" t="str">
        <f t="shared" ref="B165:B173" si="14">IF(D165&lt;&gt;"","S"&amp;A165,"")</f>
        <v/>
      </c>
      <c r="C165" s="777"/>
      <c r="D165" s="536"/>
      <c r="E165" s="421"/>
      <c r="F165" s="515"/>
      <c r="G165" s="433"/>
      <c r="H165" s="433"/>
      <c r="I165" s="433"/>
      <c r="J165" s="691"/>
      <c r="K165" s="880"/>
    </row>
    <row r="166" spans="1:17" s="508" customFormat="1" x14ac:dyDescent="0.25">
      <c r="A166" s="542">
        <f t="shared" si="13"/>
        <v>25</v>
      </c>
      <c r="B166" s="197" t="str">
        <f t="shared" si="14"/>
        <v/>
      </c>
      <c r="C166" s="777"/>
      <c r="D166" s="421"/>
      <c r="E166" s="421"/>
      <c r="F166" s="828"/>
      <c r="G166" s="792"/>
      <c r="H166" s="808"/>
      <c r="I166" s="433"/>
      <c r="J166" s="691"/>
      <c r="K166" s="880"/>
      <c r="L166" s="482"/>
      <c r="M166" s="482"/>
      <c r="N166" s="482"/>
      <c r="O166" s="482"/>
      <c r="P166" s="482"/>
      <c r="Q166" s="482"/>
    </row>
    <row r="167" spans="1:17" s="482" customFormat="1" x14ac:dyDescent="0.25">
      <c r="A167" s="542">
        <f t="shared" si="13"/>
        <v>25</v>
      </c>
      <c r="B167" s="186" t="str">
        <f t="shared" si="14"/>
        <v/>
      </c>
      <c r="C167" s="918"/>
      <c r="D167" s="792"/>
      <c r="E167" s="533"/>
      <c r="F167" s="783"/>
      <c r="G167" s="793"/>
      <c r="H167" s="793"/>
      <c r="I167" s="793"/>
      <c r="J167" s="911"/>
      <c r="K167" s="913"/>
    </row>
    <row r="168" spans="1:17" s="482" customFormat="1" x14ac:dyDescent="0.25">
      <c r="A168" s="542">
        <f t="shared" si="13"/>
        <v>25</v>
      </c>
      <c r="B168" s="197" t="str">
        <f t="shared" si="14"/>
        <v/>
      </c>
      <c r="C168" s="801" t="s">
        <v>667</v>
      </c>
      <c r="D168" s="536"/>
      <c r="E168" s="491"/>
      <c r="F168" s="515"/>
      <c r="G168" s="433"/>
      <c r="H168" s="433"/>
      <c r="I168" s="433"/>
      <c r="J168" s="691"/>
      <c r="K168" s="880"/>
    </row>
    <row r="169" spans="1:17" s="482" customFormat="1" x14ac:dyDescent="0.25">
      <c r="A169" s="542">
        <f t="shared" si="13"/>
        <v>25</v>
      </c>
      <c r="B169" s="197" t="str">
        <f t="shared" si="14"/>
        <v/>
      </c>
      <c r="C169" s="774"/>
      <c r="D169" s="536"/>
      <c r="E169" s="491"/>
      <c r="F169" s="515"/>
      <c r="G169" s="433"/>
      <c r="H169" s="433"/>
      <c r="I169" s="433"/>
      <c r="J169" s="691"/>
      <c r="K169" s="880"/>
    </row>
    <row r="170" spans="1:17" s="482" customFormat="1" ht="118.8" x14ac:dyDescent="0.25">
      <c r="A170" s="542">
        <f t="shared" si="13"/>
        <v>25</v>
      </c>
      <c r="B170" s="197" t="str">
        <f t="shared" si="14"/>
        <v/>
      </c>
      <c r="C170" s="777" t="s">
        <v>668</v>
      </c>
      <c r="D170" s="537"/>
      <c r="E170" s="509" t="s">
        <v>530</v>
      </c>
      <c r="F170" s="515"/>
      <c r="G170" s="433"/>
      <c r="H170" s="433"/>
      <c r="I170" s="433"/>
      <c r="J170" s="713"/>
      <c r="K170" s="880"/>
    </row>
    <row r="171" spans="1:17" s="482" customFormat="1" ht="9" customHeight="1" x14ac:dyDescent="0.25">
      <c r="A171" s="542">
        <f t="shared" si="13"/>
        <v>25</v>
      </c>
      <c r="B171" s="197" t="str">
        <f t="shared" si="14"/>
        <v/>
      </c>
      <c r="C171" s="777"/>
      <c r="D171" s="537"/>
      <c r="E171" s="509"/>
      <c r="F171" s="515"/>
      <c r="G171" s="433"/>
      <c r="H171" s="433"/>
      <c r="I171" s="433"/>
      <c r="J171" s="713"/>
      <c r="K171" s="880"/>
    </row>
    <row r="172" spans="1:17" s="482" customFormat="1" ht="118.8" x14ac:dyDescent="0.25">
      <c r="A172" s="542">
        <f t="shared" si="13"/>
        <v>25</v>
      </c>
      <c r="B172" s="197" t="str">
        <f t="shared" si="14"/>
        <v/>
      </c>
      <c r="C172" s="777" t="s">
        <v>669</v>
      </c>
      <c r="D172" s="537"/>
      <c r="E172" s="528" t="s">
        <v>122</v>
      </c>
      <c r="F172" s="515"/>
      <c r="G172" s="433"/>
      <c r="H172" s="433"/>
      <c r="I172" s="433"/>
      <c r="J172" s="713"/>
      <c r="K172" s="880"/>
    </row>
    <row r="173" spans="1:17" s="482" customFormat="1" ht="26.4" x14ac:dyDescent="0.25">
      <c r="A173" s="542">
        <f t="shared" si="13"/>
        <v>25</v>
      </c>
      <c r="B173" s="197" t="str">
        <f t="shared" si="14"/>
        <v/>
      </c>
      <c r="C173" s="901" t="s">
        <v>1084</v>
      </c>
      <c r="D173" s="537"/>
      <c r="E173" s="509"/>
      <c r="F173" s="515"/>
      <c r="G173" s="433"/>
      <c r="H173" s="433"/>
      <c r="I173" s="433"/>
      <c r="J173" s="713"/>
      <c r="K173" s="880"/>
    </row>
    <row r="174" spans="1:17" s="482" customFormat="1" ht="26.4" x14ac:dyDescent="0.25">
      <c r="A174" s="542">
        <f t="shared" si="13"/>
        <v>26</v>
      </c>
      <c r="B174" s="197" t="s">
        <v>1085</v>
      </c>
      <c r="C174" s="777" t="s">
        <v>670</v>
      </c>
      <c r="D174" s="536">
        <v>25</v>
      </c>
      <c r="E174" s="509" t="s">
        <v>464</v>
      </c>
      <c r="F174" s="515">
        <v>12524</v>
      </c>
      <c r="G174" s="433">
        <f>F174*D174</f>
        <v>313100</v>
      </c>
      <c r="H174" s="433">
        <v>12120.73</v>
      </c>
      <c r="I174" s="433">
        <f>H174*D174</f>
        <v>303018.25</v>
      </c>
      <c r="J174" s="691">
        <v>0</v>
      </c>
      <c r="K174" s="880">
        <f>J174*H174</f>
        <v>0</v>
      </c>
    </row>
    <row r="175" spans="1:17" s="482" customFormat="1" x14ac:dyDescent="0.25">
      <c r="A175" s="542"/>
      <c r="B175" s="197"/>
      <c r="C175" s="777"/>
      <c r="D175" s="536"/>
      <c r="E175" s="509"/>
      <c r="F175" s="515"/>
      <c r="G175" s="433"/>
      <c r="H175" s="433"/>
      <c r="I175" s="433"/>
      <c r="J175" s="691"/>
      <c r="K175" s="880"/>
    </row>
    <row r="176" spans="1:17" s="482" customFormat="1" ht="46.5" customHeight="1" x14ac:dyDescent="0.25">
      <c r="A176" s="542"/>
      <c r="B176" s="197" t="s">
        <v>1086</v>
      </c>
      <c r="C176" s="777" t="s">
        <v>1087</v>
      </c>
      <c r="D176" s="536">
        <v>0</v>
      </c>
      <c r="E176" s="509" t="s">
        <v>464</v>
      </c>
      <c r="F176" s="515"/>
      <c r="G176" s="433"/>
      <c r="H176" s="433">
        <v>1149</v>
      </c>
      <c r="I176" s="433">
        <f>H176*D176</f>
        <v>0</v>
      </c>
      <c r="J176" s="691">
        <v>195</v>
      </c>
      <c r="K176" s="880">
        <f>J176*H176</f>
        <v>224055</v>
      </c>
    </row>
    <row r="177" spans="1:11" s="482" customFormat="1" x14ac:dyDescent="0.25">
      <c r="A177" s="542"/>
      <c r="B177" s="197"/>
      <c r="C177" s="777"/>
      <c r="D177" s="536"/>
      <c r="E177" s="509"/>
      <c r="F177" s="515"/>
      <c r="G177" s="433"/>
      <c r="H177" s="433"/>
      <c r="I177" s="433"/>
      <c r="J177" s="691"/>
      <c r="K177" s="880"/>
    </row>
    <row r="178" spans="1:11" s="482" customFormat="1" ht="39.6" x14ac:dyDescent="0.25">
      <c r="A178" s="542"/>
      <c r="B178" s="197" t="s">
        <v>1088</v>
      </c>
      <c r="C178" s="777" t="s">
        <v>1089</v>
      </c>
      <c r="D178" s="536">
        <v>0</v>
      </c>
      <c r="E178" s="509" t="s">
        <v>464</v>
      </c>
      <c r="F178" s="515"/>
      <c r="G178" s="433"/>
      <c r="H178" s="433">
        <v>1650</v>
      </c>
      <c r="I178" s="433">
        <f>H178*D178</f>
        <v>0</v>
      </c>
      <c r="J178" s="691">
        <v>28</v>
      </c>
      <c r="K178" s="880">
        <f>J178*H178</f>
        <v>46200</v>
      </c>
    </row>
    <row r="179" spans="1:11" s="482" customFormat="1" x14ac:dyDescent="0.25">
      <c r="A179" s="542"/>
      <c r="B179" s="790"/>
      <c r="C179" s="796"/>
      <c r="D179" s="792"/>
      <c r="E179" s="538"/>
      <c r="F179" s="783"/>
      <c r="G179" s="793"/>
      <c r="H179" s="793"/>
      <c r="I179" s="793"/>
      <c r="J179" s="911"/>
      <c r="K179" s="913"/>
    </row>
    <row r="180" spans="1:11" s="482" customFormat="1" ht="36" customHeight="1" x14ac:dyDescent="0.25">
      <c r="A180" s="542"/>
      <c r="B180" s="197" t="s">
        <v>1090</v>
      </c>
      <c r="C180" s="777" t="s">
        <v>1091</v>
      </c>
      <c r="D180" s="536">
        <v>0</v>
      </c>
      <c r="E180" s="509" t="s">
        <v>464</v>
      </c>
      <c r="F180" s="515"/>
      <c r="G180" s="433"/>
      <c r="H180" s="433">
        <v>1400</v>
      </c>
      <c r="I180" s="433">
        <f>H180*D180</f>
        <v>0</v>
      </c>
      <c r="J180" s="691">
        <v>120</v>
      </c>
      <c r="K180" s="880">
        <f>J180*H180</f>
        <v>168000</v>
      </c>
    </row>
    <row r="181" spans="1:11" s="482" customFormat="1" x14ac:dyDescent="0.25">
      <c r="A181" s="542"/>
      <c r="B181" s="197"/>
      <c r="C181" s="777"/>
      <c r="D181" s="536"/>
      <c r="E181" s="509"/>
      <c r="F181" s="515"/>
      <c r="G181" s="433"/>
      <c r="H181" s="433"/>
      <c r="I181" s="433"/>
      <c r="J181" s="691"/>
      <c r="K181" s="880"/>
    </row>
    <row r="182" spans="1:11" s="482" customFormat="1" ht="32.25" customHeight="1" x14ac:dyDescent="0.25">
      <c r="A182" s="542"/>
      <c r="B182" s="197" t="s">
        <v>1092</v>
      </c>
      <c r="C182" s="777" t="s">
        <v>1093</v>
      </c>
      <c r="D182" s="536">
        <v>0</v>
      </c>
      <c r="E182" s="509" t="s">
        <v>464</v>
      </c>
      <c r="F182" s="515"/>
      <c r="G182" s="433"/>
      <c r="H182" s="433">
        <v>1650</v>
      </c>
      <c r="I182" s="433">
        <f>H182*D182</f>
        <v>0</v>
      </c>
      <c r="J182" s="691">
        <v>12</v>
      </c>
      <c r="K182" s="880">
        <f>J182*H182</f>
        <v>19800</v>
      </c>
    </row>
    <row r="183" spans="1:11" s="482" customFormat="1" x14ac:dyDescent="0.25">
      <c r="A183" s="542">
        <f>IF(D183&lt;&gt;"",A174+1,A174)</f>
        <v>26</v>
      </c>
      <c r="B183" s="197" t="str">
        <f>IF(D183&lt;&gt;"","S"&amp;A183,"")</f>
        <v/>
      </c>
      <c r="C183" s="777"/>
      <c r="D183" s="537"/>
      <c r="E183" s="509"/>
      <c r="F183" s="515"/>
      <c r="G183" s="433"/>
      <c r="H183" s="433"/>
      <c r="I183" s="433"/>
      <c r="J183" s="713"/>
      <c r="K183" s="880"/>
    </row>
    <row r="184" spans="1:11" s="482" customFormat="1" ht="26.4" x14ac:dyDescent="0.25">
      <c r="A184" s="542">
        <f>IF(D184&lt;&gt;"",A183+1,A183)</f>
        <v>27</v>
      </c>
      <c r="B184" s="197" t="s">
        <v>1094</v>
      </c>
      <c r="C184" s="777" t="s">
        <v>671</v>
      </c>
      <c r="D184" s="537">
        <v>5</v>
      </c>
      <c r="E184" s="509" t="s">
        <v>464</v>
      </c>
      <c r="F184" s="515">
        <v>3437</v>
      </c>
      <c r="G184" s="433">
        <f>F184*D184</f>
        <v>17185</v>
      </c>
      <c r="H184" s="433">
        <v>3326.33</v>
      </c>
      <c r="I184" s="433">
        <f>H184*D184</f>
        <v>16631.650000000001</v>
      </c>
      <c r="J184" s="713">
        <v>0</v>
      </c>
      <c r="K184" s="713">
        <v>0</v>
      </c>
    </row>
    <row r="185" spans="1:11" s="482" customFormat="1" x14ac:dyDescent="0.25">
      <c r="A185" s="542"/>
      <c r="B185" s="197"/>
      <c r="C185" s="777"/>
      <c r="D185" s="537"/>
      <c r="E185" s="509"/>
      <c r="F185" s="515"/>
      <c r="G185" s="433"/>
      <c r="H185" s="433"/>
      <c r="I185" s="433"/>
      <c r="J185" s="713"/>
      <c r="K185" s="905"/>
    </row>
    <row r="186" spans="1:11" s="482" customFormat="1" ht="33" customHeight="1" x14ac:dyDescent="0.25">
      <c r="A186" s="542"/>
      <c r="B186" s="197" t="s">
        <v>1095</v>
      </c>
      <c r="C186" s="777" t="s">
        <v>1096</v>
      </c>
      <c r="D186" s="537"/>
      <c r="E186" s="509" t="s">
        <v>464</v>
      </c>
      <c r="F186" s="515"/>
      <c r="G186" s="433"/>
      <c r="H186" s="433">
        <v>1650</v>
      </c>
      <c r="I186" s="433">
        <f>H186*D186</f>
        <v>0</v>
      </c>
      <c r="J186" s="713">
        <v>5</v>
      </c>
      <c r="K186" s="880">
        <f>J186*H186</f>
        <v>8250</v>
      </c>
    </row>
    <row r="187" spans="1:11" s="482" customFormat="1" x14ac:dyDescent="0.25">
      <c r="A187" s="542">
        <f>IF(D187&lt;&gt;"",A184+1,A184)</f>
        <v>27</v>
      </c>
      <c r="B187" s="197" t="str">
        <f>IF(D187&lt;&gt;"","S"&amp;A187,"")</f>
        <v/>
      </c>
      <c r="C187" s="777"/>
      <c r="D187" s="537"/>
      <c r="E187" s="509"/>
      <c r="F187" s="515"/>
      <c r="G187" s="433"/>
      <c r="H187" s="433"/>
      <c r="I187" s="433"/>
      <c r="J187" s="713"/>
      <c r="K187" s="880"/>
    </row>
    <row r="188" spans="1:11" s="815" customFormat="1" ht="26.4" x14ac:dyDescent="0.25">
      <c r="A188" s="850">
        <f t="shared" ref="A188:A200" si="15">IF(D188&lt;&gt;"",A187+1,A187)</f>
        <v>28</v>
      </c>
      <c r="B188" s="197" t="s">
        <v>1097</v>
      </c>
      <c r="C188" s="825" t="s">
        <v>672</v>
      </c>
      <c r="D188" s="811">
        <v>22</v>
      </c>
      <c r="E188" s="817" t="s">
        <v>464</v>
      </c>
      <c r="F188" s="813">
        <v>4136</v>
      </c>
      <c r="G188" s="814">
        <f>F188*D188</f>
        <v>90992</v>
      </c>
      <c r="H188" s="814">
        <v>4002.82</v>
      </c>
      <c r="I188" s="814">
        <f>H188*D188</f>
        <v>88062.040000000008</v>
      </c>
      <c r="J188" s="713">
        <v>0</v>
      </c>
      <c r="K188" s="713">
        <v>0</v>
      </c>
    </row>
    <row r="189" spans="1:11" s="815" customFormat="1" x14ac:dyDescent="0.25">
      <c r="A189" s="850">
        <f t="shared" si="15"/>
        <v>28</v>
      </c>
      <c r="B189" s="809" t="str">
        <f>IF(D189&lt;&gt;"","S"&amp;A189,"")</f>
        <v/>
      </c>
      <c r="C189" s="825"/>
      <c r="D189" s="811"/>
      <c r="E189" s="817"/>
      <c r="F189" s="813"/>
      <c r="G189" s="814"/>
      <c r="H189" s="814"/>
      <c r="I189" s="814"/>
      <c r="J189" s="713"/>
      <c r="K189" s="880"/>
    </row>
    <row r="190" spans="1:11" s="815" customFormat="1" ht="26.4" x14ac:dyDescent="0.25">
      <c r="A190" s="850">
        <f t="shared" si="15"/>
        <v>29</v>
      </c>
      <c r="B190" s="809" t="s">
        <v>1098</v>
      </c>
      <c r="C190" s="825" t="s">
        <v>673</v>
      </c>
      <c r="D190" s="811">
        <v>26</v>
      </c>
      <c r="E190" s="817" t="s">
        <v>464</v>
      </c>
      <c r="F190" s="813">
        <v>4136</v>
      </c>
      <c r="G190" s="814">
        <f>F190*D190</f>
        <v>107536</v>
      </c>
      <c r="H190" s="814">
        <v>4002.82</v>
      </c>
      <c r="I190" s="814">
        <f>H190*D190</f>
        <v>104073.32</v>
      </c>
      <c r="J190" s="713">
        <v>0</v>
      </c>
      <c r="K190" s="713">
        <v>0</v>
      </c>
    </row>
    <row r="191" spans="1:11" s="815" customFormat="1" x14ac:dyDescent="0.25">
      <c r="A191" s="850">
        <f t="shared" si="15"/>
        <v>29</v>
      </c>
      <c r="B191" s="809" t="str">
        <f>IF(D191&lt;&gt;"","S"&amp;A191,"")</f>
        <v/>
      </c>
      <c r="C191" s="825"/>
      <c r="D191" s="811"/>
      <c r="E191" s="817"/>
      <c r="F191" s="813"/>
      <c r="G191" s="814"/>
      <c r="H191" s="814"/>
      <c r="I191" s="814"/>
      <c r="J191" s="713"/>
      <c r="K191" s="880"/>
    </row>
    <row r="192" spans="1:11" s="815" customFormat="1" ht="26.4" x14ac:dyDescent="0.25">
      <c r="A192" s="850">
        <f t="shared" si="15"/>
        <v>30</v>
      </c>
      <c r="B192" s="809" t="s">
        <v>1099</v>
      </c>
      <c r="C192" s="825" t="s">
        <v>674</v>
      </c>
      <c r="D192" s="811">
        <v>30</v>
      </c>
      <c r="E192" s="817" t="s">
        <v>464</v>
      </c>
      <c r="F192" s="813">
        <v>4136</v>
      </c>
      <c r="G192" s="814">
        <f>F192*D192</f>
        <v>124080</v>
      </c>
      <c r="H192" s="814">
        <v>4002.82</v>
      </c>
      <c r="I192" s="814">
        <f>H192*D192</f>
        <v>120084.6</v>
      </c>
      <c r="J192" s="713">
        <v>0</v>
      </c>
      <c r="K192" s="713">
        <v>0</v>
      </c>
    </row>
    <row r="193" spans="1:16" s="815" customFormat="1" x14ac:dyDescent="0.25">
      <c r="A193" s="850">
        <f t="shared" si="15"/>
        <v>30</v>
      </c>
      <c r="B193" s="809" t="str">
        <f>IF(D193&lt;&gt;"","S"&amp;A193,"")</f>
        <v/>
      </c>
      <c r="C193" s="825"/>
      <c r="D193" s="811"/>
      <c r="E193" s="817"/>
      <c r="F193" s="813"/>
      <c r="G193" s="814"/>
      <c r="H193" s="814"/>
      <c r="I193" s="814"/>
      <c r="J193" s="713"/>
      <c r="K193" s="880"/>
    </row>
    <row r="194" spans="1:16" s="815" customFormat="1" ht="26.4" x14ac:dyDescent="0.25">
      <c r="A194" s="850">
        <f t="shared" si="15"/>
        <v>31</v>
      </c>
      <c r="B194" s="809" t="s">
        <v>1100</v>
      </c>
      <c r="C194" s="825" t="s">
        <v>675</v>
      </c>
      <c r="D194" s="811">
        <v>35</v>
      </c>
      <c r="E194" s="817" t="s">
        <v>464</v>
      </c>
      <c r="F194" s="813">
        <v>4136</v>
      </c>
      <c r="G194" s="814">
        <f>F194*D194</f>
        <v>144760</v>
      </c>
      <c r="H194" s="814">
        <v>4002.82</v>
      </c>
      <c r="I194" s="814">
        <f>H194*D194</f>
        <v>140098.70000000001</v>
      </c>
      <c r="J194" s="713">
        <v>0</v>
      </c>
      <c r="K194" s="713">
        <v>0</v>
      </c>
    </row>
    <row r="195" spans="1:16" s="822" customFormat="1" x14ac:dyDescent="0.25">
      <c r="A195" s="933">
        <f t="shared" si="15"/>
        <v>31</v>
      </c>
      <c r="B195" s="809" t="str">
        <f>IF(D195&lt;&gt;"","S"&amp;A195,"")</f>
        <v/>
      </c>
      <c r="C195" s="875"/>
      <c r="D195" s="811"/>
      <c r="E195" s="817"/>
      <c r="F195" s="820"/>
      <c r="G195" s="821"/>
      <c r="H195" s="814"/>
      <c r="I195" s="814"/>
      <c r="J195" s="713"/>
      <c r="K195" s="880"/>
      <c r="L195" s="815"/>
      <c r="M195" s="815"/>
      <c r="N195" s="815"/>
      <c r="O195" s="815"/>
      <c r="P195" s="815"/>
    </row>
    <row r="196" spans="1:16" s="815" customFormat="1" ht="26.4" x14ac:dyDescent="0.25">
      <c r="A196" s="850">
        <f t="shared" si="15"/>
        <v>32</v>
      </c>
      <c r="B196" s="872" t="s">
        <v>1101</v>
      </c>
      <c r="C196" s="825" t="s">
        <v>676</v>
      </c>
      <c r="D196" s="874">
        <v>40</v>
      </c>
      <c r="E196" s="817" t="s">
        <v>464</v>
      </c>
      <c r="F196" s="813">
        <v>3845</v>
      </c>
      <c r="G196" s="814">
        <f>F196*D196</f>
        <v>153800</v>
      </c>
      <c r="H196" s="814">
        <v>3721.19</v>
      </c>
      <c r="I196" s="814">
        <f>H196*D196</f>
        <v>148847.6</v>
      </c>
      <c r="J196" s="713">
        <v>0</v>
      </c>
      <c r="K196" s="713">
        <v>0</v>
      </c>
    </row>
    <row r="197" spans="1:16" s="482" customFormat="1" x14ac:dyDescent="0.25">
      <c r="A197" s="542">
        <f t="shared" si="15"/>
        <v>32</v>
      </c>
      <c r="B197" s="197" t="str">
        <f>IF(D197&lt;&gt;"","S"&amp;A197,"")</f>
        <v/>
      </c>
      <c r="C197" s="777"/>
      <c r="D197" s="787"/>
      <c r="E197" s="509"/>
      <c r="F197" s="515"/>
      <c r="G197" s="433"/>
      <c r="H197" s="433"/>
      <c r="I197" s="433"/>
      <c r="J197" s="713"/>
      <c r="K197" s="880"/>
    </row>
    <row r="198" spans="1:16" s="482" customFormat="1" ht="48" customHeight="1" x14ac:dyDescent="0.25">
      <c r="A198" s="542">
        <f t="shared" si="15"/>
        <v>33</v>
      </c>
      <c r="B198" s="197" t="s">
        <v>1102</v>
      </c>
      <c r="C198" s="777" t="s">
        <v>677</v>
      </c>
      <c r="D198" s="787">
        <v>25</v>
      </c>
      <c r="E198" s="509" t="s">
        <v>464</v>
      </c>
      <c r="F198" s="515">
        <v>4485</v>
      </c>
      <c r="G198" s="433">
        <f>F198*D198</f>
        <v>112125</v>
      </c>
      <c r="H198" s="433">
        <v>4340.58</v>
      </c>
      <c r="I198" s="433">
        <f>H198*D198</f>
        <v>108514.5</v>
      </c>
      <c r="J198" s="713">
        <v>25</v>
      </c>
      <c r="K198" s="880">
        <f>J198*H198</f>
        <v>108514.5</v>
      </c>
    </row>
    <row r="199" spans="1:16" s="482" customFormat="1" x14ac:dyDescent="0.25">
      <c r="A199" s="542">
        <f t="shared" si="15"/>
        <v>33</v>
      </c>
      <c r="B199" s="197" t="str">
        <f>IF(D199&lt;&gt;"","S"&amp;A199,"")</f>
        <v/>
      </c>
      <c r="C199" s="774"/>
      <c r="D199" s="787"/>
      <c r="E199" s="488"/>
      <c r="F199" s="515"/>
      <c r="G199" s="433"/>
      <c r="H199" s="433"/>
      <c r="I199" s="433"/>
      <c r="J199" s="713"/>
      <c r="K199" s="880"/>
    </row>
    <row r="200" spans="1:16" s="815" customFormat="1" ht="26.4" x14ac:dyDescent="0.25">
      <c r="A200" s="850">
        <f t="shared" si="15"/>
        <v>34</v>
      </c>
      <c r="B200" s="818" t="s">
        <v>1103</v>
      </c>
      <c r="C200" s="829" t="s">
        <v>678</v>
      </c>
      <c r="D200" s="830">
        <v>12</v>
      </c>
      <c r="E200" s="819" t="s">
        <v>464</v>
      </c>
      <c r="F200" s="919">
        <v>2155</v>
      </c>
      <c r="G200" s="920">
        <f>F200*D200</f>
        <v>25860</v>
      </c>
      <c r="H200" s="920">
        <v>2085.61</v>
      </c>
      <c r="I200" s="920">
        <f>H200*D200</f>
        <v>25027.32</v>
      </c>
      <c r="J200" s="909">
        <v>0</v>
      </c>
      <c r="K200" s="909">
        <v>0</v>
      </c>
    </row>
    <row r="201" spans="1:16" s="815" customFormat="1" x14ac:dyDescent="0.25">
      <c r="A201" s="850"/>
      <c r="B201" s="809"/>
      <c r="C201" s="825"/>
      <c r="D201" s="811"/>
      <c r="E201" s="817"/>
      <c r="F201" s="813"/>
      <c r="G201" s="814"/>
      <c r="H201" s="814"/>
      <c r="I201" s="814"/>
      <c r="J201" s="713"/>
      <c r="K201" s="880"/>
    </row>
    <row r="202" spans="1:16" s="815" customFormat="1" ht="26.4" x14ac:dyDescent="0.25">
      <c r="A202" s="850">
        <f>IF(D202&lt;&gt;"",A201+1,A201)</f>
        <v>1</v>
      </c>
      <c r="B202" s="831" t="s">
        <v>1104</v>
      </c>
      <c r="C202" s="825" t="s">
        <v>1105</v>
      </c>
      <c r="D202" s="811">
        <v>0</v>
      </c>
      <c r="E202" s="817" t="s">
        <v>464</v>
      </c>
      <c r="F202" s="813">
        <v>2155</v>
      </c>
      <c r="G202" s="814">
        <f>F202*D202</f>
        <v>0</v>
      </c>
      <c r="H202" s="814">
        <v>1400</v>
      </c>
      <c r="I202" s="814">
        <f>H202*D202</f>
        <v>0</v>
      </c>
      <c r="J202" s="713">
        <v>32</v>
      </c>
      <c r="K202" s="880">
        <f>J202*H202</f>
        <v>44800</v>
      </c>
    </row>
    <row r="203" spans="1:16" s="815" customFormat="1" x14ac:dyDescent="0.25">
      <c r="A203" s="850">
        <f>IF(D203&lt;&gt;"",A200+1,A200)</f>
        <v>34</v>
      </c>
      <c r="B203" s="809" t="str">
        <f>IF(D203&lt;&gt;"","S"&amp;A203,"")</f>
        <v/>
      </c>
      <c r="C203" s="823"/>
      <c r="D203" s="811"/>
      <c r="E203" s="817"/>
      <c r="F203" s="813"/>
      <c r="G203" s="814"/>
      <c r="H203" s="814"/>
      <c r="I203" s="814"/>
      <c r="J203" s="713"/>
      <c r="K203" s="880"/>
    </row>
    <row r="204" spans="1:16" s="815" customFormat="1" ht="26.4" x14ac:dyDescent="0.25">
      <c r="A204" s="850">
        <f>IF(D204&lt;&gt;"",A203+1,A203)</f>
        <v>35</v>
      </c>
      <c r="B204" s="809" t="s">
        <v>1106</v>
      </c>
      <c r="C204" s="825" t="s">
        <v>679</v>
      </c>
      <c r="D204" s="811">
        <v>16</v>
      </c>
      <c r="E204" s="817" t="s">
        <v>464</v>
      </c>
      <c r="F204" s="813">
        <v>2155</v>
      </c>
      <c r="G204" s="814">
        <f>F204*D204</f>
        <v>34480</v>
      </c>
      <c r="H204" s="814">
        <v>2085.61</v>
      </c>
      <c r="I204" s="814">
        <f>H204*D204</f>
        <v>33369.760000000002</v>
      </c>
      <c r="J204" s="713">
        <v>0</v>
      </c>
      <c r="K204" s="713">
        <v>0</v>
      </c>
    </row>
    <row r="205" spans="1:16" s="815" customFormat="1" x14ac:dyDescent="0.25">
      <c r="A205" s="850"/>
      <c r="B205" s="809"/>
      <c r="C205" s="825"/>
      <c r="D205" s="811"/>
      <c r="E205" s="817"/>
      <c r="F205" s="813"/>
      <c r="G205" s="814"/>
      <c r="H205" s="814"/>
      <c r="I205" s="814"/>
      <c r="J205" s="713"/>
      <c r="K205" s="880"/>
    </row>
    <row r="206" spans="1:16" s="815" customFormat="1" ht="31.5" customHeight="1" x14ac:dyDescent="0.25">
      <c r="A206" s="850">
        <f>IF(D206&lt;&gt;"",A205+1,A205)</f>
        <v>1</v>
      </c>
      <c r="B206" s="831" t="s">
        <v>1106</v>
      </c>
      <c r="C206" s="825" t="s">
        <v>1107</v>
      </c>
      <c r="D206" s="811">
        <v>0</v>
      </c>
      <c r="E206" s="817" t="s">
        <v>464</v>
      </c>
      <c r="F206" s="813">
        <v>2155</v>
      </c>
      <c r="G206" s="814">
        <f>F206*D206</f>
        <v>0</v>
      </c>
      <c r="H206" s="814">
        <v>1400</v>
      </c>
      <c r="I206" s="814">
        <f>H206*D206</f>
        <v>0</v>
      </c>
      <c r="J206" s="713">
        <v>27</v>
      </c>
      <c r="K206" s="880">
        <f>J206*H206</f>
        <v>37800</v>
      </c>
    </row>
    <row r="207" spans="1:16" s="815" customFormat="1" x14ac:dyDescent="0.25">
      <c r="A207" s="850">
        <f>IF(D207&lt;&gt;"",A204+1,A204)</f>
        <v>35</v>
      </c>
      <c r="B207" s="809" t="str">
        <f>IF(D207&lt;&gt;"","S"&amp;A207,"")</f>
        <v/>
      </c>
      <c r="C207" s="825"/>
      <c r="D207" s="811"/>
      <c r="E207" s="817"/>
      <c r="F207" s="813"/>
      <c r="G207" s="814"/>
      <c r="H207" s="814"/>
      <c r="I207" s="814"/>
      <c r="J207" s="713"/>
      <c r="K207" s="880"/>
    </row>
    <row r="208" spans="1:16" s="815" customFormat="1" ht="26.4" x14ac:dyDescent="0.25">
      <c r="A208" s="850">
        <f>IF(D208&lt;&gt;"",A207+1,A207)</f>
        <v>36</v>
      </c>
      <c r="B208" s="809" t="s">
        <v>1108</v>
      </c>
      <c r="C208" s="825" t="s">
        <v>680</v>
      </c>
      <c r="D208" s="811">
        <v>10</v>
      </c>
      <c r="E208" s="817" t="s">
        <v>464</v>
      </c>
      <c r="F208" s="813">
        <v>2155</v>
      </c>
      <c r="G208" s="814">
        <f>F208*D208</f>
        <v>21550</v>
      </c>
      <c r="H208" s="814">
        <v>2085.61</v>
      </c>
      <c r="I208" s="814">
        <f>H208*D208</f>
        <v>20856.100000000002</v>
      </c>
      <c r="J208" s="713">
        <v>0</v>
      </c>
      <c r="K208" s="713">
        <v>0</v>
      </c>
    </row>
    <row r="209" spans="1:11" s="815" customFormat="1" x14ac:dyDescent="0.25">
      <c r="A209" s="850"/>
      <c r="B209" s="809"/>
      <c r="C209" s="825"/>
      <c r="D209" s="811"/>
      <c r="E209" s="817"/>
      <c r="F209" s="813"/>
      <c r="G209" s="814"/>
      <c r="H209" s="814"/>
      <c r="I209" s="814"/>
      <c r="J209" s="713"/>
      <c r="K209" s="880"/>
    </row>
    <row r="210" spans="1:11" s="815" customFormat="1" ht="30.75" customHeight="1" x14ac:dyDescent="0.25">
      <c r="A210" s="850">
        <f>IF(D210&lt;&gt;"",A209+1,A209)</f>
        <v>1</v>
      </c>
      <c r="B210" s="831" t="s">
        <v>1109</v>
      </c>
      <c r="C210" s="825" t="s">
        <v>1110</v>
      </c>
      <c r="D210" s="811">
        <v>0</v>
      </c>
      <c r="E210" s="817" t="s">
        <v>464</v>
      </c>
      <c r="F210" s="813">
        <v>2155</v>
      </c>
      <c r="G210" s="814">
        <f>F210*D210</f>
        <v>0</v>
      </c>
      <c r="H210" s="814">
        <v>1400</v>
      </c>
      <c r="I210" s="814">
        <f>H210*D210</f>
        <v>0</v>
      </c>
      <c r="J210" s="713">
        <v>30</v>
      </c>
      <c r="K210" s="880">
        <f>J210*H210</f>
        <v>42000</v>
      </c>
    </row>
    <row r="211" spans="1:11" s="815" customFormat="1" x14ac:dyDescent="0.25">
      <c r="A211" s="850">
        <f>IF(D211&lt;&gt;"",A208+1,A208)</f>
        <v>36</v>
      </c>
      <c r="B211" s="809" t="str">
        <f>IF(D211&lt;&gt;"","S"&amp;A211,"")</f>
        <v/>
      </c>
      <c r="C211" s="825"/>
      <c r="D211" s="811"/>
      <c r="E211" s="817"/>
      <c r="F211" s="813"/>
      <c r="G211" s="814"/>
      <c r="H211" s="814"/>
      <c r="I211" s="814"/>
      <c r="J211" s="713"/>
      <c r="K211" s="880"/>
    </row>
    <row r="212" spans="1:11" s="815" customFormat="1" ht="27.75" customHeight="1" x14ac:dyDescent="0.25">
      <c r="A212" s="850">
        <f>IF(D212&lt;&gt;"",A211+1,A211)</f>
        <v>37</v>
      </c>
      <c r="B212" s="809" t="s">
        <v>1111</v>
      </c>
      <c r="C212" s="825" t="s">
        <v>681</v>
      </c>
      <c r="D212" s="811">
        <v>10</v>
      </c>
      <c r="E212" s="817" t="s">
        <v>464</v>
      </c>
      <c r="F212" s="813">
        <v>2155</v>
      </c>
      <c r="G212" s="814">
        <f>F212*D212</f>
        <v>21550</v>
      </c>
      <c r="H212" s="814">
        <v>2085.61</v>
      </c>
      <c r="I212" s="814">
        <f>H212*D212</f>
        <v>20856.100000000002</v>
      </c>
      <c r="J212" s="713">
        <v>0</v>
      </c>
      <c r="K212" s="713">
        <v>0</v>
      </c>
    </row>
    <row r="213" spans="1:11" s="815" customFormat="1" x14ac:dyDescent="0.25">
      <c r="A213" s="850"/>
      <c r="B213" s="809"/>
      <c r="C213" s="825"/>
      <c r="D213" s="811"/>
      <c r="E213" s="817"/>
      <c r="F213" s="813"/>
      <c r="G213" s="814"/>
      <c r="H213" s="814"/>
      <c r="I213" s="814"/>
      <c r="J213" s="713"/>
      <c r="K213" s="880"/>
    </row>
    <row r="214" spans="1:11" s="815" customFormat="1" ht="30.75" customHeight="1" x14ac:dyDescent="0.25">
      <c r="A214" s="850">
        <f>IF(D214&lt;&gt;"",A213+1,A213)</f>
        <v>1</v>
      </c>
      <c r="B214" s="831" t="s">
        <v>1112</v>
      </c>
      <c r="C214" s="825" t="s">
        <v>1113</v>
      </c>
      <c r="D214" s="811">
        <v>0</v>
      </c>
      <c r="E214" s="817" t="s">
        <v>464</v>
      </c>
      <c r="F214" s="813">
        <v>2155</v>
      </c>
      <c r="G214" s="814">
        <f>F214*D214</f>
        <v>0</v>
      </c>
      <c r="H214" s="814">
        <v>1400</v>
      </c>
      <c r="I214" s="814">
        <f>H214*D214</f>
        <v>0</v>
      </c>
      <c r="J214" s="713">
        <v>38</v>
      </c>
      <c r="K214" s="880">
        <f>J214*H214</f>
        <v>53200</v>
      </c>
    </row>
    <row r="215" spans="1:11" s="815" customFormat="1" x14ac:dyDescent="0.25">
      <c r="A215" s="850">
        <f>IF(D215&lt;&gt;"",A212+1,A212)</f>
        <v>37</v>
      </c>
      <c r="B215" s="809" t="str">
        <f>IF(D215&lt;&gt;"","S"&amp;A215,"")</f>
        <v/>
      </c>
      <c r="C215" s="825"/>
      <c r="D215" s="811"/>
      <c r="E215" s="817"/>
      <c r="F215" s="813"/>
      <c r="G215" s="814"/>
      <c r="H215" s="814"/>
      <c r="I215" s="814"/>
      <c r="J215" s="713"/>
      <c r="K215" s="880"/>
    </row>
    <row r="216" spans="1:11" s="815" customFormat="1" ht="27" customHeight="1" x14ac:dyDescent="0.25">
      <c r="A216" s="850">
        <f>IF(D216&lt;&gt;"",A215+1,A215)</f>
        <v>38</v>
      </c>
      <c r="B216" s="809" t="s">
        <v>1114</v>
      </c>
      <c r="C216" s="825" t="s">
        <v>682</v>
      </c>
      <c r="D216" s="811">
        <v>12</v>
      </c>
      <c r="E216" s="817" t="s">
        <v>464</v>
      </c>
      <c r="F216" s="813">
        <v>2155</v>
      </c>
      <c r="G216" s="814">
        <f>F216*D216</f>
        <v>25860</v>
      </c>
      <c r="H216" s="814">
        <v>2085.61</v>
      </c>
      <c r="I216" s="814">
        <f>H216*D216</f>
        <v>25027.32</v>
      </c>
      <c r="J216" s="713">
        <v>0</v>
      </c>
      <c r="K216" s="713">
        <v>0</v>
      </c>
    </row>
    <row r="217" spans="1:11" s="815" customFormat="1" x14ac:dyDescent="0.25">
      <c r="A217" s="850"/>
      <c r="B217" s="809"/>
      <c r="C217" s="825"/>
      <c r="D217" s="811"/>
      <c r="E217" s="817"/>
      <c r="F217" s="813"/>
      <c r="G217" s="814"/>
      <c r="H217" s="814"/>
      <c r="I217" s="814"/>
      <c r="J217" s="713"/>
      <c r="K217" s="880"/>
    </row>
    <row r="218" spans="1:11" s="815" customFormat="1" ht="27.75" customHeight="1" x14ac:dyDescent="0.25">
      <c r="A218" s="934">
        <f>IF(D218&lt;&gt;"",A217+1,A217)</f>
        <v>1</v>
      </c>
      <c r="B218" s="831" t="s">
        <v>1115</v>
      </c>
      <c r="C218" s="825" t="s">
        <v>1116</v>
      </c>
      <c r="D218" s="811">
        <v>0</v>
      </c>
      <c r="E218" s="817" t="s">
        <v>464</v>
      </c>
      <c r="F218" s="813">
        <v>2155</v>
      </c>
      <c r="G218" s="814">
        <f>F218*D218</f>
        <v>0</v>
      </c>
      <c r="H218" s="814">
        <v>1400</v>
      </c>
      <c r="I218" s="814">
        <f>H218*D218</f>
        <v>0</v>
      </c>
      <c r="J218" s="713">
        <v>37</v>
      </c>
      <c r="K218" s="880">
        <f>J218*H218</f>
        <v>51800</v>
      </c>
    </row>
    <row r="219" spans="1:11" s="815" customFormat="1" x14ac:dyDescent="0.25">
      <c r="A219" s="850">
        <f>IF(D219&lt;&gt;"",A216+1,A216)</f>
        <v>38</v>
      </c>
      <c r="B219" s="809" t="str">
        <f>IF(D219&lt;&gt;"","S"&amp;A219,"")</f>
        <v/>
      </c>
      <c r="C219" s="825"/>
      <c r="D219" s="811"/>
      <c r="E219" s="817"/>
      <c r="F219" s="813"/>
      <c r="G219" s="814"/>
      <c r="H219" s="814"/>
      <c r="I219" s="814"/>
      <c r="J219" s="713"/>
      <c r="K219" s="880"/>
    </row>
    <row r="220" spans="1:11" s="815" customFormat="1" ht="26.4" x14ac:dyDescent="0.25">
      <c r="A220" s="850">
        <f>IF(D220&lt;&gt;"",A219+1,A219)</f>
        <v>39</v>
      </c>
      <c r="B220" s="809" t="s">
        <v>1117</v>
      </c>
      <c r="C220" s="825" t="s">
        <v>683</v>
      </c>
      <c r="D220" s="811">
        <v>16</v>
      </c>
      <c r="E220" s="817" t="s">
        <v>464</v>
      </c>
      <c r="F220" s="813">
        <v>2155</v>
      </c>
      <c r="G220" s="814">
        <f>F220*D220</f>
        <v>34480</v>
      </c>
      <c r="H220" s="814">
        <v>2085.61</v>
      </c>
      <c r="I220" s="814">
        <f>H220*D220</f>
        <v>33369.760000000002</v>
      </c>
      <c r="J220" s="713">
        <v>0</v>
      </c>
      <c r="K220" s="713">
        <v>0</v>
      </c>
    </row>
    <row r="221" spans="1:11" s="815" customFormat="1" x14ac:dyDescent="0.25">
      <c r="A221" s="850"/>
      <c r="B221" s="809"/>
      <c r="C221" s="825"/>
      <c r="D221" s="811"/>
      <c r="E221" s="817"/>
      <c r="F221" s="813"/>
      <c r="G221" s="814"/>
      <c r="H221" s="814"/>
      <c r="I221" s="814"/>
      <c r="J221" s="713"/>
      <c r="K221" s="880"/>
    </row>
    <row r="222" spans="1:11" s="815" customFormat="1" ht="30" customHeight="1" x14ac:dyDescent="0.25">
      <c r="A222" s="850">
        <f>IF(D222&lt;&gt;"",A221+1,A221)</f>
        <v>1</v>
      </c>
      <c r="B222" s="809" t="s">
        <v>1118</v>
      </c>
      <c r="C222" s="825" t="s">
        <v>1119</v>
      </c>
      <c r="D222" s="811">
        <v>0</v>
      </c>
      <c r="E222" s="817" t="s">
        <v>464</v>
      </c>
      <c r="F222" s="813">
        <v>2155</v>
      </c>
      <c r="G222" s="814">
        <f>F222*D222</f>
        <v>0</v>
      </c>
      <c r="H222" s="814">
        <v>1400</v>
      </c>
      <c r="I222" s="814">
        <f>H222*D222</f>
        <v>0</v>
      </c>
      <c r="J222" s="713">
        <v>42</v>
      </c>
      <c r="K222" s="880">
        <f>J222*H222</f>
        <v>58800</v>
      </c>
    </row>
    <row r="223" spans="1:11" s="815" customFormat="1" x14ac:dyDescent="0.25">
      <c r="A223" s="850">
        <f>IF(D223&lt;&gt;"",A220+1,A220)</f>
        <v>39</v>
      </c>
      <c r="B223" s="818" t="str">
        <f>IF(D223&lt;&gt;"","S"&amp;A223,"")</f>
        <v/>
      </c>
      <c r="C223" s="829"/>
      <c r="D223" s="830"/>
      <c r="E223" s="819"/>
      <c r="F223" s="919"/>
      <c r="G223" s="920"/>
      <c r="H223" s="920"/>
      <c r="I223" s="920"/>
      <c r="J223" s="909"/>
      <c r="K223" s="913"/>
    </row>
    <row r="224" spans="1:11" s="815" customFormat="1" ht="26.4" x14ac:dyDescent="0.25">
      <c r="A224" s="850">
        <f>IF(D224&lt;&gt;"",A223+1,A223)</f>
        <v>40</v>
      </c>
      <c r="B224" s="809" t="s">
        <v>1120</v>
      </c>
      <c r="C224" s="825" t="s">
        <v>684</v>
      </c>
      <c r="D224" s="811">
        <v>10</v>
      </c>
      <c r="E224" s="817" t="s">
        <v>464</v>
      </c>
      <c r="F224" s="813">
        <v>2155</v>
      </c>
      <c r="G224" s="814">
        <f>F224*D224</f>
        <v>21550</v>
      </c>
      <c r="H224" s="814">
        <v>2085.61</v>
      </c>
      <c r="I224" s="814">
        <f>H224*D224</f>
        <v>20856.100000000002</v>
      </c>
      <c r="J224" s="713">
        <v>0</v>
      </c>
      <c r="K224" s="713">
        <v>0</v>
      </c>
    </row>
    <row r="225" spans="1:11" s="815" customFormat="1" x14ac:dyDescent="0.25">
      <c r="A225" s="850"/>
      <c r="B225" s="809"/>
      <c r="C225" s="825"/>
      <c r="D225" s="811"/>
      <c r="E225" s="817"/>
      <c r="F225" s="813"/>
      <c r="G225" s="814"/>
      <c r="H225" s="814"/>
      <c r="I225" s="814"/>
      <c r="J225" s="713"/>
      <c r="K225" s="880"/>
    </row>
    <row r="226" spans="1:11" s="815" customFormat="1" ht="31.5" customHeight="1" x14ac:dyDescent="0.25">
      <c r="A226" s="850">
        <f>IF(D226&lt;&gt;"",A225+1,A225)</f>
        <v>1</v>
      </c>
      <c r="B226" s="831" t="s">
        <v>1121</v>
      </c>
      <c r="C226" s="825" t="s">
        <v>1122</v>
      </c>
      <c r="D226" s="811">
        <v>0</v>
      </c>
      <c r="E226" s="817" t="s">
        <v>464</v>
      </c>
      <c r="F226" s="813">
        <v>2155</v>
      </c>
      <c r="G226" s="814">
        <f>F226*D226</f>
        <v>0</v>
      </c>
      <c r="H226" s="814">
        <v>1400</v>
      </c>
      <c r="I226" s="814">
        <f>H226*D226</f>
        <v>0</v>
      </c>
      <c r="J226" s="713">
        <v>34</v>
      </c>
      <c r="K226" s="880">
        <f>J226*H226</f>
        <v>47600</v>
      </c>
    </row>
    <row r="227" spans="1:11" s="815" customFormat="1" x14ac:dyDescent="0.25">
      <c r="A227" s="850">
        <f>IF(D227&lt;&gt;"",A224+1,A224)</f>
        <v>40</v>
      </c>
      <c r="B227" s="809" t="str">
        <f>IF(D227&lt;&gt;"","S"&amp;A227,"")</f>
        <v/>
      </c>
      <c r="C227" s="825"/>
      <c r="D227" s="811"/>
      <c r="E227" s="817"/>
      <c r="F227" s="813"/>
      <c r="G227" s="814"/>
      <c r="H227" s="814"/>
      <c r="I227" s="814"/>
      <c r="J227" s="713"/>
      <c r="K227" s="880"/>
    </row>
    <row r="228" spans="1:11" s="815" customFormat="1" ht="26.4" x14ac:dyDescent="0.25">
      <c r="A228" s="850">
        <f>IF(D228&lt;&gt;"",A227+1,A227)</f>
        <v>41</v>
      </c>
      <c r="B228" s="809" t="s">
        <v>1123</v>
      </c>
      <c r="C228" s="825" t="s">
        <v>685</v>
      </c>
      <c r="D228" s="811">
        <v>10</v>
      </c>
      <c r="E228" s="817" t="s">
        <v>464</v>
      </c>
      <c r="F228" s="813">
        <v>2155</v>
      </c>
      <c r="G228" s="814">
        <f>F228*D228</f>
        <v>21550</v>
      </c>
      <c r="H228" s="814">
        <v>2085.61</v>
      </c>
      <c r="I228" s="814">
        <f>H228*D228</f>
        <v>20856.100000000002</v>
      </c>
      <c r="J228" s="713">
        <v>0</v>
      </c>
      <c r="K228" s="713">
        <v>0</v>
      </c>
    </row>
    <row r="229" spans="1:11" s="815" customFormat="1" x14ac:dyDescent="0.25">
      <c r="A229" s="850"/>
      <c r="B229" s="809"/>
      <c r="C229" s="825"/>
      <c r="D229" s="811"/>
      <c r="E229" s="817"/>
      <c r="F229" s="813"/>
      <c r="G229" s="814"/>
      <c r="H229" s="814"/>
      <c r="I229" s="814"/>
      <c r="J229" s="713"/>
      <c r="K229" s="880"/>
    </row>
    <row r="230" spans="1:11" s="815" customFormat="1" ht="30.75" customHeight="1" x14ac:dyDescent="0.25">
      <c r="A230" s="850">
        <f>IF(D230&lt;&gt;"",A229+1,A229)</f>
        <v>1</v>
      </c>
      <c r="B230" s="831" t="s">
        <v>1124</v>
      </c>
      <c r="C230" s="825" t="s">
        <v>1125</v>
      </c>
      <c r="D230" s="811">
        <v>0</v>
      </c>
      <c r="E230" s="817" t="s">
        <v>464</v>
      </c>
      <c r="F230" s="813">
        <v>2155</v>
      </c>
      <c r="G230" s="814">
        <f>F230*D230</f>
        <v>0</v>
      </c>
      <c r="H230" s="814">
        <v>1400</v>
      </c>
      <c r="I230" s="814">
        <f>H230*D230</f>
        <v>0</v>
      </c>
      <c r="J230" s="713">
        <v>40</v>
      </c>
      <c r="K230" s="880">
        <f>J230*H230</f>
        <v>56000</v>
      </c>
    </row>
    <row r="231" spans="1:11" s="815" customFormat="1" x14ac:dyDescent="0.25">
      <c r="A231" s="850">
        <f>IF(D231&lt;&gt;"",A228+1,A228)</f>
        <v>41</v>
      </c>
      <c r="B231" s="809" t="str">
        <f>IF(D231&lt;&gt;"","S"&amp;A231,"")</f>
        <v/>
      </c>
      <c r="C231" s="825"/>
      <c r="D231" s="811"/>
      <c r="E231" s="817"/>
      <c r="F231" s="813"/>
      <c r="G231" s="814"/>
      <c r="H231" s="814"/>
      <c r="I231" s="814"/>
      <c r="J231" s="713"/>
      <c r="K231" s="880"/>
    </row>
    <row r="232" spans="1:11" s="815" customFormat="1" ht="26.4" x14ac:dyDescent="0.25">
      <c r="A232" s="850">
        <f>IF(D232&lt;&gt;"",A231+1,A231)</f>
        <v>42</v>
      </c>
      <c r="B232" s="809" t="s">
        <v>1126</v>
      </c>
      <c r="C232" s="825" t="s">
        <v>686</v>
      </c>
      <c r="D232" s="811">
        <v>12</v>
      </c>
      <c r="E232" s="817" t="s">
        <v>464</v>
      </c>
      <c r="F232" s="813">
        <v>2155</v>
      </c>
      <c r="G232" s="814">
        <f>F232*D232</f>
        <v>25860</v>
      </c>
      <c r="H232" s="814">
        <v>2085.61</v>
      </c>
      <c r="I232" s="814">
        <f>H232*D232</f>
        <v>25027.32</v>
      </c>
      <c r="J232" s="713">
        <v>0</v>
      </c>
      <c r="K232" s="713">
        <v>0</v>
      </c>
    </row>
    <row r="233" spans="1:11" s="815" customFormat="1" x14ac:dyDescent="0.25">
      <c r="A233" s="850"/>
      <c r="B233" s="809"/>
      <c r="C233" s="825"/>
      <c r="D233" s="811"/>
      <c r="E233" s="817"/>
      <c r="F233" s="813"/>
      <c r="G233" s="814"/>
      <c r="H233" s="814"/>
      <c r="I233" s="814"/>
      <c r="J233" s="713"/>
      <c r="K233" s="880"/>
    </row>
    <row r="234" spans="1:11" s="815" customFormat="1" ht="33" customHeight="1" x14ac:dyDescent="0.25">
      <c r="A234" s="850">
        <f>IF(D234&lt;&gt;"",A233+1,A233)</f>
        <v>1</v>
      </c>
      <c r="B234" s="809" t="s">
        <v>1127</v>
      </c>
      <c r="C234" s="825" t="s">
        <v>1128</v>
      </c>
      <c r="D234" s="811">
        <v>0</v>
      </c>
      <c r="E234" s="817" t="s">
        <v>464</v>
      </c>
      <c r="F234" s="813">
        <v>2155</v>
      </c>
      <c r="G234" s="814">
        <f>F234*D234</f>
        <v>0</v>
      </c>
      <c r="H234" s="814">
        <v>1400</v>
      </c>
      <c r="I234" s="814">
        <f>H234*D234</f>
        <v>0</v>
      </c>
      <c r="J234" s="713">
        <v>41</v>
      </c>
      <c r="K234" s="880">
        <f>J234*H234</f>
        <v>57400</v>
      </c>
    </row>
    <row r="235" spans="1:11" s="815" customFormat="1" x14ac:dyDescent="0.25">
      <c r="A235" s="850">
        <f>IF(D235&lt;&gt;"",A232+1,A232)</f>
        <v>42</v>
      </c>
      <c r="B235" s="809" t="str">
        <f>IF(D235&lt;&gt;"","S"&amp;A235,"")</f>
        <v/>
      </c>
      <c r="C235" s="825"/>
      <c r="D235" s="811"/>
      <c r="E235" s="817"/>
      <c r="F235" s="813"/>
      <c r="G235" s="814"/>
      <c r="H235" s="814"/>
      <c r="I235" s="814"/>
      <c r="J235" s="713"/>
      <c r="K235" s="880"/>
    </row>
    <row r="236" spans="1:11" s="815" customFormat="1" ht="26.4" x14ac:dyDescent="0.25">
      <c r="A236" s="850">
        <f>IF(D236&lt;&gt;"",A235+1,A235)</f>
        <v>43</v>
      </c>
      <c r="B236" s="809" t="s">
        <v>1129</v>
      </c>
      <c r="C236" s="825" t="s">
        <v>687</v>
      </c>
      <c r="D236" s="811">
        <v>16</v>
      </c>
      <c r="E236" s="817" t="s">
        <v>464</v>
      </c>
      <c r="F236" s="813">
        <v>2155</v>
      </c>
      <c r="G236" s="814">
        <f>F236*D236</f>
        <v>34480</v>
      </c>
      <c r="H236" s="814">
        <v>2085.61</v>
      </c>
      <c r="I236" s="814">
        <f>H236*D236</f>
        <v>33369.760000000002</v>
      </c>
      <c r="J236" s="713">
        <v>0</v>
      </c>
      <c r="K236" s="713">
        <v>0</v>
      </c>
    </row>
    <row r="237" spans="1:11" s="815" customFormat="1" x14ac:dyDescent="0.25">
      <c r="A237" s="850"/>
      <c r="B237" s="809"/>
      <c r="C237" s="825"/>
      <c r="D237" s="811"/>
      <c r="E237" s="817"/>
      <c r="F237" s="813"/>
      <c r="G237" s="814"/>
      <c r="H237" s="814"/>
      <c r="I237" s="814"/>
      <c r="J237" s="713"/>
      <c r="K237" s="880"/>
    </row>
    <row r="238" spans="1:11" s="815" customFormat="1" ht="31.5" customHeight="1" x14ac:dyDescent="0.25">
      <c r="A238" s="850">
        <f>IF(D238&lt;&gt;"",A237+1,A237)</f>
        <v>1</v>
      </c>
      <c r="B238" s="831" t="s">
        <v>1130</v>
      </c>
      <c r="C238" s="825" t="s">
        <v>1131</v>
      </c>
      <c r="D238" s="811">
        <v>0</v>
      </c>
      <c r="E238" s="817" t="s">
        <v>464</v>
      </c>
      <c r="F238" s="813">
        <v>2155</v>
      </c>
      <c r="G238" s="814">
        <f>F238*D238</f>
        <v>0</v>
      </c>
      <c r="H238" s="814">
        <v>1400</v>
      </c>
      <c r="I238" s="814">
        <f>H238*D238</f>
        <v>0</v>
      </c>
      <c r="J238" s="713">
        <v>46</v>
      </c>
      <c r="K238" s="880">
        <f>J238*H238</f>
        <v>64400</v>
      </c>
    </row>
    <row r="239" spans="1:11" s="815" customFormat="1" x14ac:dyDescent="0.25">
      <c r="A239" s="850"/>
      <c r="B239" s="809"/>
      <c r="C239" s="825"/>
      <c r="D239" s="811"/>
      <c r="E239" s="817"/>
      <c r="F239" s="813"/>
      <c r="G239" s="814"/>
      <c r="H239" s="814"/>
      <c r="I239" s="814"/>
      <c r="J239" s="713"/>
      <c r="K239" s="880"/>
    </row>
    <row r="240" spans="1:11" s="815" customFormat="1" ht="26.4" x14ac:dyDescent="0.25">
      <c r="A240" s="850">
        <f>IF(D240&lt;&gt;"",A239+1,A239)</f>
        <v>1</v>
      </c>
      <c r="B240" s="809" t="s">
        <v>1132</v>
      </c>
      <c r="C240" s="825" t="s">
        <v>688</v>
      </c>
      <c r="D240" s="811">
        <v>10</v>
      </c>
      <c r="E240" s="817" t="s">
        <v>464</v>
      </c>
      <c r="F240" s="813">
        <v>2155</v>
      </c>
      <c r="G240" s="814">
        <f>F240*D240</f>
        <v>21550</v>
      </c>
      <c r="H240" s="814">
        <v>2085.61</v>
      </c>
      <c r="I240" s="814">
        <f>H240*D240</f>
        <v>20856.100000000002</v>
      </c>
      <c r="J240" s="713">
        <v>0</v>
      </c>
      <c r="K240" s="713">
        <v>0</v>
      </c>
    </row>
    <row r="241" spans="1:11" s="815" customFormat="1" x14ac:dyDescent="0.25">
      <c r="A241" s="850"/>
      <c r="B241" s="809"/>
      <c r="C241" s="825"/>
      <c r="D241" s="811"/>
      <c r="E241" s="817"/>
      <c r="F241" s="813"/>
      <c r="G241" s="814"/>
      <c r="H241" s="814"/>
      <c r="I241" s="814"/>
      <c r="J241" s="713"/>
      <c r="K241" s="880"/>
    </row>
    <row r="242" spans="1:11" s="815" customFormat="1" ht="34.5" customHeight="1" x14ac:dyDescent="0.25">
      <c r="A242" s="850">
        <f>IF(D242&lt;&gt;"",A241+1,A241)</f>
        <v>1</v>
      </c>
      <c r="B242" s="831" t="s">
        <v>1133</v>
      </c>
      <c r="C242" s="825" t="s">
        <v>1134</v>
      </c>
      <c r="D242" s="811">
        <v>0</v>
      </c>
      <c r="E242" s="817" t="s">
        <v>464</v>
      </c>
      <c r="F242" s="813">
        <v>2155</v>
      </c>
      <c r="G242" s="814">
        <f>F242*D242</f>
        <v>0</v>
      </c>
      <c r="H242" s="814">
        <v>1400</v>
      </c>
      <c r="I242" s="814">
        <f>H242*D242</f>
        <v>0</v>
      </c>
      <c r="J242" s="713">
        <v>38</v>
      </c>
      <c r="K242" s="880">
        <f>J242*H242</f>
        <v>53200</v>
      </c>
    </row>
    <row r="243" spans="1:11" s="815" customFormat="1" x14ac:dyDescent="0.25">
      <c r="A243" s="850"/>
      <c r="B243" s="809"/>
      <c r="C243" s="825"/>
      <c r="D243" s="811"/>
      <c r="E243" s="817"/>
      <c r="F243" s="813"/>
      <c r="G243" s="814"/>
      <c r="H243" s="814"/>
      <c r="I243" s="814"/>
      <c r="J243" s="713"/>
      <c r="K243" s="880"/>
    </row>
    <row r="244" spans="1:11" s="815" customFormat="1" ht="26.4" x14ac:dyDescent="0.25">
      <c r="A244" s="850">
        <f>IF(D244&lt;&gt;"",A243+1,A243)</f>
        <v>1</v>
      </c>
      <c r="B244" s="809" t="s">
        <v>1135</v>
      </c>
      <c r="C244" s="825" t="s">
        <v>689</v>
      </c>
      <c r="D244" s="811">
        <v>10</v>
      </c>
      <c r="E244" s="817" t="s">
        <v>464</v>
      </c>
      <c r="F244" s="813">
        <v>2155</v>
      </c>
      <c r="G244" s="814">
        <f>F244*D244</f>
        <v>21550</v>
      </c>
      <c r="H244" s="814">
        <v>2085.61</v>
      </c>
      <c r="I244" s="814">
        <f>H244*D244</f>
        <v>20856.100000000002</v>
      </c>
      <c r="J244" s="713">
        <v>0</v>
      </c>
      <c r="K244" s="713">
        <v>0</v>
      </c>
    </row>
    <row r="245" spans="1:11" s="815" customFormat="1" x14ac:dyDescent="0.25">
      <c r="A245" s="850"/>
      <c r="B245" s="818"/>
      <c r="C245" s="829"/>
      <c r="D245" s="830"/>
      <c r="E245" s="819"/>
      <c r="F245" s="919"/>
      <c r="G245" s="920"/>
      <c r="H245" s="920"/>
      <c r="I245" s="920"/>
      <c r="J245" s="909"/>
      <c r="K245" s="913"/>
    </row>
    <row r="246" spans="1:11" s="815" customFormat="1" ht="27" customHeight="1" x14ac:dyDescent="0.25">
      <c r="A246" s="850">
        <f>IF(D246&lt;&gt;"",A245+1,A245)</f>
        <v>1</v>
      </c>
      <c r="B246" s="809" t="s">
        <v>1136</v>
      </c>
      <c r="C246" s="825" t="s">
        <v>1137</v>
      </c>
      <c r="D246" s="811">
        <v>0</v>
      </c>
      <c r="E246" s="817" t="s">
        <v>464</v>
      </c>
      <c r="F246" s="813">
        <v>2155</v>
      </c>
      <c r="G246" s="814">
        <f>F246*D246</f>
        <v>0</v>
      </c>
      <c r="H246" s="814">
        <v>1400</v>
      </c>
      <c r="I246" s="814">
        <f>H246*D246</f>
        <v>0</v>
      </c>
      <c r="J246" s="713">
        <v>43</v>
      </c>
      <c r="K246" s="880">
        <f>J246*H246</f>
        <v>60200</v>
      </c>
    </row>
    <row r="247" spans="1:11" s="815" customFormat="1" x14ac:dyDescent="0.25">
      <c r="A247" s="850"/>
      <c r="B247" s="809"/>
      <c r="C247" s="825"/>
      <c r="D247" s="811"/>
      <c r="E247" s="817"/>
      <c r="F247" s="813"/>
      <c r="G247" s="814"/>
      <c r="H247" s="814"/>
      <c r="I247" s="814"/>
      <c r="J247" s="713"/>
      <c r="K247" s="880"/>
    </row>
    <row r="248" spans="1:11" s="815" customFormat="1" ht="26.4" x14ac:dyDescent="0.25">
      <c r="A248" s="850">
        <f>IF(D248&lt;&gt;"",A247+1,A247)</f>
        <v>1</v>
      </c>
      <c r="B248" s="809" t="s">
        <v>1138</v>
      </c>
      <c r="C248" s="825" t="s">
        <v>690</v>
      </c>
      <c r="D248" s="811">
        <v>12</v>
      </c>
      <c r="E248" s="817" t="s">
        <v>464</v>
      </c>
      <c r="F248" s="813">
        <v>2155</v>
      </c>
      <c r="G248" s="814">
        <f>F248*D248</f>
        <v>25860</v>
      </c>
      <c r="H248" s="814">
        <v>2085.61</v>
      </c>
      <c r="I248" s="814">
        <f>H248*D248</f>
        <v>25027.32</v>
      </c>
      <c r="J248" s="713">
        <v>0</v>
      </c>
      <c r="K248" s="713">
        <v>0</v>
      </c>
    </row>
    <row r="249" spans="1:11" s="815" customFormat="1" x14ac:dyDescent="0.25">
      <c r="A249" s="850"/>
      <c r="B249" s="809"/>
      <c r="C249" s="825"/>
      <c r="D249" s="811"/>
      <c r="E249" s="817"/>
      <c r="F249" s="813"/>
      <c r="G249" s="814"/>
      <c r="H249" s="814"/>
      <c r="I249" s="814"/>
      <c r="J249" s="713"/>
      <c r="K249" s="880"/>
    </row>
    <row r="250" spans="1:11" s="815" customFormat="1" ht="32.25" customHeight="1" x14ac:dyDescent="0.25">
      <c r="A250" s="850">
        <f>IF(D250&lt;&gt;"",A249+1,A249)</f>
        <v>1</v>
      </c>
      <c r="B250" s="809" t="s">
        <v>1139</v>
      </c>
      <c r="C250" s="825" t="s">
        <v>1140</v>
      </c>
      <c r="D250" s="811">
        <v>0</v>
      </c>
      <c r="E250" s="817" t="s">
        <v>464</v>
      </c>
      <c r="F250" s="813">
        <v>2155</v>
      </c>
      <c r="G250" s="814">
        <f>F250*D250</f>
        <v>0</v>
      </c>
      <c r="H250" s="814">
        <v>1400</v>
      </c>
      <c r="I250" s="814">
        <f>H250*D250</f>
        <v>0</v>
      </c>
      <c r="J250" s="713">
        <v>46</v>
      </c>
      <c r="K250" s="880">
        <f>J250*H250</f>
        <v>64400</v>
      </c>
    </row>
    <row r="251" spans="1:11" s="815" customFormat="1" x14ac:dyDescent="0.25">
      <c r="A251" s="850"/>
      <c r="B251" s="809"/>
      <c r="C251" s="825"/>
      <c r="D251" s="811"/>
      <c r="E251" s="817"/>
      <c r="F251" s="813"/>
      <c r="G251" s="814"/>
      <c r="H251" s="814"/>
      <c r="I251" s="814"/>
      <c r="J251" s="713"/>
      <c r="K251" s="880"/>
    </row>
    <row r="252" spans="1:11" s="815" customFormat="1" ht="26.4" x14ac:dyDescent="0.25">
      <c r="A252" s="850">
        <f>IF(D252&lt;&gt;"",A251+1,A251)</f>
        <v>1</v>
      </c>
      <c r="B252" s="809" t="s">
        <v>1141</v>
      </c>
      <c r="C252" s="825" t="s">
        <v>691</v>
      </c>
      <c r="D252" s="811">
        <v>16</v>
      </c>
      <c r="E252" s="817" t="s">
        <v>464</v>
      </c>
      <c r="F252" s="813">
        <v>2155</v>
      </c>
      <c r="G252" s="814">
        <f>F252*D252</f>
        <v>34480</v>
      </c>
      <c r="H252" s="814">
        <v>2085.61</v>
      </c>
      <c r="I252" s="814">
        <f>H252*D252</f>
        <v>33369.760000000002</v>
      </c>
      <c r="J252" s="713">
        <v>0</v>
      </c>
      <c r="K252" s="713">
        <v>0</v>
      </c>
    </row>
    <row r="253" spans="1:11" s="815" customFormat="1" x14ac:dyDescent="0.25">
      <c r="A253" s="850"/>
      <c r="B253" s="809"/>
      <c r="C253" s="825"/>
      <c r="D253" s="811"/>
      <c r="E253" s="817"/>
      <c r="F253" s="813"/>
      <c r="G253" s="814"/>
      <c r="H253" s="814"/>
      <c r="I253" s="814"/>
      <c r="J253" s="713"/>
      <c r="K253" s="880"/>
    </row>
    <row r="254" spans="1:11" s="815" customFormat="1" ht="31.5" customHeight="1" x14ac:dyDescent="0.25">
      <c r="A254" s="850">
        <f>IF(D254&lt;&gt;"",A253+1,A253)</f>
        <v>1</v>
      </c>
      <c r="B254" s="809" t="s">
        <v>1142</v>
      </c>
      <c r="C254" s="825" t="s">
        <v>1143</v>
      </c>
      <c r="D254" s="811">
        <v>0</v>
      </c>
      <c r="E254" s="817" t="s">
        <v>464</v>
      </c>
      <c r="F254" s="813">
        <v>2155</v>
      </c>
      <c r="G254" s="814">
        <f>F254*D254</f>
        <v>0</v>
      </c>
      <c r="H254" s="814">
        <v>1400</v>
      </c>
      <c r="I254" s="814">
        <f>H254*D254</f>
        <v>0</v>
      </c>
      <c r="J254" s="713">
        <v>51</v>
      </c>
      <c r="K254" s="880">
        <f>J254*H254</f>
        <v>71400</v>
      </c>
    </row>
    <row r="255" spans="1:11" s="815" customFormat="1" x14ac:dyDescent="0.25">
      <c r="A255" s="850"/>
      <c r="B255" s="809"/>
      <c r="C255" s="825"/>
      <c r="D255" s="811"/>
      <c r="E255" s="817"/>
      <c r="F255" s="832"/>
      <c r="G255" s="833"/>
      <c r="H255" s="814"/>
      <c r="I255" s="814"/>
      <c r="J255" s="713"/>
      <c r="K255" s="880"/>
    </row>
    <row r="256" spans="1:11" s="815" customFormat="1" ht="26.4" x14ac:dyDescent="0.25">
      <c r="A256" s="850">
        <f>IF(D256&lt;&gt;"",A255+1,A255)</f>
        <v>1</v>
      </c>
      <c r="B256" s="809" t="s">
        <v>1144</v>
      </c>
      <c r="C256" s="825" t="s">
        <v>692</v>
      </c>
      <c r="D256" s="811">
        <v>10</v>
      </c>
      <c r="E256" s="817" t="s">
        <v>464</v>
      </c>
      <c r="F256" s="813">
        <v>2155</v>
      </c>
      <c r="G256" s="814">
        <f>F256*D256</f>
        <v>21550</v>
      </c>
      <c r="H256" s="814">
        <v>2085.61</v>
      </c>
      <c r="I256" s="814">
        <f>H256*D256</f>
        <v>20856.100000000002</v>
      </c>
      <c r="J256" s="713">
        <v>0</v>
      </c>
      <c r="K256" s="713">
        <v>0</v>
      </c>
    </row>
    <row r="257" spans="1:11" s="815" customFormat="1" x14ac:dyDescent="0.25">
      <c r="A257" s="850"/>
      <c r="B257" s="809"/>
      <c r="C257" s="825"/>
      <c r="D257" s="811"/>
      <c r="E257" s="817"/>
      <c r="F257" s="813"/>
      <c r="G257" s="814"/>
      <c r="H257" s="814"/>
      <c r="I257" s="814"/>
      <c r="J257" s="713"/>
      <c r="K257" s="880"/>
    </row>
    <row r="258" spans="1:11" s="815" customFormat="1" ht="30.75" customHeight="1" x14ac:dyDescent="0.25">
      <c r="A258" s="850">
        <f>IF(D258&lt;&gt;"",A257+1,A257)</f>
        <v>1</v>
      </c>
      <c r="B258" s="809" t="s">
        <v>1145</v>
      </c>
      <c r="C258" s="825" t="s">
        <v>1146</v>
      </c>
      <c r="D258" s="811">
        <v>0</v>
      </c>
      <c r="E258" s="817" t="s">
        <v>464</v>
      </c>
      <c r="F258" s="813">
        <v>2155</v>
      </c>
      <c r="G258" s="814">
        <f>F258*D258</f>
        <v>0</v>
      </c>
      <c r="H258" s="814">
        <v>1400</v>
      </c>
      <c r="I258" s="814">
        <f>H258*D258</f>
        <v>0</v>
      </c>
      <c r="J258" s="713">
        <v>43</v>
      </c>
      <c r="K258" s="880">
        <f>J258*H258</f>
        <v>60200</v>
      </c>
    </row>
    <row r="259" spans="1:11" s="815" customFormat="1" x14ac:dyDescent="0.25">
      <c r="A259" s="850"/>
      <c r="B259" s="809"/>
      <c r="C259" s="825"/>
      <c r="D259" s="811"/>
      <c r="E259" s="817"/>
      <c r="F259" s="813"/>
      <c r="G259" s="814"/>
      <c r="H259" s="814"/>
      <c r="I259" s="814"/>
      <c r="J259" s="713"/>
      <c r="K259" s="880"/>
    </row>
    <row r="260" spans="1:11" s="815" customFormat="1" ht="26.4" x14ac:dyDescent="0.25">
      <c r="A260" s="850">
        <f>IF(D260&lt;&gt;"",A259+1,A259)</f>
        <v>1</v>
      </c>
      <c r="B260" s="809" t="s">
        <v>1147</v>
      </c>
      <c r="C260" s="825" t="s">
        <v>693</v>
      </c>
      <c r="D260" s="811">
        <v>10</v>
      </c>
      <c r="E260" s="817" t="s">
        <v>464</v>
      </c>
      <c r="F260" s="813">
        <v>2155</v>
      </c>
      <c r="G260" s="814">
        <f>F260*D260</f>
        <v>21550</v>
      </c>
      <c r="H260" s="814">
        <v>2085.61</v>
      </c>
      <c r="I260" s="814">
        <f>H260*D260</f>
        <v>20856.100000000002</v>
      </c>
      <c r="J260" s="713">
        <v>0</v>
      </c>
      <c r="K260" s="713">
        <v>0</v>
      </c>
    </row>
    <row r="261" spans="1:11" s="815" customFormat="1" x14ac:dyDescent="0.25">
      <c r="A261" s="850"/>
      <c r="B261" s="809"/>
      <c r="C261" s="825"/>
      <c r="D261" s="811"/>
      <c r="E261" s="817"/>
      <c r="F261" s="813"/>
      <c r="G261" s="814"/>
      <c r="H261" s="814"/>
      <c r="I261" s="814"/>
      <c r="J261" s="713"/>
      <c r="K261" s="880"/>
    </row>
    <row r="262" spans="1:11" s="815" customFormat="1" ht="31.5" customHeight="1" x14ac:dyDescent="0.25">
      <c r="A262" s="850">
        <f>IF(D262&lt;&gt;"",A261+1,A261)</f>
        <v>1</v>
      </c>
      <c r="B262" s="831" t="s">
        <v>1148</v>
      </c>
      <c r="C262" s="825" t="s">
        <v>1149</v>
      </c>
      <c r="D262" s="811">
        <v>0</v>
      </c>
      <c r="E262" s="817" t="s">
        <v>464</v>
      </c>
      <c r="F262" s="813">
        <v>2155</v>
      </c>
      <c r="G262" s="814">
        <f>F262*D262</f>
        <v>0</v>
      </c>
      <c r="H262" s="814">
        <v>1400</v>
      </c>
      <c r="I262" s="814">
        <f>H262*D262</f>
        <v>0</v>
      </c>
      <c r="J262" s="713">
        <v>49</v>
      </c>
      <c r="K262" s="880">
        <f>J262*H262</f>
        <v>68600</v>
      </c>
    </row>
    <row r="263" spans="1:11" s="815" customFormat="1" x14ac:dyDescent="0.25">
      <c r="A263" s="850"/>
      <c r="B263" s="809"/>
      <c r="C263" s="825"/>
      <c r="D263" s="811"/>
      <c r="E263" s="817"/>
      <c r="F263" s="813"/>
      <c r="G263" s="814"/>
      <c r="H263" s="814"/>
      <c r="I263" s="814"/>
      <c r="J263" s="713"/>
      <c r="K263" s="880"/>
    </row>
    <row r="264" spans="1:11" s="815" customFormat="1" ht="26.4" x14ac:dyDescent="0.25">
      <c r="A264" s="850">
        <f>IF(D264&lt;&gt;"",A263+1,A263)</f>
        <v>1</v>
      </c>
      <c r="B264" s="809" t="s">
        <v>1150</v>
      </c>
      <c r="C264" s="825" t="s">
        <v>694</v>
      </c>
      <c r="D264" s="811">
        <v>12</v>
      </c>
      <c r="E264" s="817" t="s">
        <v>464</v>
      </c>
      <c r="F264" s="813">
        <v>2738</v>
      </c>
      <c r="G264" s="814">
        <f>F264*D264</f>
        <v>32856</v>
      </c>
      <c r="H264" s="814">
        <v>2649.84</v>
      </c>
      <c r="I264" s="814">
        <f>H264*D264</f>
        <v>31798.080000000002</v>
      </c>
      <c r="J264" s="713">
        <v>0</v>
      </c>
      <c r="K264" s="713">
        <v>0</v>
      </c>
    </row>
    <row r="265" spans="1:11" s="815" customFormat="1" x14ac:dyDescent="0.25">
      <c r="A265" s="850"/>
      <c r="B265" s="809"/>
      <c r="C265" s="825"/>
      <c r="D265" s="811"/>
      <c r="E265" s="817"/>
      <c r="F265" s="813"/>
      <c r="G265" s="814"/>
      <c r="H265" s="814"/>
      <c r="I265" s="814"/>
      <c r="J265" s="713"/>
      <c r="K265" s="880"/>
    </row>
    <row r="266" spans="1:11" s="815" customFormat="1" ht="33" customHeight="1" x14ac:dyDescent="0.25">
      <c r="A266" s="850">
        <f>IF(D266&lt;&gt;"",A265+1,A265)</f>
        <v>1</v>
      </c>
      <c r="B266" s="197" t="s">
        <v>1151</v>
      </c>
      <c r="C266" s="777" t="s">
        <v>1152</v>
      </c>
      <c r="D266" s="537">
        <v>0</v>
      </c>
      <c r="E266" s="509" t="s">
        <v>464</v>
      </c>
      <c r="F266" s="515">
        <v>2738</v>
      </c>
      <c r="G266" s="424">
        <f>F266*D266</f>
        <v>0</v>
      </c>
      <c r="H266" s="424">
        <v>1400</v>
      </c>
      <c r="I266" s="424">
        <f>H266*D266</f>
        <v>0</v>
      </c>
      <c r="J266" s="713">
        <v>46</v>
      </c>
      <c r="K266" s="880">
        <f>J266*H266</f>
        <v>64400</v>
      </c>
    </row>
    <row r="267" spans="1:11" s="815" customFormat="1" x14ac:dyDescent="0.25">
      <c r="A267" s="850"/>
      <c r="B267" s="818"/>
      <c r="C267" s="829"/>
      <c r="D267" s="830"/>
      <c r="E267" s="819"/>
      <c r="F267" s="919"/>
      <c r="G267" s="920"/>
      <c r="H267" s="920"/>
      <c r="I267" s="920"/>
      <c r="J267" s="909"/>
      <c r="K267" s="913"/>
    </row>
    <row r="268" spans="1:11" s="815" customFormat="1" ht="26.4" x14ac:dyDescent="0.25">
      <c r="A268" s="850">
        <f>IF(D268&lt;&gt;"",A267+1,A267)</f>
        <v>1</v>
      </c>
      <c r="B268" s="809" t="s">
        <v>1153</v>
      </c>
      <c r="C268" s="825" t="s">
        <v>695</v>
      </c>
      <c r="D268" s="811">
        <v>10</v>
      </c>
      <c r="E268" s="817" t="s">
        <v>464</v>
      </c>
      <c r="F268" s="813">
        <v>2155</v>
      </c>
      <c r="G268" s="814">
        <f>F268*D268</f>
        <v>21550</v>
      </c>
      <c r="H268" s="814">
        <v>2085.61</v>
      </c>
      <c r="I268" s="814">
        <f>H268*D268</f>
        <v>20856.100000000002</v>
      </c>
      <c r="J268" s="713">
        <v>0</v>
      </c>
      <c r="K268" s="713">
        <v>0</v>
      </c>
    </row>
    <row r="269" spans="1:11" s="815" customFormat="1" x14ac:dyDescent="0.25">
      <c r="A269" s="850"/>
      <c r="B269" s="809"/>
      <c r="C269" s="825"/>
      <c r="D269" s="811"/>
      <c r="E269" s="817"/>
      <c r="F269" s="813"/>
      <c r="G269" s="814"/>
      <c r="H269" s="814"/>
      <c r="I269" s="814"/>
      <c r="J269" s="713"/>
      <c r="K269" s="880"/>
    </row>
    <row r="270" spans="1:11" s="815" customFormat="1" ht="32.25" customHeight="1" x14ac:dyDescent="0.25">
      <c r="A270" s="850">
        <f>IF(D270&lt;&gt;"",A269+1,A269)</f>
        <v>1</v>
      </c>
      <c r="B270" s="809" t="s">
        <v>1154</v>
      </c>
      <c r="C270" s="825" t="s">
        <v>1155</v>
      </c>
      <c r="D270" s="811">
        <v>0</v>
      </c>
      <c r="E270" s="817" t="s">
        <v>464</v>
      </c>
      <c r="F270" s="813">
        <v>2155</v>
      </c>
      <c r="G270" s="814">
        <f>F270*D270</f>
        <v>0</v>
      </c>
      <c r="H270" s="814">
        <v>1400</v>
      </c>
      <c r="I270" s="814">
        <f>H270*D270</f>
        <v>0</v>
      </c>
      <c r="J270" s="713">
        <v>56</v>
      </c>
      <c r="K270" s="880">
        <f>J270*H270</f>
        <v>78400</v>
      </c>
    </row>
    <row r="271" spans="1:11" s="815" customFormat="1" x14ac:dyDescent="0.25">
      <c r="A271" s="850"/>
      <c r="B271" s="809"/>
      <c r="C271" s="825"/>
      <c r="D271" s="811"/>
      <c r="E271" s="817"/>
      <c r="F271" s="813"/>
      <c r="G271" s="814"/>
      <c r="H271" s="814"/>
      <c r="I271" s="814"/>
      <c r="J271" s="713"/>
      <c r="K271" s="880"/>
    </row>
    <row r="272" spans="1:11" s="815" customFormat="1" ht="26.4" x14ac:dyDescent="0.25">
      <c r="A272" s="850">
        <f>IF(D272&lt;&gt;"",A271+1,A271)</f>
        <v>1</v>
      </c>
      <c r="B272" s="809" t="s">
        <v>1156</v>
      </c>
      <c r="C272" s="825" t="s">
        <v>696</v>
      </c>
      <c r="D272" s="811">
        <v>10</v>
      </c>
      <c r="E272" s="817" t="s">
        <v>464</v>
      </c>
      <c r="F272" s="813">
        <v>2155</v>
      </c>
      <c r="G272" s="814">
        <f>F272*D272</f>
        <v>21550</v>
      </c>
      <c r="H272" s="814">
        <v>2085.61</v>
      </c>
      <c r="I272" s="814">
        <f>H272*D272</f>
        <v>20856.100000000002</v>
      </c>
      <c r="J272" s="713">
        <v>0</v>
      </c>
      <c r="K272" s="713">
        <v>0</v>
      </c>
    </row>
    <row r="273" spans="1:11" s="815" customFormat="1" x14ac:dyDescent="0.25">
      <c r="A273" s="850"/>
      <c r="B273" s="809"/>
      <c r="C273" s="825"/>
      <c r="D273" s="811"/>
      <c r="E273" s="817"/>
      <c r="F273" s="813"/>
      <c r="G273" s="814"/>
      <c r="H273" s="814"/>
      <c r="I273" s="814"/>
      <c r="J273" s="713"/>
      <c r="K273" s="880"/>
    </row>
    <row r="274" spans="1:11" s="815" customFormat="1" ht="33" customHeight="1" x14ac:dyDescent="0.25">
      <c r="A274" s="850">
        <f>IF(D274&lt;&gt;"",A273+1,A273)</f>
        <v>1</v>
      </c>
      <c r="B274" s="831" t="s">
        <v>1157</v>
      </c>
      <c r="C274" s="825" t="s">
        <v>1158</v>
      </c>
      <c r="D274" s="811">
        <v>0</v>
      </c>
      <c r="E274" s="817" t="s">
        <v>464</v>
      </c>
      <c r="F274" s="813">
        <v>2155</v>
      </c>
      <c r="G274" s="814">
        <f>F274*D274</f>
        <v>0</v>
      </c>
      <c r="H274" s="814">
        <v>1400</v>
      </c>
      <c r="I274" s="814">
        <f>H274*D274</f>
        <v>0</v>
      </c>
      <c r="J274" s="713">
        <v>48</v>
      </c>
      <c r="K274" s="880">
        <f>J274*H274</f>
        <v>67200</v>
      </c>
    </row>
    <row r="275" spans="1:11" s="815" customFormat="1" ht="13.5" customHeight="1" x14ac:dyDescent="0.25">
      <c r="A275" s="850"/>
      <c r="B275" s="831"/>
      <c r="C275" s="825"/>
      <c r="D275" s="811"/>
      <c r="E275" s="817"/>
      <c r="F275" s="813"/>
      <c r="G275" s="814"/>
      <c r="H275" s="814"/>
      <c r="I275" s="814"/>
      <c r="J275" s="713"/>
      <c r="K275" s="880"/>
    </row>
    <row r="276" spans="1:11" s="815" customFormat="1" ht="33" customHeight="1" x14ac:dyDescent="0.25">
      <c r="A276" s="850">
        <f>IF(D276&lt;&gt;"",A275+1,A275)</f>
        <v>1</v>
      </c>
      <c r="B276" s="831" t="s">
        <v>1159</v>
      </c>
      <c r="C276" s="825" t="s">
        <v>1160</v>
      </c>
      <c r="D276" s="811">
        <v>0</v>
      </c>
      <c r="E276" s="817" t="s">
        <v>464</v>
      </c>
      <c r="F276" s="813">
        <v>2155</v>
      </c>
      <c r="G276" s="814">
        <f>F276*D276</f>
        <v>0</v>
      </c>
      <c r="H276" s="814">
        <v>1400</v>
      </c>
      <c r="I276" s="814">
        <f>H276*D276</f>
        <v>0</v>
      </c>
      <c r="J276" s="713">
        <v>54</v>
      </c>
      <c r="K276" s="880">
        <f>J276*H276</f>
        <v>75600</v>
      </c>
    </row>
    <row r="277" spans="1:11" s="482" customFormat="1" x14ac:dyDescent="0.25">
      <c r="A277" s="542"/>
      <c r="B277" s="197"/>
      <c r="C277" s="777"/>
      <c r="D277" s="787"/>
      <c r="E277" s="509"/>
      <c r="F277" s="515"/>
      <c r="G277" s="433"/>
      <c r="H277" s="433"/>
      <c r="I277" s="433"/>
      <c r="J277" s="713"/>
      <c r="K277" s="880"/>
    </row>
    <row r="278" spans="1:11" s="482" customFormat="1" ht="26.4" x14ac:dyDescent="0.25">
      <c r="A278" s="542">
        <f>IF(D278&lt;&gt;"",A277+1,A277)</f>
        <v>1</v>
      </c>
      <c r="B278" s="197" t="s">
        <v>1161</v>
      </c>
      <c r="C278" s="777" t="s">
        <v>697</v>
      </c>
      <c r="D278" s="787">
        <v>22</v>
      </c>
      <c r="E278" s="509" t="s">
        <v>464</v>
      </c>
      <c r="F278" s="515">
        <v>2132</v>
      </c>
      <c r="G278" s="433">
        <f>F278*D278</f>
        <v>46904</v>
      </c>
      <c r="H278" s="814">
        <v>2063.35</v>
      </c>
      <c r="I278" s="891">
        <f>H278*D278</f>
        <v>45393.7</v>
      </c>
      <c r="J278" s="713">
        <v>0</v>
      </c>
      <c r="K278" s="713">
        <v>0</v>
      </c>
    </row>
    <row r="279" spans="1:11" s="482" customFormat="1" x14ac:dyDescent="0.25">
      <c r="A279" s="542"/>
      <c r="B279" s="197"/>
      <c r="C279" s="777"/>
      <c r="D279" s="787"/>
      <c r="E279" s="509"/>
      <c r="F279" s="515"/>
      <c r="G279" s="433"/>
      <c r="H279" s="814"/>
      <c r="I279" s="891"/>
      <c r="J279" s="713"/>
      <c r="K279" s="880"/>
    </row>
    <row r="280" spans="1:11" s="482" customFormat="1" ht="26.4" x14ac:dyDescent="0.25">
      <c r="A280" s="542">
        <f>IF(D280&lt;&gt;"",A279+1,A279)</f>
        <v>1</v>
      </c>
      <c r="B280" s="197" t="s">
        <v>1162</v>
      </c>
      <c r="C280" s="777" t="s">
        <v>1163</v>
      </c>
      <c r="D280" s="787">
        <v>0</v>
      </c>
      <c r="E280" s="509" t="s">
        <v>464</v>
      </c>
      <c r="F280" s="515">
        <v>2132</v>
      </c>
      <c r="G280" s="433">
        <f>F280*D280</f>
        <v>0</v>
      </c>
      <c r="H280" s="814">
        <v>1100</v>
      </c>
      <c r="I280" s="891">
        <f>H280*D280</f>
        <v>0</v>
      </c>
      <c r="J280" s="713">
        <v>22</v>
      </c>
      <c r="K280" s="880">
        <f>J280*H280</f>
        <v>24200</v>
      </c>
    </row>
    <row r="281" spans="1:11" s="482" customFormat="1" x14ac:dyDescent="0.25">
      <c r="A281" s="542"/>
      <c r="B281" s="197"/>
      <c r="C281" s="777"/>
      <c r="D281" s="787"/>
      <c r="E281" s="509"/>
      <c r="F281" s="515"/>
      <c r="G281" s="433"/>
      <c r="H281" s="433"/>
      <c r="I281" s="433"/>
      <c r="J281" s="713"/>
      <c r="K281" s="880"/>
    </row>
    <row r="282" spans="1:11" s="482" customFormat="1" ht="26.4" x14ac:dyDescent="0.25">
      <c r="A282" s="542">
        <f>IF(D282&lt;&gt;"",A281+1,A281)</f>
        <v>1</v>
      </c>
      <c r="B282" s="197" t="s">
        <v>1164</v>
      </c>
      <c r="C282" s="777" t="s">
        <v>698</v>
      </c>
      <c r="D282" s="787">
        <v>42</v>
      </c>
      <c r="E282" s="509" t="s">
        <v>464</v>
      </c>
      <c r="F282" s="515">
        <v>2132</v>
      </c>
      <c r="G282" s="433">
        <f>F282*D282</f>
        <v>89544</v>
      </c>
      <c r="H282" s="834">
        <v>2063.35</v>
      </c>
      <c r="I282" s="433">
        <f>H282*D282</f>
        <v>86660.7</v>
      </c>
      <c r="J282" s="713">
        <v>0</v>
      </c>
      <c r="K282" s="713">
        <v>0</v>
      </c>
    </row>
    <row r="283" spans="1:11" s="482" customFormat="1" x14ac:dyDescent="0.25">
      <c r="A283" s="542"/>
      <c r="B283" s="197"/>
      <c r="C283" s="777"/>
      <c r="D283" s="787"/>
      <c r="E283" s="509"/>
      <c r="F283" s="515"/>
      <c r="G283" s="433"/>
      <c r="H283" s="814"/>
      <c r="I283" s="433"/>
      <c r="J283" s="713"/>
      <c r="K283" s="880"/>
    </row>
    <row r="284" spans="1:11" s="482" customFormat="1" ht="26.4" x14ac:dyDescent="0.25">
      <c r="A284" s="542">
        <f>IF(D284&lt;&gt;"",A283+1,A283)</f>
        <v>1</v>
      </c>
      <c r="B284" s="197" t="s">
        <v>1165</v>
      </c>
      <c r="C284" s="777" t="s">
        <v>1166</v>
      </c>
      <c r="D284" s="787">
        <v>0</v>
      </c>
      <c r="E284" s="509" t="s">
        <v>464</v>
      </c>
      <c r="F284" s="515">
        <v>2132</v>
      </c>
      <c r="G284" s="433">
        <f>F284*D284</f>
        <v>0</v>
      </c>
      <c r="H284" s="814">
        <v>1100</v>
      </c>
      <c r="I284" s="433">
        <f>H284*D284</f>
        <v>0</v>
      </c>
      <c r="J284" s="713">
        <v>42</v>
      </c>
      <c r="K284" s="880">
        <f>J284*H284</f>
        <v>46200</v>
      </c>
    </row>
    <row r="285" spans="1:11" s="482" customFormat="1" x14ac:dyDescent="0.25">
      <c r="A285" s="542"/>
      <c r="B285" s="197"/>
      <c r="C285" s="777"/>
      <c r="D285" s="787"/>
      <c r="E285" s="509"/>
      <c r="F285" s="515"/>
      <c r="G285" s="433"/>
      <c r="H285" s="433"/>
      <c r="I285" s="433"/>
      <c r="J285" s="713"/>
      <c r="K285" s="880"/>
    </row>
    <row r="286" spans="1:11" s="482" customFormat="1" ht="26.4" x14ac:dyDescent="0.25">
      <c r="A286" s="542">
        <f>IF(D286&lt;&gt;"",A285+1,A285)</f>
        <v>1</v>
      </c>
      <c r="B286" s="66" t="s">
        <v>1167</v>
      </c>
      <c r="C286" s="529" t="s">
        <v>699</v>
      </c>
      <c r="D286" s="487">
        <v>46</v>
      </c>
      <c r="E286" s="489" t="s">
        <v>464</v>
      </c>
      <c r="F286" s="808" t="e">
        <f>E286*D286</f>
        <v>#VALUE!</v>
      </c>
      <c r="G286" s="808" t="e">
        <f>E286*0.9678</f>
        <v>#VALUE!</v>
      </c>
      <c r="H286" s="808">
        <v>2063.35</v>
      </c>
      <c r="I286" s="433">
        <f>H286*D286</f>
        <v>94914.099999999991</v>
      </c>
      <c r="J286" s="713">
        <v>0</v>
      </c>
      <c r="K286" s="713">
        <v>0</v>
      </c>
    </row>
    <row r="287" spans="1:11" s="482" customFormat="1" ht="21.75" customHeight="1" x14ac:dyDescent="0.25">
      <c r="A287" s="542"/>
      <c r="B287" s="197"/>
      <c r="C287" s="777"/>
      <c r="D287" s="787"/>
      <c r="E287" s="509"/>
      <c r="F287" s="515"/>
      <c r="G287" s="433"/>
      <c r="H287" s="433"/>
      <c r="I287" s="433"/>
      <c r="J287" s="713"/>
      <c r="K287" s="880"/>
    </row>
    <row r="288" spans="1:11" s="815" customFormat="1" hidden="1" x14ac:dyDescent="0.25">
      <c r="A288" s="850">
        <f t="shared" ref="A288:A298" si="16">IF(D288&lt;&gt;"",A287+1,A287)</f>
        <v>0</v>
      </c>
      <c r="B288" s="809"/>
      <c r="C288" s="825"/>
      <c r="D288" s="811"/>
      <c r="E288" s="817"/>
      <c r="F288" s="813"/>
      <c r="G288" s="814"/>
      <c r="H288" s="814">
        <v>0</v>
      </c>
      <c r="I288" s="814"/>
      <c r="J288" s="713"/>
      <c r="K288" s="880">
        <f>J288*H288</f>
        <v>0</v>
      </c>
    </row>
    <row r="289" spans="1:11" s="482" customFormat="1" hidden="1" x14ac:dyDescent="0.25">
      <c r="A289" s="542">
        <f t="shared" si="16"/>
        <v>0</v>
      </c>
      <c r="B289" s="197" t="str">
        <f t="shared" ref="B289" si="17">IF(D289&lt;&gt;"","S"&amp;A289,"")</f>
        <v/>
      </c>
      <c r="C289" s="777"/>
      <c r="D289" s="787"/>
      <c r="E289" s="509"/>
      <c r="F289" s="515"/>
      <c r="G289" s="433"/>
      <c r="H289" s="433">
        <v>0</v>
      </c>
      <c r="I289" s="433">
        <f>H289*D289</f>
        <v>0</v>
      </c>
      <c r="J289" s="713"/>
      <c r="K289" s="880">
        <f>J289*H289</f>
        <v>0</v>
      </c>
    </row>
    <row r="290" spans="1:11" s="482" customFormat="1" ht="26.4" x14ac:dyDescent="0.25">
      <c r="A290" s="542">
        <f t="shared" si="16"/>
        <v>1</v>
      </c>
      <c r="B290" s="197" t="s">
        <v>1174</v>
      </c>
      <c r="C290" s="777" t="s">
        <v>700</v>
      </c>
      <c r="D290" s="787">
        <v>50</v>
      </c>
      <c r="E290" s="509" t="s">
        <v>464</v>
      </c>
      <c r="F290" s="515">
        <v>1188</v>
      </c>
      <c r="G290" s="433">
        <f>F290*D290</f>
        <v>59400</v>
      </c>
      <c r="H290" s="433">
        <v>1149.75</v>
      </c>
      <c r="I290" s="433">
        <f>H290*D290</f>
        <v>57487.5</v>
      </c>
      <c r="J290" s="713">
        <v>50</v>
      </c>
      <c r="K290" s="880">
        <f>J290*H290</f>
        <v>57487.5</v>
      </c>
    </row>
    <row r="291" spans="1:11" s="482" customFormat="1" x14ac:dyDescent="0.25">
      <c r="A291" s="542"/>
      <c r="B291" s="790" t="s">
        <v>120</v>
      </c>
      <c r="C291" s="796"/>
      <c r="D291" s="917"/>
      <c r="E291" s="538"/>
      <c r="F291" s="783"/>
      <c r="G291" s="793"/>
      <c r="H291" s="793"/>
      <c r="I291" s="793"/>
      <c r="J291" s="909"/>
      <c r="K291" s="913"/>
    </row>
    <row r="292" spans="1:11" s="482" customFormat="1" ht="26.4" x14ac:dyDescent="0.25">
      <c r="A292" s="542">
        <f t="shared" si="16"/>
        <v>1</v>
      </c>
      <c r="B292" s="197" t="s">
        <v>1175</v>
      </c>
      <c r="C292" s="777" t="s">
        <v>701</v>
      </c>
      <c r="D292" s="787">
        <v>55</v>
      </c>
      <c r="E292" s="509" t="s">
        <v>464</v>
      </c>
      <c r="F292" s="515">
        <v>1188</v>
      </c>
      <c r="G292" s="433">
        <f>F292*D292</f>
        <v>65340</v>
      </c>
      <c r="H292" s="433">
        <v>1149.75</v>
      </c>
      <c r="I292" s="433">
        <f>H292*D292</f>
        <v>63236.25</v>
      </c>
      <c r="J292" s="713">
        <v>55</v>
      </c>
      <c r="K292" s="880">
        <f>J292*H292</f>
        <v>63236.25</v>
      </c>
    </row>
    <row r="293" spans="1:11" s="482" customFormat="1" x14ac:dyDescent="0.25">
      <c r="A293" s="542"/>
      <c r="B293" s="197" t="s">
        <v>120</v>
      </c>
      <c r="C293" s="777"/>
      <c r="D293" s="787"/>
      <c r="E293" s="509"/>
      <c r="F293" s="515"/>
      <c r="G293" s="433"/>
      <c r="H293" s="433"/>
      <c r="I293" s="433"/>
      <c r="J293" s="713"/>
      <c r="K293" s="880"/>
    </row>
    <row r="294" spans="1:11" s="482" customFormat="1" ht="39.6" x14ac:dyDescent="0.25">
      <c r="A294" s="542">
        <f t="shared" si="16"/>
        <v>1</v>
      </c>
      <c r="B294" s="197" t="s">
        <v>1176</v>
      </c>
      <c r="C294" s="777" t="s">
        <v>702</v>
      </c>
      <c r="D294" s="787">
        <v>30</v>
      </c>
      <c r="E294" s="509" t="s">
        <v>464</v>
      </c>
      <c r="F294" s="515">
        <v>1188</v>
      </c>
      <c r="G294" s="433">
        <f>F294*D294</f>
        <v>35640</v>
      </c>
      <c r="H294" s="433">
        <v>1149.75</v>
      </c>
      <c r="I294" s="433">
        <f>H294*D294</f>
        <v>34492.5</v>
      </c>
      <c r="J294" s="713">
        <v>30</v>
      </c>
      <c r="K294" s="880">
        <f>J294*H294</f>
        <v>34492.5</v>
      </c>
    </row>
    <row r="295" spans="1:11" s="482" customFormat="1" x14ac:dyDescent="0.25">
      <c r="A295" s="542"/>
      <c r="B295" s="197" t="s">
        <v>120</v>
      </c>
      <c r="C295" s="777"/>
      <c r="D295" s="787"/>
      <c r="E295" s="488"/>
      <c r="F295" s="515"/>
      <c r="G295" s="433"/>
      <c r="H295" s="433"/>
      <c r="I295" s="433"/>
      <c r="J295" s="713"/>
      <c r="K295" s="880"/>
    </row>
    <row r="296" spans="1:11" s="482" customFormat="1" ht="39.6" x14ac:dyDescent="0.25">
      <c r="A296" s="542">
        <f t="shared" si="16"/>
        <v>1</v>
      </c>
      <c r="B296" s="197" t="s">
        <v>1177</v>
      </c>
      <c r="C296" s="777" t="s">
        <v>703</v>
      </c>
      <c r="D296" s="787">
        <v>45</v>
      </c>
      <c r="E296" s="509" t="s">
        <v>464</v>
      </c>
      <c r="F296" s="515">
        <v>1188</v>
      </c>
      <c r="G296" s="433">
        <f>F296*D296</f>
        <v>53460</v>
      </c>
      <c r="H296" s="433">
        <v>1149.75</v>
      </c>
      <c r="I296" s="433">
        <f>H296*D296</f>
        <v>51738.75</v>
      </c>
      <c r="J296" s="713">
        <v>45</v>
      </c>
      <c r="K296" s="880">
        <f>J296*H296</f>
        <v>51738.75</v>
      </c>
    </row>
    <row r="297" spans="1:11" s="482" customFormat="1" x14ac:dyDescent="0.25">
      <c r="A297" s="542"/>
      <c r="B297" s="197" t="s">
        <v>120</v>
      </c>
      <c r="C297" s="777"/>
      <c r="D297" s="787"/>
      <c r="E297" s="488"/>
      <c r="F297" s="515"/>
      <c r="G297" s="433"/>
      <c r="H297" s="433"/>
      <c r="I297" s="433"/>
      <c r="J297" s="713"/>
      <c r="K297" s="880"/>
    </row>
    <row r="298" spans="1:11" s="815" customFormat="1" ht="26.4" x14ac:dyDescent="0.25">
      <c r="A298" s="850">
        <f t="shared" si="16"/>
        <v>1</v>
      </c>
      <c r="B298" s="809" t="s">
        <v>1178</v>
      </c>
      <c r="C298" s="825" t="s">
        <v>704</v>
      </c>
      <c r="D298" s="811">
        <v>20</v>
      </c>
      <c r="E298" s="817" t="s">
        <v>464</v>
      </c>
      <c r="F298" s="813">
        <v>1340</v>
      </c>
      <c r="G298" s="814">
        <f>F298*D298</f>
        <v>26800</v>
      </c>
      <c r="H298" s="814">
        <v>1296.8499999999999</v>
      </c>
      <c r="I298" s="814">
        <f>H298*D298</f>
        <v>25937</v>
      </c>
      <c r="J298" s="713">
        <v>20</v>
      </c>
      <c r="K298" s="880">
        <f>J298*H298</f>
        <v>25937</v>
      </c>
    </row>
    <row r="299" spans="1:11" s="815" customFormat="1" hidden="1" x14ac:dyDescent="0.25">
      <c r="A299" s="850"/>
      <c r="B299" s="809"/>
      <c r="C299" s="825"/>
      <c r="D299" s="811"/>
      <c r="E299" s="817"/>
      <c r="F299" s="813"/>
      <c r="G299" s="814"/>
      <c r="H299" s="814"/>
      <c r="I299" s="814"/>
      <c r="J299" s="713"/>
      <c r="K299" s="880"/>
    </row>
    <row r="300" spans="1:11" s="815" customFormat="1" hidden="1" x14ac:dyDescent="0.25">
      <c r="A300" s="850"/>
      <c r="B300" s="809"/>
      <c r="C300" s="825"/>
      <c r="D300" s="811"/>
      <c r="E300" s="817"/>
      <c r="F300" s="813"/>
      <c r="G300" s="814"/>
      <c r="H300" s="814"/>
      <c r="I300" s="814"/>
      <c r="J300" s="713"/>
      <c r="K300" s="880"/>
    </row>
    <row r="301" spans="1:11" s="482" customFormat="1" ht="11.25" customHeight="1" x14ac:dyDescent="0.25">
      <c r="A301" s="542"/>
      <c r="B301" s="197" t="s">
        <v>120</v>
      </c>
      <c r="C301" s="777"/>
      <c r="D301" s="537"/>
      <c r="E301" s="509"/>
      <c r="F301" s="515"/>
      <c r="G301" s="433"/>
      <c r="H301" s="433"/>
      <c r="I301" s="433"/>
      <c r="J301" s="713"/>
      <c r="K301" s="880"/>
    </row>
    <row r="302" spans="1:11" s="482" customFormat="1" ht="26.4" x14ac:dyDescent="0.25">
      <c r="A302" s="542">
        <f t="shared" ref="A302:A344" si="18">IF(D302&lt;&gt;"",A301+1,A301)</f>
        <v>1</v>
      </c>
      <c r="B302" s="197" t="s">
        <v>1179</v>
      </c>
      <c r="C302" s="777" t="s">
        <v>705</v>
      </c>
      <c r="D302" s="537">
        <v>22</v>
      </c>
      <c r="E302" s="509" t="s">
        <v>464</v>
      </c>
      <c r="F302" s="515">
        <v>1340</v>
      </c>
      <c r="G302" s="433">
        <f>F302*D302</f>
        <v>29480</v>
      </c>
      <c r="H302" s="433">
        <v>1296.8499999999999</v>
      </c>
      <c r="I302" s="433">
        <f>H302*D302</f>
        <v>28530.699999999997</v>
      </c>
      <c r="J302" s="713">
        <v>22</v>
      </c>
      <c r="K302" s="880">
        <f>J302*H302</f>
        <v>28530.699999999997</v>
      </c>
    </row>
    <row r="303" spans="1:11" s="482" customFormat="1" x14ac:dyDescent="0.25">
      <c r="A303" s="542"/>
      <c r="B303" s="197" t="s">
        <v>120</v>
      </c>
      <c r="C303" s="777"/>
      <c r="D303" s="537"/>
      <c r="E303" s="509"/>
      <c r="F303" s="515"/>
      <c r="G303" s="433"/>
      <c r="H303" s="433"/>
      <c r="I303" s="433"/>
      <c r="J303" s="713"/>
      <c r="K303" s="880"/>
    </row>
    <row r="304" spans="1:11" s="482" customFormat="1" x14ac:dyDescent="0.25">
      <c r="A304" s="542"/>
      <c r="B304" s="197" t="s">
        <v>120</v>
      </c>
      <c r="C304" s="777"/>
      <c r="D304" s="537"/>
      <c r="E304" s="509"/>
      <c r="F304" s="515"/>
      <c r="G304" s="433"/>
      <c r="H304" s="433"/>
      <c r="I304" s="433"/>
      <c r="J304" s="713"/>
      <c r="K304" s="880"/>
    </row>
    <row r="305" spans="1:11" s="482" customFormat="1" ht="21.75" customHeight="1" x14ac:dyDescent="0.25">
      <c r="A305" s="542">
        <f t="shared" si="18"/>
        <v>0</v>
      </c>
      <c r="B305" s="197" t="s">
        <v>120</v>
      </c>
      <c r="C305" s="835" t="s">
        <v>706</v>
      </c>
      <c r="D305" s="536"/>
      <c r="E305" s="491"/>
      <c r="F305" s="515"/>
      <c r="G305" s="433"/>
      <c r="H305" s="433"/>
      <c r="I305" s="433"/>
      <c r="J305" s="691"/>
      <c r="K305" s="880"/>
    </row>
    <row r="306" spans="1:11" s="482" customFormat="1" ht="66" x14ac:dyDescent="0.25">
      <c r="A306" s="542">
        <f t="shared" si="18"/>
        <v>1</v>
      </c>
      <c r="B306" s="197" t="s">
        <v>1180</v>
      </c>
      <c r="C306" s="946" t="s">
        <v>707</v>
      </c>
      <c r="D306" s="536">
        <v>1</v>
      </c>
      <c r="E306" s="491" t="s">
        <v>528</v>
      </c>
      <c r="F306" s="515">
        <v>145625</v>
      </c>
      <c r="G306" s="433">
        <f>F306*D306</f>
        <v>145625</v>
      </c>
      <c r="H306" s="433">
        <v>140935.88</v>
      </c>
      <c r="I306" s="433">
        <f>H306*D306</f>
        <v>140935.88</v>
      </c>
      <c r="J306" s="691">
        <v>1</v>
      </c>
      <c r="K306" s="880">
        <f>J306*H306</f>
        <v>140935.88</v>
      </c>
    </row>
    <row r="307" spans="1:11" s="482" customFormat="1" x14ac:dyDescent="0.25">
      <c r="A307" s="542">
        <f t="shared" si="18"/>
        <v>1</v>
      </c>
      <c r="B307" s="197" t="s">
        <v>120</v>
      </c>
      <c r="C307" s="946"/>
      <c r="D307" s="536"/>
      <c r="E307" s="491"/>
      <c r="F307" s="515"/>
      <c r="G307" s="433"/>
      <c r="H307" s="433"/>
      <c r="I307" s="433"/>
      <c r="J307" s="691"/>
      <c r="K307" s="880"/>
    </row>
    <row r="308" spans="1:11" s="482" customFormat="1" x14ac:dyDescent="0.25">
      <c r="A308" s="542">
        <f t="shared" si="18"/>
        <v>1</v>
      </c>
      <c r="B308" s="197" t="s">
        <v>120</v>
      </c>
      <c r="C308" s="946"/>
      <c r="D308" s="536"/>
      <c r="E308" s="491"/>
      <c r="F308" s="515"/>
      <c r="G308" s="433"/>
      <c r="H308" s="433"/>
      <c r="I308" s="433"/>
      <c r="J308" s="691"/>
      <c r="K308" s="880"/>
    </row>
    <row r="309" spans="1:11" s="482" customFormat="1" x14ac:dyDescent="0.25">
      <c r="A309" s="542">
        <f t="shared" si="18"/>
        <v>1</v>
      </c>
      <c r="B309" s="197" t="s">
        <v>120</v>
      </c>
      <c r="C309" s="836" t="s">
        <v>708</v>
      </c>
      <c r="D309" s="536"/>
      <c r="E309" s="430"/>
      <c r="F309" s="515"/>
      <c r="G309" s="433"/>
      <c r="H309" s="433"/>
      <c r="I309" s="433"/>
      <c r="J309" s="691"/>
      <c r="K309" s="880"/>
    </row>
    <row r="310" spans="1:11" s="482" customFormat="1" x14ac:dyDescent="0.25">
      <c r="A310" s="542">
        <f t="shared" si="18"/>
        <v>1</v>
      </c>
      <c r="B310" s="197" t="s">
        <v>120</v>
      </c>
      <c r="C310" s="947"/>
      <c r="D310" s="536"/>
      <c r="E310" s="430"/>
      <c r="F310" s="515"/>
      <c r="G310" s="433"/>
      <c r="H310" s="433"/>
      <c r="I310" s="433"/>
      <c r="J310" s="691"/>
      <c r="K310" s="880"/>
    </row>
    <row r="311" spans="1:11" s="482" customFormat="1" ht="79.2" x14ac:dyDescent="0.25">
      <c r="A311" s="542">
        <f t="shared" si="18"/>
        <v>2</v>
      </c>
      <c r="B311" s="197" t="s">
        <v>1181</v>
      </c>
      <c r="C311" s="946" t="s">
        <v>709</v>
      </c>
      <c r="D311" s="536">
        <v>1</v>
      </c>
      <c r="E311" s="491" t="s">
        <v>528</v>
      </c>
      <c r="F311" s="515">
        <v>2213500</v>
      </c>
      <c r="G311" s="433">
        <f>F311*D311</f>
        <v>2213500</v>
      </c>
      <c r="H311" s="433">
        <v>2142225.2999999998</v>
      </c>
      <c r="I311" s="433">
        <f>H311*D311</f>
        <v>2142225.2999999998</v>
      </c>
      <c r="J311" s="691">
        <v>1</v>
      </c>
      <c r="K311" s="880">
        <f>J311*H311</f>
        <v>2142225.2999999998</v>
      </c>
    </row>
    <row r="312" spans="1:11" s="482" customFormat="1" x14ac:dyDescent="0.25">
      <c r="A312" s="542">
        <f t="shared" si="18"/>
        <v>2</v>
      </c>
      <c r="B312" s="790" t="s">
        <v>120</v>
      </c>
      <c r="C312" s="921" t="s">
        <v>710</v>
      </c>
      <c r="D312" s="922"/>
      <c r="E312" s="923"/>
      <c r="F312" s="924"/>
      <c r="G312" s="793"/>
      <c r="H312" s="793"/>
      <c r="I312" s="793"/>
      <c r="J312" s="925"/>
      <c r="K312" s="913"/>
    </row>
    <row r="313" spans="1:11" s="482" customFormat="1" ht="56.4" customHeight="1" x14ac:dyDescent="0.25">
      <c r="A313" s="542">
        <f t="shared" si="18"/>
        <v>2</v>
      </c>
      <c r="B313" s="197" t="s">
        <v>120</v>
      </c>
      <c r="C313" s="840" t="s">
        <v>711</v>
      </c>
      <c r="D313" s="838"/>
      <c r="E313" s="539" t="s">
        <v>122</v>
      </c>
      <c r="F313" s="839"/>
      <c r="G313" s="433"/>
      <c r="H313" s="433"/>
      <c r="I313" s="433"/>
      <c r="J313" s="881"/>
      <c r="K313" s="880"/>
    </row>
    <row r="314" spans="1:11" s="482" customFormat="1" x14ac:dyDescent="0.25">
      <c r="A314" s="542">
        <f t="shared" si="18"/>
        <v>2</v>
      </c>
      <c r="B314" s="197" t="s">
        <v>120</v>
      </c>
      <c r="C314" s="840"/>
      <c r="D314" s="838"/>
      <c r="E314" s="539"/>
      <c r="F314" s="839"/>
      <c r="G314" s="433"/>
      <c r="H314" s="433"/>
      <c r="I314" s="433"/>
      <c r="J314" s="881"/>
      <c r="K314" s="880"/>
    </row>
    <row r="315" spans="1:11" s="482" customFormat="1" ht="52.8" x14ac:dyDescent="0.25">
      <c r="A315" s="542">
        <f t="shared" si="18"/>
        <v>3</v>
      </c>
      <c r="B315" s="197" t="s">
        <v>1182</v>
      </c>
      <c r="C315" s="841" t="s">
        <v>712</v>
      </c>
      <c r="D315" s="536">
        <v>1010</v>
      </c>
      <c r="E315" s="539" t="s">
        <v>477</v>
      </c>
      <c r="F315" s="839">
        <v>1806</v>
      </c>
      <c r="G315" s="433">
        <f>F315*D315</f>
        <v>1824060</v>
      </c>
      <c r="H315" s="433">
        <v>1747.85</v>
      </c>
      <c r="I315" s="433">
        <f>H315*D315</f>
        <v>1765328.5</v>
      </c>
      <c r="J315" s="691">
        <v>1031</v>
      </c>
      <c r="K315" s="880">
        <f>J315*H315</f>
        <v>1802033.3499999999</v>
      </c>
    </row>
    <row r="316" spans="1:11" s="482" customFormat="1" x14ac:dyDescent="0.25">
      <c r="A316" s="542">
        <f t="shared" si="18"/>
        <v>3</v>
      </c>
      <c r="B316" s="197" t="s">
        <v>120</v>
      </c>
      <c r="C316" s="841"/>
      <c r="D316" s="536"/>
      <c r="E316" s="539"/>
      <c r="F316" s="839"/>
      <c r="G316" s="433"/>
      <c r="H316" s="433"/>
      <c r="I316" s="433"/>
      <c r="J316" s="691"/>
      <c r="K316" s="880"/>
    </row>
    <row r="317" spans="1:11" s="482" customFormat="1" ht="52.8" x14ac:dyDescent="0.25">
      <c r="A317" s="542">
        <f t="shared" si="18"/>
        <v>3</v>
      </c>
      <c r="B317" s="197" t="s">
        <v>120</v>
      </c>
      <c r="C317" s="841" t="s">
        <v>713</v>
      </c>
      <c r="D317" s="536"/>
      <c r="E317" s="539" t="s">
        <v>122</v>
      </c>
      <c r="F317" s="839"/>
      <c r="G317" s="433"/>
      <c r="H317" s="433"/>
      <c r="I317" s="433"/>
      <c r="J317" s="691"/>
      <c r="K317" s="880"/>
    </row>
    <row r="318" spans="1:11" s="482" customFormat="1" x14ac:dyDescent="0.25">
      <c r="A318" s="542">
        <f t="shared" si="18"/>
        <v>3</v>
      </c>
      <c r="B318" s="197" t="s">
        <v>120</v>
      </c>
      <c r="C318" s="841"/>
      <c r="D318" s="536"/>
      <c r="E318" s="539"/>
      <c r="F318" s="839"/>
      <c r="G318" s="433"/>
      <c r="H318" s="433"/>
      <c r="I318" s="433"/>
      <c r="J318" s="691"/>
      <c r="K318" s="880"/>
    </row>
    <row r="319" spans="1:11" s="482" customFormat="1" x14ac:dyDescent="0.25">
      <c r="A319" s="542">
        <f t="shared" si="18"/>
        <v>4</v>
      </c>
      <c r="B319" s="197" t="s">
        <v>1183</v>
      </c>
      <c r="C319" s="841" t="s">
        <v>714</v>
      </c>
      <c r="D319" s="536">
        <v>41</v>
      </c>
      <c r="E319" s="539" t="s">
        <v>477</v>
      </c>
      <c r="F319" s="839">
        <v>2680</v>
      </c>
      <c r="G319" s="433">
        <f>F319*D319</f>
        <v>109880</v>
      </c>
      <c r="H319" s="433">
        <v>2593.6999999999998</v>
      </c>
      <c r="I319" s="433">
        <f>H319*D319</f>
        <v>106341.7</v>
      </c>
      <c r="J319" s="691">
        <v>41</v>
      </c>
      <c r="K319" s="880">
        <f>J319*H319</f>
        <v>106341.7</v>
      </c>
    </row>
    <row r="320" spans="1:11" s="482" customFormat="1" x14ac:dyDescent="0.25">
      <c r="A320" s="542">
        <f t="shared" si="18"/>
        <v>4</v>
      </c>
      <c r="B320" s="197" t="s">
        <v>120</v>
      </c>
      <c r="C320" s="841"/>
      <c r="D320" s="536"/>
      <c r="E320" s="539"/>
      <c r="F320" s="839"/>
      <c r="G320" s="433"/>
      <c r="H320" s="433"/>
      <c r="I320" s="433"/>
      <c r="J320" s="691"/>
      <c r="K320" s="880"/>
    </row>
    <row r="321" spans="1:11" s="482" customFormat="1" x14ac:dyDescent="0.25">
      <c r="A321" s="542">
        <f t="shared" si="18"/>
        <v>5</v>
      </c>
      <c r="B321" s="197" t="s">
        <v>1184</v>
      </c>
      <c r="C321" s="842" t="s">
        <v>715</v>
      </c>
      <c r="D321" s="536">
        <v>90</v>
      </c>
      <c r="E321" s="421" t="s">
        <v>474</v>
      </c>
      <c r="F321" s="839">
        <v>4019</v>
      </c>
      <c r="G321" s="433">
        <f>F321*D321</f>
        <v>361710</v>
      </c>
      <c r="H321" s="433">
        <v>3889.59</v>
      </c>
      <c r="I321" s="433">
        <f>H321*D321</f>
        <v>350063.10000000003</v>
      </c>
      <c r="J321" s="691">
        <v>185</v>
      </c>
      <c r="K321" s="880">
        <f>J321*H321</f>
        <v>719574.15</v>
      </c>
    </row>
    <row r="322" spans="1:11" s="482" customFormat="1" x14ac:dyDescent="0.25">
      <c r="A322" s="542">
        <f t="shared" si="18"/>
        <v>5</v>
      </c>
      <c r="B322" s="197" t="s">
        <v>120</v>
      </c>
      <c r="C322" s="842"/>
      <c r="D322" s="536"/>
      <c r="E322" s="421"/>
      <c r="F322" s="839"/>
      <c r="G322" s="433"/>
      <c r="H322" s="433"/>
      <c r="I322" s="433"/>
      <c r="J322" s="691"/>
      <c r="K322" s="880"/>
    </row>
    <row r="323" spans="1:11" s="482" customFormat="1" x14ac:dyDescent="0.25">
      <c r="A323" s="542">
        <f t="shared" si="18"/>
        <v>6</v>
      </c>
      <c r="B323" s="197" t="s">
        <v>1185</v>
      </c>
      <c r="C323" s="842" t="s">
        <v>716</v>
      </c>
      <c r="D323" s="536">
        <v>263</v>
      </c>
      <c r="E323" s="421" t="s">
        <v>474</v>
      </c>
      <c r="F323" s="839">
        <v>4660</v>
      </c>
      <c r="G323" s="433">
        <f>F323*D323</f>
        <v>1225580</v>
      </c>
      <c r="H323" s="433">
        <v>4509.95</v>
      </c>
      <c r="I323" s="433">
        <f>H323*D323</f>
        <v>1186116.8499999999</v>
      </c>
      <c r="J323" s="691">
        <v>303</v>
      </c>
      <c r="K323" s="880">
        <f>J323*H323</f>
        <v>1366514.8499999999</v>
      </c>
    </row>
    <row r="324" spans="1:11" s="482" customFormat="1" x14ac:dyDescent="0.25">
      <c r="A324" s="542">
        <f t="shared" si="18"/>
        <v>6</v>
      </c>
      <c r="B324" s="197" t="s">
        <v>120</v>
      </c>
      <c r="C324" s="842"/>
      <c r="D324" s="536"/>
      <c r="E324" s="539"/>
      <c r="F324" s="839"/>
      <c r="G324" s="433"/>
      <c r="H324" s="433"/>
      <c r="I324" s="433"/>
      <c r="J324" s="691"/>
      <c r="K324" s="880"/>
    </row>
    <row r="325" spans="1:11" s="482" customFormat="1" x14ac:dyDescent="0.25">
      <c r="A325" s="542">
        <f t="shared" si="18"/>
        <v>7</v>
      </c>
      <c r="B325" s="197" t="s">
        <v>1186</v>
      </c>
      <c r="C325" s="842" t="s">
        <v>717</v>
      </c>
      <c r="D325" s="536">
        <v>65</v>
      </c>
      <c r="E325" s="421" t="s">
        <v>474</v>
      </c>
      <c r="F325" s="839">
        <v>5243</v>
      </c>
      <c r="G325" s="433">
        <f>F325*D325</f>
        <v>340795</v>
      </c>
      <c r="H325" s="433">
        <v>5074.18</v>
      </c>
      <c r="I325" s="433">
        <f>H325*D325</f>
        <v>329821.7</v>
      </c>
      <c r="J325" s="691">
        <v>158</v>
      </c>
      <c r="K325" s="880">
        <f>J325*H325</f>
        <v>801720.44000000006</v>
      </c>
    </row>
    <row r="326" spans="1:11" s="482" customFormat="1" x14ac:dyDescent="0.25">
      <c r="A326" s="542">
        <f t="shared" si="18"/>
        <v>7</v>
      </c>
      <c r="B326" s="197" t="s">
        <v>120</v>
      </c>
      <c r="C326" s="842"/>
      <c r="D326" s="536"/>
      <c r="E326" s="421"/>
      <c r="F326" s="839"/>
      <c r="G326" s="433"/>
      <c r="H326" s="433"/>
      <c r="I326" s="433"/>
      <c r="J326" s="691"/>
      <c r="K326" s="880"/>
    </row>
    <row r="327" spans="1:11" s="482" customFormat="1" x14ac:dyDescent="0.25">
      <c r="A327" s="542">
        <f t="shared" si="18"/>
        <v>8</v>
      </c>
      <c r="B327" s="197" t="s">
        <v>1187</v>
      </c>
      <c r="C327" s="842" t="s">
        <v>718</v>
      </c>
      <c r="D327" s="536">
        <v>41</v>
      </c>
      <c r="E327" s="421" t="s">
        <v>474</v>
      </c>
      <c r="F327" s="839">
        <v>2738</v>
      </c>
      <c r="G327" s="433">
        <f>F327*D327</f>
        <v>112258</v>
      </c>
      <c r="H327" s="433">
        <v>2649.84</v>
      </c>
      <c r="I327" s="433">
        <f>H327*D327</f>
        <v>108643.44</v>
      </c>
      <c r="J327" s="691">
        <v>41</v>
      </c>
      <c r="K327" s="880">
        <f>J327*H327</f>
        <v>108643.44</v>
      </c>
    </row>
    <row r="328" spans="1:11" s="482" customFormat="1" x14ac:dyDescent="0.25">
      <c r="A328" s="542">
        <f t="shared" si="18"/>
        <v>8</v>
      </c>
      <c r="B328" s="197" t="s">
        <v>120</v>
      </c>
      <c r="C328" s="876"/>
      <c r="D328" s="536"/>
      <c r="E328" s="421"/>
      <c r="F328" s="828"/>
      <c r="G328" s="792"/>
      <c r="H328" s="433"/>
      <c r="I328" s="433"/>
      <c r="J328" s="691"/>
      <c r="K328" s="880"/>
    </row>
    <row r="329" spans="1:11" s="482" customFormat="1" x14ac:dyDescent="0.25">
      <c r="A329" s="542">
        <f t="shared" si="18"/>
        <v>8</v>
      </c>
      <c r="B329" s="66" t="s">
        <v>120</v>
      </c>
      <c r="C329" s="842"/>
      <c r="D329" s="421"/>
      <c r="E329" s="421"/>
      <c r="F329" s="839"/>
      <c r="G329" s="433"/>
      <c r="H329" s="433"/>
      <c r="I329" s="433"/>
      <c r="J329" s="691"/>
      <c r="K329" s="880"/>
    </row>
    <row r="330" spans="1:11" s="482" customFormat="1" ht="26.4" x14ac:dyDescent="0.25">
      <c r="A330" s="542">
        <f t="shared" si="18"/>
        <v>8</v>
      </c>
      <c r="B330" s="197" t="s">
        <v>120</v>
      </c>
      <c r="C330" s="801" t="s">
        <v>719</v>
      </c>
      <c r="D330" s="536"/>
      <c r="E330" s="421"/>
      <c r="F330" s="839"/>
      <c r="G330" s="433"/>
      <c r="H330" s="433"/>
      <c r="I330" s="433"/>
      <c r="J330" s="691"/>
      <c r="K330" s="880"/>
    </row>
    <row r="331" spans="1:11" s="482" customFormat="1" ht="39.6" x14ac:dyDescent="0.25">
      <c r="A331" s="542">
        <f t="shared" si="18"/>
        <v>9</v>
      </c>
      <c r="B331" s="197" t="s">
        <v>1188</v>
      </c>
      <c r="C331" s="777" t="s">
        <v>720</v>
      </c>
      <c r="D331" s="536">
        <v>19</v>
      </c>
      <c r="E331" s="421" t="s">
        <v>474</v>
      </c>
      <c r="F331" s="839">
        <v>14213</v>
      </c>
      <c r="G331" s="433">
        <f>F331*D331</f>
        <v>270047</v>
      </c>
      <c r="H331" s="433">
        <v>13755.34</v>
      </c>
      <c r="I331" s="433">
        <f>H331*D331</f>
        <v>261351.46</v>
      </c>
      <c r="J331" s="691">
        <v>20</v>
      </c>
      <c r="K331" s="880">
        <f>J331*H331</f>
        <v>275106.8</v>
      </c>
    </row>
    <row r="332" spans="1:11" s="482" customFormat="1" x14ac:dyDescent="0.25">
      <c r="A332" s="542">
        <f t="shared" si="18"/>
        <v>9</v>
      </c>
      <c r="B332" s="197" t="s">
        <v>120</v>
      </c>
      <c r="C332" s="777"/>
      <c r="D332" s="536"/>
      <c r="E332" s="421"/>
      <c r="F332" s="839"/>
      <c r="G332" s="433"/>
      <c r="H332" s="433"/>
      <c r="I332" s="433"/>
      <c r="J332" s="691"/>
      <c r="K332" s="880"/>
    </row>
    <row r="333" spans="1:11" s="482" customFormat="1" ht="26.4" x14ac:dyDescent="0.25">
      <c r="A333" s="542">
        <f t="shared" si="18"/>
        <v>9</v>
      </c>
      <c r="B333" s="790" t="s">
        <v>120</v>
      </c>
      <c r="C333" s="914" t="s">
        <v>721</v>
      </c>
      <c r="D333" s="792"/>
      <c r="E333" s="533"/>
      <c r="F333" s="924"/>
      <c r="G333" s="793"/>
      <c r="H333" s="793"/>
      <c r="I333" s="793"/>
      <c r="J333" s="911"/>
      <c r="K333" s="913"/>
    </row>
    <row r="334" spans="1:11" s="815" customFormat="1" ht="39.6" x14ac:dyDescent="0.25">
      <c r="A334" s="850">
        <f t="shared" si="18"/>
        <v>10</v>
      </c>
      <c r="B334" s="809" t="s">
        <v>1189</v>
      </c>
      <c r="C334" s="825" t="s">
        <v>722</v>
      </c>
      <c r="D334" s="826">
        <v>9</v>
      </c>
      <c r="E334" s="827" t="s">
        <v>474</v>
      </c>
      <c r="F334" s="843">
        <v>14213</v>
      </c>
      <c r="G334" s="814">
        <f>F334*D334</f>
        <v>127917</v>
      </c>
      <c r="H334" s="814">
        <v>13755.34</v>
      </c>
      <c r="I334" s="814">
        <f>H334*D334</f>
        <v>123798.06</v>
      </c>
      <c r="J334" s="691">
        <v>11</v>
      </c>
      <c r="K334" s="880">
        <f>J334*H334</f>
        <v>151308.74</v>
      </c>
    </row>
    <row r="335" spans="1:11" s="482" customFormat="1" x14ac:dyDescent="0.25">
      <c r="A335" s="542">
        <f t="shared" si="18"/>
        <v>10</v>
      </c>
      <c r="B335" s="197" t="s">
        <v>120</v>
      </c>
      <c r="C335" s="777"/>
      <c r="D335" s="536"/>
      <c r="E335" s="421"/>
      <c r="F335" s="839"/>
      <c r="G335" s="433"/>
      <c r="H335" s="433"/>
      <c r="I335" s="433"/>
      <c r="J335" s="691"/>
      <c r="K335" s="880"/>
    </row>
    <row r="336" spans="1:11" s="482" customFormat="1" ht="26.4" x14ac:dyDescent="0.25">
      <c r="A336" s="542">
        <f t="shared" si="18"/>
        <v>10</v>
      </c>
      <c r="B336" s="197" t="s">
        <v>120</v>
      </c>
      <c r="C336" s="801" t="s">
        <v>723</v>
      </c>
      <c r="D336" s="536"/>
      <c r="E336" s="421"/>
      <c r="F336" s="839"/>
      <c r="G336" s="433"/>
      <c r="H336" s="433"/>
      <c r="I336" s="433"/>
      <c r="J336" s="691"/>
      <c r="K336" s="880"/>
    </row>
    <row r="337" spans="1:11" s="815" customFormat="1" ht="39.6" x14ac:dyDescent="0.25">
      <c r="A337" s="850">
        <f t="shared" si="18"/>
        <v>11</v>
      </c>
      <c r="B337" s="809" t="s">
        <v>1190</v>
      </c>
      <c r="C337" s="825" t="s">
        <v>724</v>
      </c>
      <c r="D337" s="826">
        <v>19</v>
      </c>
      <c r="E337" s="827" t="s">
        <v>474</v>
      </c>
      <c r="F337" s="843">
        <v>7456</v>
      </c>
      <c r="G337" s="814">
        <f>F337*D337</f>
        <v>141664</v>
      </c>
      <c r="H337" s="814">
        <v>7215.92</v>
      </c>
      <c r="I337" s="814">
        <f>H337*D337</f>
        <v>137102.48000000001</v>
      </c>
      <c r="J337" s="691">
        <v>0</v>
      </c>
      <c r="K337" s="691">
        <v>0</v>
      </c>
    </row>
    <row r="338" spans="1:11" s="482" customFormat="1" ht="14.25" customHeight="1" x14ac:dyDescent="0.25">
      <c r="A338" s="542">
        <f t="shared" si="18"/>
        <v>11</v>
      </c>
      <c r="B338" s="197" t="s">
        <v>120</v>
      </c>
      <c r="C338" s="777"/>
      <c r="D338" s="536"/>
      <c r="E338" s="421"/>
      <c r="F338" s="839"/>
      <c r="G338" s="433"/>
      <c r="H338" s="433"/>
      <c r="I338" s="433"/>
      <c r="J338" s="691"/>
      <c r="K338" s="880"/>
    </row>
    <row r="339" spans="1:11" s="482" customFormat="1" x14ac:dyDescent="0.25">
      <c r="A339" s="542">
        <f t="shared" si="18"/>
        <v>11</v>
      </c>
      <c r="B339" s="197" t="s">
        <v>120</v>
      </c>
      <c r="C339" s="837" t="s">
        <v>725</v>
      </c>
      <c r="D339" s="536"/>
      <c r="E339" s="539"/>
      <c r="F339" s="515"/>
      <c r="G339" s="433"/>
      <c r="H339" s="433"/>
      <c r="I339" s="433"/>
      <c r="J339" s="691"/>
      <c r="K339" s="880"/>
    </row>
    <row r="340" spans="1:11" s="482" customFormat="1" ht="52.8" x14ac:dyDescent="0.25">
      <c r="A340" s="542">
        <f t="shared" si="18"/>
        <v>12</v>
      </c>
      <c r="B340" s="197" t="s">
        <v>1191</v>
      </c>
      <c r="C340" s="844" t="s">
        <v>1042</v>
      </c>
      <c r="D340" s="536" t="s">
        <v>122</v>
      </c>
      <c r="E340" s="539"/>
      <c r="F340" s="515"/>
      <c r="G340" s="433"/>
      <c r="H340" s="433"/>
      <c r="I340" s="433"/>
      <c r="J340" s="691"/>
      <c r="K340" s="880"/>
    </row>
    <row r="341" spans="1:11" s="482" customFormat="1" x14ac:dyDescent="0.25">
      <c r="A341" s="542">
        <f t="shared" si="18"/>
        <v>12</v>
      </c>
      <c r="B341" s="197" t="s">
        <v>120</v>
      </c>
      <c r="C341" s="844"/>
      <c r="D341" s="536"/>
      <c r="E341" s="539"/>
      <c r="F341" s="515"/>
      <c r="G341" s="433"/>
      <c r="H341" s="433"/>
      <c r="I341" s="433"/>
      <c r="J341" s="691"/>
      <c r="K341" s="880"/>
    </row>
    <row r="342" spans="1:11" s="482" customFormat="1" ht="26.4" x14ac:dyDescent="0.25">
      <c r="A342" s="542">
        <f t="shared" si="18"/>
        <v>13</v>
      </c>
      <c r="B342" s="197" t="s">
        <v>1192</v>
      </c>
      <c r="C342" s="844" t="s">
        <v>726</v>
      </c>
      <c r="D342" s="536" t="s">
        <v>122</v>
      </c>
      <c r="E342" s="539"/>
      <c r="F342" s="515"/>
      <c r="G342" s="433"/>
      <c r="H342" s="433"/>
      <c r="I342" s="433"/>
      <c r="J342" s="691"/>
      <c r="K342" s="880"/>
    </row>
    <row r="343" spans="1:11" s="482" customFormat="1" x14ac:dyDescent="0.25">
      <c r="A343" s="542">
        <f t="shared" si="18"/>
        <v>13</v>
      </c>
      <c r="B343" s="197" t="s">
        <v>120</v>
      </c>
      <c r="C343" s="844"/>
      <c r="D343" s="536"/>
      <c r="E343" s="539"/>
      <c r="F343" s="515"/>
      <c r="G343" s="433"/>
      <c r="H343" s="433"/>
      <c r="I343" s="433"/>
      <c r="J343" s="691"/>
      <c r="K343" s="880"/>
    </row>
    <row r="344" spans="1:11" s="482" customFormat="1" x14ac:dyDescent="0.25">
      <c r="A344" s="542">
        <f t="shared" si="18"/>
        <v>14</v>
      </c>
      <c r="B344" s="197" t="s">
        <v>1193</v>
      </c>
      <c r="C344" s="501" t="s">
        <v>727</v>
      </c>
      <c r="D344" s="845">
        <v>310</v>
      </c>
      <c r="E344" s="421" t="s">
        <v>474</v>
      </c>
      <c r="F344" s="839">
        <v>583</v>
      </c>
      <c r="G344" s="433">
        <f>F344*D344</f>
        <v>180730</v>
      </c>
      <c r="H344" s="433">
        <v>564.23</v>
      </c>
      <c r="I344" s="433">
        <f>H344*D344</f>
        <v>174911.30000000002</v>
      </c>
      <c r="J344" s="904">
        <v>397</v>
      </c>
      <c r="K344" s="880">
        <f>J344*H344</f>
        <v>223999.31</v>
      </c>
    </row>
    <row r="345" spans="1:11" s="482" customFormat="1" x14ac:dyDescent="0.25">
      <c r="A345" s="542"/>
      <c r="B345" s="197"/>
      <c r="C345" s="501"/>
      <c r="D345" s="845"/>
      <c r="E345" s="421"/>
      <c r="F345" s="839"/>
      <c r="G345" s="433"/>
      <c r="H345" s="433"/>
      <c r="I345" s="433"/>
      <c r="J345" s="904"/>
      <c r="K345" s="880"/>
    </row>
    <row r="346" spans="1:11" s="482" customFormat="1" x14ac:dyDescent="0.25">
      <c r="A346" s="542">
        <f>IF(D346&lt;&gt;"",A344+1,A344)</f>
        <v>15</v>
      </c>
      <c r="B346" s="197" t="s">
        <v>1194</v>
      </c>
      <c r="C346" s="501" t="s">
        <v>728</v>
      </c>
      <c r="D346" s="845">
        <v>246</v>
      </c>
      <c r="E346" s="421" t="s">
        <v>474</v>
      </c>
      <c r="F346" s="839">
        <v>583</v>
      </c>
      <c r="G346" s="433">
        <f>F346*D346</f>
        <v>143418</v>
      </c>
      <c r="H346" s="433">
        <v>564.23</v>
      </c>
      <c r="I346" s="433">
        <f>H346*D346</f>
        <v>138800.58000000002</v>
      </c>
      <c r="J346" s="904">
        <v>246</v>
      </c>
      <c r="K346" s="880">
        <f>J346*H346</f>
        <v>138800.58000000002</v>
      </c>
    </row>
    <row r="347" spans="1:11" s="482" customFormat="1" x14ac:dyDescent="0.25">
      <c r="A347" s="542"/>
      <c r="B347" s="197"/>
      <c r="C347" s="501"/>
      <c r="D347" s="845"/>
      <c r="E347" s="421"/>
      <c r="F347" s="839"/>
      <c r="G347" s="433"/>
      <c r="H347" s="433"/>
      <c r="I347" s="433"/>
      <c r="J347" s="904"/>
      <c r="K347" s="880"/>
    </row>
    <row r="348" spans="1:11" s="482" customFormat="1" ht="26.4" x14ac:dyDescent="0.25">
      <c r="A348" s="542">
        <f>IF(D348&lt;&gt;"",A346+1,A346)</f>
        <v>16</v>
      </c>
      <c r="B348" s="197" t="s">
        <v>1195</v>
      </c>
      <c r="C348" s="543" t="s">
        <v>729</v>
      </c>
      <c r="D348" s="845">
        <v>42</v>
      </c>
      <c r="E348" s="421" t="s">
        <v>474</v>
      </c>
      <c r="F348" s="839">
        <v>583</v>
      </c>
      <c r="G348" s="433">
        <f>F348*D348</f>
        <v>24486</v>
      </c>
      <c r="H348" s="433">
        <v>564.23</v>
      </c>
      <c r="I348" s="433">
        <f>H348*D348</f>
        <v>23697.66</v>
      </c>
      <c r="J348" s="904">
        <v>44</v>
      </c>
      <c r="K348" s="880">
        <f>J348*H348</f>
        <v>24826.120000000003</v>
      </c>
    </row>
    <row r="349" spans="1:11" s="482" customFormat="1" x14ac:dyDescent="0.25">
      <c r="A349" s="542"/>
      <c r="B349" s="197"/>
      <c r="C349" s="543"/>
      <c r="D349" s="845"/>
      <c r="E349" s="421"/>
      <c r="F349" s="839"/>
      <c r="G349" s="433"/>
      <c r="H349" s="433"/>
      <c r="I349" s="433"/>
      <c r="J349" s="904"/>
      <c r="K349" s="880"/>
    </row>
    <row r="350" spans="1:11" s="482" customFormat="1" x14ac:dyDescent="0.25">
      <c r="A350" s="542">
        <f>IF(D350&lt;&gt;"",A348+1,A348)</f>
        <v>17</v>
      </c>
      <c r="B350" s="197" t="s">
        <v>1196</v>
      </c>
      <c r="C350" s="501" t="s">
        <v>730</v>
      </c>
      <c r="D350" s="845">
        <v>47</v>
      </c>
      <c r="E350" s="421" t="s">
        <v>474</v>
      </c>
      <c r="F350" s="839">
        <v>583</v>
      </c>
      <c r="G350" s="433">
        <f>F350*D350</f>
        <v>27401</v>
      </c>
      <c r="H350" s="433">
        <v>564.23</v>
      </c>
      <c r="I350" s="433">
        <f>H350*D350</f>
        <v>26518.81</v>
      </c>
      <c r="J350" s="904">
        <v>71</v>
      </c>
      <c r="K350" s="880">
        <f>J350*H350</f>
        <v>40060.33</v>
      </c>
    </row>
    <row r="351" spans="1:11" s="482" customFormat="1" x14ac:dyDescent="0.25">
      <c r="A351" s="542"/>
      <c r="B351" s="197"/>
      <c r="C351" s="501"/>
      <c r="D351" s="845"/>
      <c r="E351" s="421"/>
      <c r="F351" s="839"/>
      <c r="G351" s="433"/>
      <c r="H351" s="433"/>
      <c r="I351" s="433"/>
      <c r="J351" s="904"/>
      <c r="K351" s="880"/>
    </row>
    <row r="352" spans="1:11" s="482" customFormat="1" x14ac:dyDescent="0.25">
      <c r="A352" s="542">
        <f>IF(D352&lt;&gt;"",A350+1,A350)</f>
        <v>18</v>
      </c>
      <c r="B352" s="197" t="s">
        <v>1197</v>
      </c>
      <c r="C352" s="844" t="s">
        <v>731</v>
      </c>
      <c r="D352" s="845">
        <v>45</v>
      </c>
      <c r="E352" s="421" t="s">
        <v>474</v>
      </c>
      <c r="F352" s="839">
        <v>583</v>
      </c>
      <c r="G352" s="433">
        <f>F352*D352</f>
        <v>26235</v>
      </c>
      <c r="H352" s="433">
        <v>564.23</v>
      </c>
      <c r="I352" s="433">
        <f>H352*D352</f>
        <v>25390.350000000002</v>
      </c>
      <c r="J352" s="904">
        <v>45</v>
      </c>
      <c r="K352" s="880">
        <f>J352*H352</f>
        <v>25390.350000000002</v>
      </c>
    </row>
    <row r="353" spans="1:14" s="482" customFormat="1" x14ac:dyDescent="0.25">
      <c r="A353" s="542"/>
      <c r="B353" s="197"/>
      <c r="C353" s="844"/>
      <c r="D353" s="845"/>
      <c r="E353" s="421"/>
      <c r="F353" s="839"/>
      <c r="G353" s="433"/>
      <c r="H353" s="433"/>
      <c r="I353" s="433"/>
      <c r="J353" s="904"/>
      <c r="K353" s="880"/>
    </row>
    <row r="354" spans="1:14" s="482" customFormat="1" x14ac:dyDescent="0.25">
      <c r="A354" s="542">
        <f>IF(D354&lt;&gt;"",A352+1,A352)</f>
        <v>19</v>
      </c>
      <c r="B354" s="197" t="s">
        <v>1198</v>
      </c>
      <c r="C354" s="846" t="s">
        <v>732</v>
      </c>
      <c r="D354" s="845">
        <v>90</v>
      </c>
      <c r="E354" s="421" t="s">
        <v>474</v>
      </c>
      <c r="F354" s="839">
        <v>146</v>
      </c>
      <c r="G354" s="433">
        <f>F354*D354</f>
        <v>13140</v>
      </c>
      <c r="H354" s="433">
        <v>141.30000000000001</v>
      </c>
      <c r="I354" s="433">
        <f>H354*D354</f>
        <v>12717.000000000002</v>
      </c>
      <c r="J354" s="904">
        <v>185</v>
      </c>
      <c r="K354" s="880">
        <f>J354*H354</f>
        <v>26140.500000000004</v>
      </c>
    </row>
    <row r="355" spans="1:14" s="482" customFormat="1" x14ac:dyDescent="0.25">
      <c r="A355" s="542"/>
      <c r="B355" s="197"/>
      <c r="C355" s="846"/>
      <c r="D355" s="845"/>
      <c r="E355" s="421"/>
      <c r="F355" s="839"/>
      <c r="G355" s="433"/>
      <c r="H355" s="433"/>
      <c r="I355" s="433"/>
      <c r="J355" s="904"/>
      <c r="K355" s="880"/>
    </row>
    <row r="356" spans="1:14" s="482" customFormat="1" x14ac:dyDescent="0.25">
      <c r="A356" s="542">
        <f>IF(D356&lt;&gt;"",A354+1,A354)</f>
        <v>20</v>
      </c>
      <c r="B356" s="197" t="s">
        <v>1199</v>
      </c>
      <c r="C356" s="846" t="s">
        <v>733</v>
      </c>
      <c r="D356" s="845">
        <v>263</v>
      </c>
      <c r="E356" s="421" t="s">
        <v>474</v>
      </c>
      <c r="F356" s="839">
        <v>146</v>
      </c>
      <c r="G356" s="433">
        <f>F356*D356</f>
        <v>38398</v>
      </c>
      <c r="H356" s="433">
        <v>141.30000000000001</v>
      </c>
      <c r="I356" s="433">
        <f>H356*D356</f>
        <v>37161.9</v>
      </c>
      <c r="J356" s="904">
        <v>303</v>
      </c>
      <c r="K356" s="880">
        <f>J356*H356</f>
        <v>42813.9</v>
      </c>
      <c r="N356" s="540"/>
    </row>
    <row r="357" spans="1:14" s="482" customFormat="1" x14ac:dyDescent="0.25">
      <c r="A357" s="542"/>
      <c r="B357" s="197"/>
      <c r="C357" s="846"/>
      <c r="D357" s="845"/>
      <c r="E357" s="421"/>
      <c r="F357" s="839"/>
      <c r="G357" s="433"/>
      <c r="H357" s="433"/>
      <c r="I357" s="433"/>
      <c r="J357" s="904"/>
      <c r="K357" s="880"/>
      <c r="N357" s="540"/>
    </row>
    <row r="358" spans="1:14" s="482" customFormat="1" x14ac:dyDescent="0.25">
      <c r="A358" s="542">
        <f>IF(D358&lt;&gt;"",A356+1,A356)</f>
        <v>21</v>
      </c>
      <c r="B358" s="197" t="s">
        <v>1200</v>
      </c>
      <c r="C358" s="846" t="s">
        <v>734</v>
      </c>
      <c r="D358" s="845">
        <v>65</v>
      </c>
      <c r="E358" s="421" t="s">
        <v>474</v>
      </c>
      <c r="F358" s="839">
        <v>146</v>
      </c>
      <c r="G358" s="433">
        <f>F358*D358</f>
        <v>9490</v>
      </c>
      <c r="H358" s="433">
        <v>141.30000000000001</v>
      </c>
      <c r="I358" s="433">
        <f>H358*D358</f>
        <v>9184.5</v>
      </c>
      <c r="J358" s="904">
        <v>158</v>
      </c>
      <c r="K358" s="880">
        <f>J358*H358</f>
        <v>22325.4</v>
      </c>
      <c r="N358" s="540"/>
    </row>
    <row r="359" spans="1:14" s="482" customFormat="1" x14ac:dyDescent="0.25">
      <c r="A359" s="542"/>
      <c r="B359" s="790"/>
      <c r="C359" s="926"/>
      <c r="D359" s="927"/>
      <c r="E359" s="533"/>
      <c r="F359" s="924"/>
      <c r="G359" s="793"/>
      <c r="H359" s="793"/>
      <c r="I359" s="793"/>
      <c r="J359" s="928"/>
      <c r="K359" s="913"/>
      <c r="N359" s="540"/>
    </row>
    <row r="360" spans="1:14" s="482" customFormat="1" x14ac:dyDescent="0.25">
      <c r="A360" s="542"/>
      <c r="B360" s="197" t="s">
        <v>1168</v>
      </c>
      <c r="C360" s="846" t="s">
        <v>1169</v>
      </c>
      <c r="D360" s="845"/>
      <c r="E360" s="421" t="s">
        <v>477</v>
      </c>
      <c r="F360" s="839"/>
      <c r="G360" s="433"/>
      <c r="H360" s="433">
        <v>141.30000000000001</v>
      </c>
      <c r="I360" s="433"/>
      <c r="J360" s="904">
        <v>60</v>
      </c>
      <c r="K360" s="880">
        <f>J360*H360</f>
        <v>8478</v>
      </c>
      <c r="N360" s="540"/>
    </row>
    <row r="361" spans="1:14" s="482" customFormat="1" x14ac:dyDescent="0.25">
      <c r="A361" s="542"/>
      <c r="B361" s="197"/>
      <c r="C361" s="846"/>
      <c r="D361" s="845"/>
      <c r="E361" s="421"/>
      <c r="F361" s="839"/>
      <c r="G361" s="433"/>
      <c r="H361" s="433"/>
      <c r="I361" s="433"/>
      <c r="J361" s="904"/>
      <c r="K361" s="880"/>
      <c r="N361" s="540"/>
    </row>
    <row r="362" spans="1:14" s="482" customFormat="1" x14ac:dyDescent="0.25">
      <c r="A362" s="542">
        <f>IF(D362&lt;&gt;"",A358+1,A358)</f>
        <v>22</v>
      </c>
      <c r="B362" s="197" t="s">
        <v>1201</v>
      </c>
      <c r="C362" s="531" t="s">
        <v>735</v>
      </c>
      <c r="D362" s="845">
        <v>41</v>
      </c>
      <c r="E362" s="421" t="s">
        <v>474</v>
      </c>
      <c r="F362" s="839">
        <v>146</v>
      </c>
      <c r="G362" s="433">
        <f>F362*D362</f>
        <v>5986</v>
      </c>
      <c r="H362" s="433">
        <v>141.30000000000001</v>
      </c>
      <c r="I362" s="433">
        <f>H362*D362</f>
        <v>5793.3</v>
      </c>
      <c r="J362" s="904">
        <v>41</v>
      </c>
      <c r="K362" s="880">
        <f>J362*H362</f>
        <v>5793.3</v>
      </c>
      <c r="N362" s="540"/>
    </row>
    <row r="363" spans="1:14" s="482" customFormat="1" x14ac:dyDescent="0.25">
      <c r="A363" s="542"/>
      <c r="B363" s="197"/>
      <c r="C363" s="531"/>
      <c r="D363" s="845"/>
      <c r="E363" s="421"/>
      <c r="F363" s="839"/>
      <c r="G363" s="433"/>
      <c r="H363" s="433"/>
      <c r="I363" s="433"/>
      <c r="J363" s="904"/>
      <c r="K363" s="880"/>
      <c r="N363" s="540"/>
    </row>
    <row r="364" spans="1:14" s="482" customFormat="1" x14ac:dyDescent="0.25">
      <c r="A364" s="542">
        <f>IF(D364&lt;&gt;"",A362+1,A362)</f>
        <v>23</v>
      </c>
      <c r="B364" s="197" t="s">
        <v>1202</v>
      </c>
      <c r="C364" s="501" t="s">
        <v>736</v>
      </c>
      <c r="D364" s="845">
        <v>41</v>
      </c>
      <c r="E364" s="421" t="s">
        <v>474</v>
      </c>
      <c r="F364" s="839">
        <v>146</v>
      </c>
      <c r="G364" s="433">
        <f>F364*D364</f>
        <v>5986</v>
      </c>
      <c r="H364" s="433">
        <v>141.30000000000001</v>
      </c>
      <c r="I364" s="433">
        <f>H364*D364</f>
        <v>5793.3</v>
      </c>
      <c r="J364" s="904">
        <v>41</v>
      </c>
      <c r="K364" s="880">
        <f>J364*H364</f>
        <v>5793.3</v>
      </c>
      <c r="N364" s="541"/>
    </row>
    <row r="365" spans="1:14" s="482" customFormat="1" x14ac:dyDescent="0.25">
      <c r="A365" s="542"/>
      <c r="B365" s="197"/>
      <c r="C365" s="501"/>
      <c r="D365" s="845"/>
      <c r="E365" s="421"/>
      <c r="F365" s="839"/>
      <c r="G365" s="433"/>
      <c r="H365" s="433"/>
      <c r="I365" s="433"/>
      <c r="J365" s="904"/>
      <c r="K365" s="880"/>
      <c r="N365" s="541"/>
    </row>
    <row r="366" spans="1:14" s="482" customFormat="1" x14ac:dyDescent="0.25">
      <c r="A366" s="542">
        <f>IF(D366&lt;&gt;"",A364+1,A364)</f>
        <v>24</v>
      </c>
      <c r="B366" s="197" t="s">
        <v>1203</v>
      </c>
      <c r="C366" s="501" t="s">
        <v>737</v>
      </c>
      <c r="D366" s="845">
        <v>106</v>
      </c>
      <c r="E366" s="421" t="s">
        <v>474</v>
      </c>
      <c r="F366" s="839">
        <v>699</v>
      </c>
      <c r="G366" s="433">
        <f>F366*D366</f>
        <v>74094</v>
      </c>
      <c r="H366" s="433">
        <v>676.49</v>
      </c>
      <c r="I366" s="433">
        <f>H366*D366</f>
        <v>71707.94</v>
      </c>
      <c r="J366" s="904">
        <v>97</v>
      </c>
      <c r="K366" s="880">
        <f>J366*H366</f>
        <v>65619.53</v>
      </c>
    </row>
    <row r="367" spans="1:14" s="482" customFormat="1" x14ac:dyDescent="0.25">
      <c r="A367" s="542"/>
      <c r="B367" s="197"/>
      <c r="C367" s="501"/>
      <c r="D367" s="845"/>
      <c r="E367" s="421"/>
      <c r="F367" s="839"/>
      <c r="G367" s="433"/>
      <c r="H367" s="433"/>
      <c r="I367" s="433"/>
      <c r="J367" s="904"/>
      <c r="K367" s="880"/>
    </row>
    <row r="368" spans="1:14" s="482" customFormat="1" x14ac:dyDescent="0.25">
      <c r="A368" s="542">
        <f>IF(D368&lt;&gt;"",A366+1,A366)</f>
        <v>25</v>
      </c>
      <c r="B368" s="197" t="s">
        <v>1204</v>
      </c>
      <c r="C368" s="501" t="s">
        <v>738</v>
      </c>
      <c r="D368" s="845">
        <v>21</v>
      </c>
      <c r="E368" s="421" t="s">
        <v>474</v>
      </c>
      <c r="F368" s="839">
        <v>583</v>
      </c>
      <c r="G368" s="433">
        <f>F368*D368</f>
        <v>12243</v>
      </c>
      <c r="H368" s="433">
        <v>564.23</v>
      </c>
      <c r="I368" s="433">
        <f>H368*D368</f>
        <v>11848.83</v>
      </c>
      <c r="J368" s="904">
        <v>21</v>
      </c>
      <c r="K368" s="880">
        <f>J368*H368</f>
        <v>11848.83</v>
      </c>
    </row>
    <row r="369" spans="1:14" s="482" customFormat="1" x14ac:dyDescent="0.25">
      <c r="A369" s="542"/>
      <c r="B369" s="197"/>
      <c r="C369" s="501"/>
      <c r="D369" s="845"/>
      <c r="E369" s="421"/>
      <c r="F369" s="839"/>
      <c r="G369" s="433"/>
      <c r="H369" s="433"/>
      <c r="I369" s="433"/>
      <c r="J369" s="904"/>
      <c r="K369" s="880"/>
    </row>
    <row r="370" spans="1:14" s="482" customFormat="1" x14ac:dyDescent="0.25">
      <c r="A370" s="542">
        <f>IF(D370&lt;&gt;"",A368+1,A368)</f>
        <v>26</v>
      </c>
      <c r="B370" s="197" t="s">
        <v>1205</v>
      </c>
      <c r="C370" s="501" t="s">
        <v>739</v>
      </c>
      <c r="D370" s="845">
        <v>58</v>
      </c>
      <c r="E370" s="421" t="s">
        <v>474</v>
      </c>
      <c r="F370" s="839">
        <v>583</v>
      </c>
      <c r="G370" s="433">
        <f>F370*D370</f>
        <v>33814</v>
      </c>
      <c r="H370" s="433">
        <v>564.23</v>
      </c>
      <c r="I370" s="433">
        <f>H370*D370</f>
        <v>32725.34</v>
      </c>
      <c r="J370" s="904">
        <v>58</v>
      </c>
      <c r="K370" s="880">
        <f>J370*H370</f>
        <v>32725.34</v>
      </c>
      <c r="N370" s="540"/>
    </row>
    <row r="371" spans="1:14" s="482" customFormat="1" x14ac:dyDescent="0.25">
      <c r="A371" s="542"/>
      <c r="B371" s="197"/>
      <c r="C371" s="501"/>
      <c r="D371" s="845"/>
      <c r="E371" s="421"/>
      <c r="F371" s="839"/>
      <c r="G371" s="433"/>
      <c r="H371" s="433"/>
      <c r="I371" s="433"/>
      <c r="J371" s="882"/>
      <c r="K371" s="880"/>
      <c r="N371" s="540"/>
    </row>
    <row r="372" spans="1:14" s="482" customFormat="1" x14ac:dyDescent="0.25">
      <c r="A372" s="542">
        <f>IF(D372&lt;&gt;"",A370+1,A370)</f>
        <v>27</v>
      </c>
      <c r="B372" s="197" t="s">
        <v>1206</v>
      </c>
      <c r="C372" s="501" t="s">
        <v>740</v>
      </c>
      <c r="D372" s="847">
        <v>45</v>
      </c>
      <c r="E372" s="421" t="s">
        <v>474</v>
      </c>
      <c r="F372" s="839">
        <v>583</v>
      </c>
      <c r="G372" s="433">
        <f>F372*D372</f>
        <v>26235</v>
      </c>
      <c r="H372" s="433">
        <v>564.23</v>
      </c>
      <c r="I372" s="433">
        <f>H372*D372</f>
        <v>25390.350000000002</v>
      </c>
      <c r="J372" s="903">
        <v>45</v>
      </c>
      <c r="K372" s="880">
        <f>J372*H372</f>
        <v>25390.350000000002</v>
      </c>
    </row>
    <row r="373" spans="1:14" s="482" customFormat="1" x14ac:dyDescent="0.25">
      <c r="A373" s="542"/>
      <c r="B373" s="197"/>
      <c r="C373" s="501"/>
      <c r="D373" s="847"/>
      <c r="E373" s="421"/>
      <c r="F373" s="839"/>
      <c r="G373" s="433"/>
      <c r="H373" s="433"/>
      <c r="I373" s="433"/>
      <c r="J373" s="903"/>
      <c r="K373" s="880"/>
    </row>
    <row r="374" spans="1:14" s="482" customFormat="1" x14ac:dyDescent="0.25">
      <c r="A374" s="542">
        <f>IF(D374&lt;&gt;"",A372+1,A372)</f>
        <v>28</v>
      </c>
      <c r="B374" s="197" t="s">
        <v>1207</v>
      </c>
      <c r="C374" s="501" t="s">
        <v>741</v>
      </c>
      <c r="D374" s="847">
        <v>16</v>
      </c>
      <c r="E374" s="421" t="s">
        <v>474</v>
      </c>
      <c r="F374" s="839">
        <v>583</v>
      </c>
      <c r="G374" s="433">
        <f>F374*D374</f>
        <v>9328</v>
      </c>
      <c r="H374" s="433">
        <v>564.23</v>
      </c>
      <c r="I374" s="433">
        <f>H374*D374</f>
        <v>9027.68</v>
      </c>
      <c r="J374" s="903">
        <v>16</v>
      </c>
      <c r="K374" s="880">
        <f>J374*H374</f>
        <v>9027.68</v>
      </c>
    </row>
    <row r="375" spans="1:14" s="482" customFormat="1" x14ac:dyDescent="0.25">
      <c r="A375" s="542"/>
      <c r="B375" s="197"/>
      <c r="C375" s="501"/>
      <c r="D375" s="847"/>
      <c r="E375" s="421"/>
      <c r="F375" s="902"/>
      <c r="G375" s="433"/>
      <c r="H375" s="433"/>
      <c r="I375" s="433"/>
      <c r="J375" s="903"/>
      <c r="K375" s="880"/>
    </row>
    <row r="376" spans="1:14" s="482" customFormat="1" x14ac:dyDescent="0.25">
      <c r="A376" s="542">
        <f>IF(D376&lt;&gt;"",A374+1,A374)</f>
        <v>29</v>
      </c>
      <c r="B376" s="197" t="s">
        <v>1208</v>
      </c>
      <c r="C376" s="501" t="s">
        <v>742</v>
      </c>
      <c r="D376" s="847">
        <v>46</v>
      </c>
      <c r="E376" s="421" t="s">
        <v>474</v>
      </c>
      <c r="F376" s="521">
        <v>146</v>
      </c>
      <c r="G376" s="433">
        <f>F376*D376</f>
        <v>6716</v>
      </c>
      <c r="H376" s="433">
        <v>141.30000000000001</v>
      </c>
      <c r="I376" s="433">
        <f>H376*D376</f>
        <v>6499.8</v>
      </c>
      <c r="J376" s="903">
        <v>50</v>
      </c>
      <c r="K376" s="880">
        <f>J376*H376</f>
        <v>7065.0000000000009</v>
      </c>
    </row>
    <row r="377" spans="1:14" s="482" customFormat="1" x14ac:dyDescent="0.25">
      <c r="A377" s="542"/>
      <c r="B377" s="197"/>
      <c r="C377" s="501"/>
      <c r="D377" s="847"/>
      <c r="E377" s="421"/>
      <c r="F377" s="521"/>
      <c r="G377" s="433"/>
      <c r="H377" s="433"/>
      <c r="I377" s="433"/>
      <c r="J377" s="903"/>
      <c r="K377" s="880"/>
    </row>
    <row r="378" spans="1:14" s="482" customFormat="1" x14ac:dyDescent="0.25">
      <c r="A378" s="542">
        <f>IF(D378&lt;&gt;"",A376+1,A376)</f>
        <v>30</v>
      </c>
      <c r="B378" s="197" t="s">
        <v>1209</v>
      </c>
      <c r="C378" s="501" t="s">
        <v>743</v>
      </c>
      <c r="D378" s="847">
        <v>21</v>
      </c>
      <c r="E378" s="421" t="s">
        <v>474</v>
      </c>
      <c r="F378" s="521">
        <v>583</v>
      </c>
      <c r="G378" s="433">
        <f>F378*D378</f>
        <v>12243</v>
      </c>
      <c r="H378" s="433">
        <v>564.23</v>
      </c>
      <c r="I378" s="433">
        <f>H378*D378</f>
        <v>11848.83</v>
      </c>
      <c r="J378" s="903">
        <v>21</v>
      </c>
      <c r="K378" s="880">
        <f>J378*H378</f>
        <v>11848.83</v>
      </c>
    </row>
    <row r="379" spans="1:14" s="482" customFormat="1" x14ac:dyDescent="0.25">
      <c r="A379" s="542"/>
      <c r="B379" s="197"/>
      <c r="C379" s="501"/>
      <c r="D379" s="847"/>
      <c r="E379" s="421"/>
      <c r="F379" s="521"/>
      <c r="G379" s="433"/>
      <c r="H379" s="433"/>
      <c r="I379" s="433"/>
      <c r="J379" s="903"/>
      <c r="K379" s="880"/>
    </row>
    <row r="380" spans="1:14" s="482" customFormat="1" x14ac:dyDescent="0.25">
      <c r="A380" s="542">
        <f>IF(D380&lt;&gt;"",A378+1,A378)</f>
        <v>31</v>
      </c>
      <c r="B380" s="197" t="s">
        <v>1210</v>
      </c>
      <c r="C380" s="501" t="s">
        <v>744</v>
      </c>
      <c r="D380" s="847">
        <v>4</v>
      </c>
      <c r="E380" s="421" t="s">
        <v>474</v>
      </c>
      <c r="F380" s="521">
        <v>583</v>
      </c>
      <c r="G380" s="433">
        <f>F380*D380</f>
        <v>2332</v>
      </c>
      <c r="H380" s="433">
        <v>564.23</v>
      </c>
      <c r="I380" s="433">
        <f>H380*D380</f>
        <v>2256.92</v>
      </c>
      <c r="J380" s="903">
        <v>7</v>
      </c>
      <c r="K380" s="880">
        <f>J380*H380</f>
        <v>3949.61</v>
      </c>
    </row>
    <row r="381" spans="1:14" s="482" customFormat="1" x14ac:dyDescent="0.25">
      <c r="A381" s="542"/>
      <c r="B381" s="197"/>
      <c r="C381" s="501"/>
      <c r="D381" s="847"/>
      <c r="E381" s="421"/>
      <c r="F381" s="521"/>
      <c r="G381" s="433"/>
      <c r="H381" s="433"/>
      <c r="I381" s="433"/>
      <c r="J381" s="903"/>
      <c r="K381" s="880"/>
    </row>
    <row r="382" spans="1:14" s="482" customFormat="1" x14ac:dyDescent="0.25">
      <c r="A382" s="542">
        <f>IF(D382&lt;&gt;"",A380+1,A380)</f>
        <v>32</v>
      </c>
      <c r="B382" s="197" t="s">
        <v>1211</v>
      </c>
      <c r="C382" s="501" t="s">
        <v>745</v>
      </c>
      <c r="D382" s="847">
        <v>27</v>
      </c>
      <c r="E382" s="421" t="s">
        <v>474</v>
      </c>
      <c r="F382" s="521">
        <v>583</v>
      </c>
      <c r="G382" s="433">
        <f>F382*D382</f>
        <v>15741</v>
      </c>
      <c r="H382" s="433">
        <v>564.23</v>
      </c>
      <c r="I382" s="433">
        <f>H382*D382</f>
        <v>15234.210000000001</v>
      </c>
      <c r="J382" s="903">
        <v>27</v>
      </c>
      <c r="K382" s="880">
        <f>J382*H382</f>
        <v>15234.210000000001</v>
      </c>
    </row>
    <row r="383" spans="1:14" s="482" customFormat="1" x14ac:dyDescent="0.25">
      <c r="A383" s="542"/>
      <c r="B383" s="197"/>
      <c r="C383" s="501"/>
      <c r="D383" s="847"/>
      <c r="E383" s="421"/>
      <c r="F383" s="521"/>
      <c r="G383" s="433"/>
      <c r="H383" s="433"/>
      <c r="I383" s="433"/>
      <c r="J383" s="903"/>
      <c r="K383" s="880"/>
    </row>
    <row r="384" spans="1:14" s="482" customFormat="1" x14ac:dyDescent="0.25">
      <c r="A384" s="542">
        <f>IF(D384&lt;&gt;"",A382+1,A382)</f>
        <v>33</v>
      </c>
      <c r="B384" s="197" t="s">
        <v>1212</v>
      </c>
      <c r="C384" s="501" t="s">
        <v>746</v>
      </c>
      <c r="D384" s="847">
        <v>13</v>
      </c>
      <c r="E384" s="421" t="s">
        <v>474</v>
      </c>
      <c r="F384" s="521">
        <v>583</v>
      </c>
      <c r="G384" s="433">
        <f>F384*D384</f>
        <v>7579</v>
      </c>
      <c r="H384" s="433">
        <v>564.23</v>
      </c>
      <c r="I384" s="433">
        <f>H384*D384</f>
        <v>7334.99</v>
      </c>
      <c r="J384" s="903">
        <v>13</v>
      </c>
      <c r="K384" s="880">
        <f>J384*H384</f>
        <v>7334.99</v>
      </c>
    </row>
    <row r="385" spans="1:11" s="482" customFormat="1" x14ac:dyDescent="0.25">
      <c r="A385" s="542"/>
      <c r="B385" s="197"/>
      <c r="C385" s="501"/>
      <c r="D385" s="847"/>
      <c r="E385" s="421"/>
      <c r="F385" s="521"/>
      <c r="G385" s="433"/>
      <c r="H385" s="433"/>
      <c r="I385" s="433"/>
      <c r="J385" s="903"/>
      <c r="K385" s="880"/>
    </row>
    <row r="386" spans="1:11" s="482" customFormat="1" x14ac:dyDescent="0.25">
      <c r="A386" s="542">
        <f>IF(D386&lt;&gt;"",A384+1,A384)</f>
        <v>34</v>
      </c>
      <c r="B386" s="197" t="s">
        <v>1213</v>
      </c>
      <c r="C386" s="531" t="s">
        <v>747</v>
      </c>
      <c r="D386" s="847">
        <v>96.9</v>
      </c>
      <c r="E386" s="421" t="s">
        <v>213</v>
      </c>
      <c r="F386" s="521">
        <v>583</v>
      </c>
      <c r="G386" s="433">
        <f>F386*D386</f>
        <v>56492.700000000004</v>
      </c>
      <c r="H386" s="433">
        <v>564.23</v>
      </c>
      <c r="I386" s="433">
        <f>H386*D386</f>
        <v>54673.887000000002</v>
      </c>
      <c r="J386" s="903">
        <v>96.9</v>
      </c>
      <c r="K386" s="880">
        <f>J386*H386</f>
        <v>54673.887000000002</v>
      </c>
    </row>
    <row r="387" spans="1:11" s="482" customFormat="1" x14ac:dyDescent="0.25">
      <c r="A387" s="542">
        <f t="shared" ref="A387:A400" si="19">IF(D387&lt;&gt;"",A386+1,A386)</f>
        <v>34</v>
      </c>
      <c r="B387" s="197" t="s">
        <v>120</v>
      </c>
      <c r="C387" s="501"/>
      <c r="D387" s="848"/>
      <c r="E387" s="421"/>
      <c r="F387" s="521"/>
      <c r="G387" s="433"/>
      <c r="H387" s="433"/>
      <c r="I387" s="433"/>
      <c r="J387" s="657"/>
      <c r="K387" s="880"/>
    </row>
    <row r="388" spans="1:11" s="482" customFormat="1" x14ac:dyDescent="0.25">
      <c r="A388" s="542">
        <f t="shared" si="19"/>
        <v>34</v>
      </c>
      <c r="B388" s="197" t="s">
        <v>120</v>
      </c>
      <c r="C388" s="849" t="s">
        <v>748</v>
      </c>
      <c r="D388" s="847"/>
      <c r="E388" s="419"/>
      <c r="F388" s="515"/>
      <c r="G388" s="433"/>
      <c r="H388" s="433"/>
      <c r="I388" s="433"/>
      <c r="J388" s="696"/>
      <c r="K388" s="880"/>
    </row>
    <row r="389" spans="1:11" s="482" customFormat="1" x14ac:dyDescent="0.25">
      <c r="A389" s="542">
        <f t="shared" si="19"/>
        <v>35</v>
      </c>
      <c r="B389" s="197" t="s">
        <v>1214</v>
      </c>
      <c r="C389" s="542" t="s">
        <v>749</v>
      </c>
      <c r="D389" s="847">
        <v>2</v>
      </c>
      <c r="E389" s="419" t="s">
        <v>474</v>
      </c>
      <c r="F389" s="515">
        <v>13398</v>
      </c>
      <c r="G389" s="433">
        <f>F389*D389</f>
        <v>26796</v>
      </c>
      <c r="H389" s="433">
        <v>12966.58</v>
      </c>
      <c r="I389" s="433">
        <f>H389*D389</f>
        <v>25933.16</v>
      </c>
      <c r="J389" s="903">
        <v>2</v>
      </c>
      <c r="K389" s="880">
        <f>J389*H389</f>
        <v>25933.16</v>
      </c>
    </row>
    <row r="390" spans="1:11" s="482" customFormat="1" x14ac:dyDescent="0.25">
      <c r="A390" s="542">
        <f t="shared" si="19"/>
        <v>35</v>
      </c>
      <c r="B390" s="197" t="s">
        <v>120</v>
      </c>
      <c r="C390" s="542"/>
      <c r="D390" s="847"/>
      <c r="E390" s="430"/>
      <c r="F390" s="515"/>
      <c r="G390" s="433"/>
      <c r="H390" s="433"/>
      <c r="I390" s="433"/>
      <c r="J390" s="696"/>
      <c r="K390" s="880"/>
    </row>
    <row r="391" spans="1:11" s="482" customFormat="1" x14ac:dyDescent="0.25">
      <c r="A391" s="542">
        <f t="shared" si="19"/>
        <v>36</v>
      </c>
      <c r="B391" s="197" t="s">
        <v>1215</v>
      </c>
      <c r="C391" s="542" t="s">
        <v>750</v>
      </c>
      <c r="D391" s="847">
        <v>2</v>
      </c>
      <c r="E391" s="419" t="s">
        <v>474</v>
      </c>
      <c r="F391" s="515">
        <v>13398</v>
      </c>
      <c r="G391" s="433">
        <f>F391*D391</f>
        <v>26796</v>
      </c>
      <c r="H391" s="433">
        <v>12966.58</v>
      </c>
      <c r="I391" s="433">
        <f>H391*D391</f>
        <v>25933.16</v>
      </c>
      <c r="J391" s="903">
        <v>2</v>
      </c>
      <c r="K391" s="880">
        <f>J391*H391</f>
        <v>25933.16</v>
      </c>
    </row>
    <row r="392" spans="1:11" s="482" customFormat="1" x14ac:dyDescent="0.25">
      <c r="A392" s="542">
        <f t="shared" si="19"/>
        <v>36</v>
      </c>
      <c r="B392" s="197" t="s">
        <v>120</v>
      </c>
      <c r="C392" s="542"/>
      <c r="D392" s="847"/>
      <c r="E392" s="430"/>
      <c r="F392" s="515"/>
      <c r="G392" s="433"/>
      <c r="H392" s="433"/>
      <c r="I392" s="433"/>
      <c r="J392" s="696"/>
      <c r="K392" s="880"/>
    </row>
    <row r="393" spans="1:11" s="482" customFormat="1" x14ac:dyDescent="0.25">
      <c r="A393" s="542">
        <f t="shared" si="19"/>
        <v>37</v>
      </c>
      <c r="B393" s="197" t="s">
        <v>1216</v>
      </c>
      <c r="C393" s="542" t="s">
        <v>751</v>
      </c>
      <c r="D393" s="847">
        <v>1</v>
      </c>
      <c r="E393" s="419" t="s">
        <v>474</v>
      </c>
      <c r="F393" s="515">
        <v>180575</v>
      </c>
      <c r="G393" s="433">
        <f>F393*D393</f>
        <v>180575</v>
      </c>
      <c r="H393" s="433">
        <v>174760.49</v>
      </c>
      <c r="I393" s="433">
        <f>H393*D393</f>
        <v>174760.49</v>
      </c>
      <c r="J393" s="903">
        <v>0</v>
      </c>
      <c r="K393" s="903">
        <v>0</v>
      </c>
    </row>
    <row r="394" spans="1:11" s="482" customFormat="1" x14ac:dyDescent="0.25">
      <c r="A394" s="542">
        <f t="shared" si="19"/>
        <v>37</v>
      </c>
      <c r="B394" s="197" t="s">
        <v>120</v>
      </c>
      <c r="C394" s="542"/>
      <c r="D394" s="847"/>
      <c r="E394" s="419"/>
      <c r="F394" s="515"/>
      <c r="G394" s="433"/>
      <c r="H394" s="433"/>
      <c r="I394" s="433"/>
      <c r="J394" s="696"/>
      <c r="K394" s="880"/>
    </row>
    <row r="395" spans="1:11" s="482" customFormat="1" x14ac:dyDescent="0.25">
      <c r="A395" s="542">
        <f t="shared" si="19"/>
        <v>38</v>
      </c>
      <c r="B395" s="790" t="s">
        <v>1217</v>
      </c>
      <c r="C395" s="929" t="s">
        <v>752</v>
      </c>
      <c r="D395" s="930">
        <v>19</v>
      </c>
      <c r="E395" s="473" t="s">
        <v>474</v>
      </c>
      <c r="F395" s="783">
        <v>13398</v>
      </c>
      <c r="G395" s="793">
        <f>F395*D395</f>
        <v>254562</v>
      </c>
      <c r="H395" s="793">
        <v>12966.58</v>
      </c>
      <c r="I395" s="793">
        <f>H395*D395</f>
        <v>246365.02</v>
      </c>
      <c r="J395" s="931">
        <v>19</v>
      </c>
      <c r="K395" s="913">
        <f>J395*H395</f>
        <v>246365.02</v>
      </c>
    </row>
    <row r="396" spans="1:11" s="482" customFormat="1" x14ac:dyDescent="0.25">
      <c r="A396" s="542">
        <f t="shared" si="19"/>
        <v>38</v>
      </c>
      <c r="B396" s="197" t="s">
        <v>120</v>
      </c>
      <c r="C396" s="542"/>
      <c r="D396" s="847"/>
      <c r="E396" s="419"/>
      <c r="F396" s="515"/>
      <c r="G396" s="433"/>
      <c r="H396" s="433"/>
      <c r="I396" s="433"/>
      <c r="J396" s="696"/>
      <c r="K396" s="880"/>
    </row>
    <row r="397" spans="1:11" s="482" customFormat="1" ht="26.4" x14ac:dyDescent="0.25">
      <c r="A397" s="542">
        <f t="shared" si="19"/>
        <v>39</v>
      </c>
      <c r="B397" s="197" t="s">
        <v>1218</v>
      </c>
      <c r="C397" s="542" t="s">
        <v>753</v>
      </c>
      <c r="D397" s="847">
        <v>9</v>
      </c>
      <c r="E397" s="419" t="s">
        <v>474</v>
      </c>
      <c r="F397" s="515">
        <v>13398</v>
      </c>
      <c r="G397" s="433">
        <f>F397*D397</f>
        <v>120582</v>
      </c>
      <c r="H397" s="433">
        <v>12966.58</v>
      </c>
      <c r="I397" s="433">
        <f>H397*D397</f>
        <v>116699.22</v>
      </c>
      <c r="J397" s="696">
        <v>11</v>
      </c>
      <c r="K397" s="880">
        <f>J397*H397</f>
        <v>142632.38</v>
      </c>
    </row>
    <row r="398" spans="1:11" x14ac:dyDescent="0.25">
      <c r="A398" s="542">
        <f t="shared" si="19"/>
        <v>39</v>
      </c>
      <c r="B398" s="197" t="s">
        <v>120</v>
      </c>
      <c r="C398" s="542"/>
      <c r="D398" s="847"/>
      <c r="E398" s="419"/>
      <c r="F398" s="515"/>
      <c r="G398" s="433"/>
      <c r="H398" s="433"/>
      <c r="I398" s="433"/>
      <c r="J398" s="696"/>
      <c r="K398" s="880"/>
    </row>
    <row r="399" spans="1:11" s="853" customFormat="1" ht="16.5" customHeight="1" x14ac:dyDescent="0.25">
      <c r="A399" s="850">
        <f t="shared" si="19"/>
        <v>40</v>
      </c>
      <c r="B399" s="809" t="s">
        <v>1219</v>
      </c>
      <c r="C399" s="850" t="s">
        <v>754</v>
      </c>
      <c r="D399" s="851">
        <v>19</v>
      </c>
      <c r="E399" s="852" t="s">
        <v>474</v>
      </c>
      <c r="F399" s="813">
        <v>13398</v>
      </c>
      <c r="G399" s="814">
        <f>F399*D399</f>
        <v>254562</v>
      </c>
      <c r="H399" s="814">
        <v>12966.58</v>
      </c>
      <c r="I399" s="814">
        <f>H399*D399</f>
        <v>246365.02</v>
      </c>
      <c r="J399" s="903">
        <v>0</v>
      </c>
      <c r="K399" s="903">
        <v>0</v>
      </c>
    </row>
    <row r="400" spans="1:11" ht="9.75" hidden="1" customHeight="1" x14ac:dyDescent="0.25">
      <c r="A400" s="542">
        <f t="shared" si="19"/>
        <v>40</v>
      </c>
      <c r="B400" s="197" t="s">
        <v>120</v>
      </c>
      <c r="C400" s="542"/>
      <c r="D400" s="847"/>
      <c r="E400" s="419"/>
      <c r="F400" s="515"/>
      <c r="G400" s="424"/>
      <c r="H400" s="433"/>
      <c r="I400" s="433"/>
      <c r="J400" s="696"/>
      <c r="K400" s="880"/>
    </row>
    <row r="401" spans="1:11" ht="6" customHeight="1" x14ac:dyDescent="0.25">
      <c r="A401" s="542"/>
      <c r="B401" s="197"/>
      <c r="C401" s="542"/>
      <c r="D401" s="847"/>
      <c r="E401" s="419"/>
      <c r="F401" s="515"/>
      <c r="G401" s="523"/>
      <c r="H401" s="433"/>
      <c r="I401" s="433"/>
      <c r="J401" s="696"/>
      <c r="K401" s="880"/>
    </row>
    <row r="402" spans="1:11" s="11" customFormat="1" ht="42" customHeight="1" x14ac:dyDescent="0.25">
      <c r="A402" s="765"/>
      <c r="B402" s="197"/>
      <c r="C402" s="542" t="s">
        <v>1061</v>
      </c>
      <c r="D402" s="847"/>
      <c r="E402" s="440"/>
      <c r="F402" s="419"/>
      <c r="G402" s="515"/>
      <c r="H402" s="424"/>
      <c r="I402" s="808"/>
      <c r="J402" s="655"/>
      <c r="K402" s="880"/>
    </row>
    <row r="403" spans="1:11" s="11" customFormat="1" x14ac:dyDescent="0.25">
      <c r="A403" s="765"/>
      <c r="B403" s="197" t="s">
        <v>1060</v>
      </c>
      <c r="C403" s="869" t="s">
        <v>1062</v>
      </c>
      <c r="D403" s="847">
        <v>0</v>
      </c>
      <c r="E403" s="892"/>
      <c r="F403" s="509" t="s">
        <v>464</v>
      </c>
      <c r="G403" s="515"/>
      <c r="H403" s="433">
        <v>5600</v>
      </c>
      <c r="I403" s="893"/>
      <c r="J403" s="696">
        <v>25</v>
      </c>
      <c r="K403" s="880">
        <f>J403*H403</f>
        <v>140000</v>
      </c>
    </row>
    <row r="404" spans="1:11" s="11" customFormat="1" x14ac:dyDescent="0.25">
      <c r="A404" s="765"/>
      <c r="B404" s="197"/>
      <c r="C404" s="542"/>
      <c r="D404" s="847"/>
      <c r="E404" s="892"/>
      <c r="F404" s="419"/>
      <c r="G404" s="515"/>
      <c r="H404" s="433"/>
      <c r="I404" s="893"/>
      <c r="J404" s="696"/>
      <c r="K404" s="880"/>
    </row>
    <row r="405" spans="1:11" s="11" customFormat="1" x14ac:dyDescent="0.25">
      <c r="A405" s="765"/>
      <c r="B405" s="197">
        <v>1</v>
      </c>
      <c r="C405" s="869" t="s">
        <v>1063</v>
      </c>
      <c r="D405" s="847">
        <v>0</v>
      </c>
      <c r="E405" s="892"/>
      <c r="F405" s="509" t="s">
        <v>464</v>
      </c>
      <c r="G405" s="515"/>
      <c r="H405" s="424">
        <v>2650</v>
      </c>
      <c r="I405" s="893"/>
      <c r="J405" s="696">
        <v>15</v>
      </c>
      <c r="K405" s="880">
        <f>J405*H405</f>
        <v>39750</v>
      </c>
    </row>
    <row r="406" spans="1:11" s="11" customFormat="1" x14ac:dyDescent="0.25">
      <c r="A406" s="765"/>
      <c r="B406" s="197"/>
      <c r="C406" s="869"/>
      <c r="D406" s="847"/>
      <c r="E406" s="892"/>
      <c r="F406" s="419"/>
      <c r="G406" s="515"/>
      <c r="H406" s="433"/>
      <c r="I406" s="893"/>
      <c r="J406" s="696"/>
      <c r="K406" s="880"/>
    </row>
    <row r="407" spans="1:11" s="11" customFormat="1" x14ac:dyDescent="0.25">
      <c r="A407" s="765"/>
      <c r="B407" s="197">
        <v>2</v>
      </c>
      <c r="C407" s="869" t="s">
        <v>1064</v>
      </c>
      <c r="D407" s="847">
        <v>0</v>
      </c>
      <c r="E407" s="892"/>
      <c r="F407" s="509" t="s">
        <v>464</v>
      </c>
      <c r="G407" s="515"/>
      <c r="H407" s="433">
        <v>6125</v>
      </c>
      <c r="I407" s="893"/>
      <c r="J407" s="696">
        <v>12</v>
      </c>
      <c r="K407" s="880">
        <f>J407*H407</f>
        <v>73500</v>
      </c>
    </row>
    <row r="408" spans="1:11" s="11" customFormat="1" x14ac:dyDescent="0.25">
      <c r="A408" s="765"/>
      <c r="B408" s="197"/>
      <c r="C408" s="869"/>
      <c r="D408" s="847"/>
      <c r="E408" s="892"/>
      <c r="F408" s="419"/>
      <c r="G408" s="515"/>
      <c r="H408" s="433"/>
      <c r="I408" s="893"/>
      <c r="J408" s="696"/>
      <c r="K408" s="880"/>
    </row>
    <row r="409" spans="1:11" s="11" customFormat="1" x14ac:dyDescent="0.25">
      <c r="A409" s="765"/>
      <c r="B409" s="197">
        <v>3</v>
      </c>
      <c r="C409" s="869" t="s">
        <v>1065</v>
      </c>
      <c r="D409" s="847">
        <v>0</v>
      </c>
      <c r="E409" s="892"/>
      <c r="F409" s="509" t="s">
        <v>464</v>
      </c>
      <c r="G409" s="515"/>
      <c r="H409" s="433">
        <v>6125</v>
      </c>
      <c r="I409" s="893"/>
      <c r="J409" s="696">
        <v>10</v>
      </c>
      <c r="K409" s="880">
        <f>J409*H409</f>
        <v>61250</v>
      </c>
    </row>
    <row r="410" spans="1:11" s="11" customFormat="1" x14ac:dyDescent="0.25">
      <c r="A410" s="765"/>
      <c r="B410" s="197"/>
      <c r="C410" s="869"/>
      <c r="D410" s="847"/>
      <c r="E410" s="892"/>
      <c r="F410" s="419"/>
      <c r="G410" s="515"/>
      <c r="H410" s="433"/>
      <c r="I410" s="893"/>
      <c r="J410" s="696"/>
      <c r="K410" s="880"/>
    </row>
    <row r="411" spans="1:11" s="11" customFormat="1" x14ac:dyDescent="0.25">
      <c r="A411" s="765"/>
      <c r="B411" s="197">
        <v>4</v>
      </c>
      <c r="C411" s="869" t="s">
        <v>1066</v>
      </c>
      <c r="D411" s="847">
        <v>0</v>
      </c>
      <c r="E411" s="892"/>
      <c r="F411" s="509" t="s">
        <v>464</v>
      </c>
      <c r="G411" s="515"/>
      <c r="H411" s="433">
        <v>9450</v>
      </c>
      <c r="I411" s="893"/>
      <c r="J411" s="696">
        <v>25</v>
      </c>
      <c r="K411" s="880">
        <f>J411*H411</f>
        <v>236250</v>
      </c>
    </row>
    <row r="412" spans="1:11" s="11" customFormat="1" x14ac:dyDescent="0.25">
      <c r="A412" s="765"/>
      <c r="B412" s="197"/>
      <c r="C412" s="938"/>
      <c r="D412" s="847"/>
      <c r="E412" s="892"/>
      <c r="F412" s="939"/>
      <c r="G412" s="521"/>
      <c r="H412" s="433"/>
      <c r="I412" s="893"/>
      <c r="J412" s="696"/>
      <c r="K412" s="880"/>
    </row>
    <row r="413" spans="1:11" s="11" customFormat="1" x14ac:dyDescent="0.25">
      <c r="A413" s="765"/>
      <c r="B413" s="197"/>
      <c r="C413" s="938"/>
      <c r="D413" s="847"/>
      <c r="E413" s="892"/>
      <c r="F413" s="939"/>
      <c r="G413" s="521"/>
      <c r="H413" s="433"/>
      <c r="I413" s="893"/>
      <c r="J413" s="696"/>
      <c r="K413" s="880"/>
    </row>
    <row r="414" spans="1:11" s="11" customFormat="1" x14ac:dyDescent="0.25">
      <c r="A414" s="765"/>
      <c r="B414" s="197"/>
      <c r="C414" s="938"/>
      <c r="D414" s="847"/>
      <c r="E414" s="892"/>
      <c r="F414" s="939"/>
      <c r="G414" s="521"/>
      <c r="H414" s="433"/>
      <c r="I414" s="893"/>
      <c r="J414" s="696"/>
      <c r="K414" s="880"/>
    </row>
    <row r="415" spans="1:11" s="11" customFormat="1" x14ac:dyDescent="0.25">
      <c r="A415" s="765"/>
      <c r="B415" s="197"/>
      <c r="C415" s="938"/>
      <c r="D415" s="847"/>
      <c r="E415" s="892"/>
      <c r="F415" s="939"/>
      <c r="G415" s="521"/>
      <c r="H415" s="433"/>
      <c r="I415" s="893"/>
      <c r="J415" s="696"/>
      <c r="K415" s="880"/>
    </row>
    <row r="416" spans="1:11" s="11" customFormat="1" x14ac:dyDescent="0.25">
      <c r="A416" s="765"/>
      <c r="B416" s="197"/>
      <c r="C416" s="938"/>
      <c r="D416" s="847"/>
      <c r="E416" s="892"/>
      <c r="F416" s="939"/>
      <c r="G416" s="521"/>
      <c r="H416" s="433"/>
      <c r="I416" s="893"/>
      <c r="J416" s="696"/>
      <c r="K416" s="880"/>
    </row>
    <row r="417" spans="1:14" s="11" customFormat="1" x14ac:dyDescent="0.25">
      <c r="A417" s="765"/>
      <c r="B417" s="197"/>
      <c r="C417" s="938"/>
      <c r="D417" s="847"/>
      <c r="E417" s="892"/>
      <c r="F417" s="939"/>
      <c r="G417" s="521"/>
      <c r="H417" s="433"/>
      <c r="I417" s="893"/>
      <c r="J417" s="696"/>
      <c r="K417" s="880"/>
    </row>
    <row r="418" spans="1:14" s="11" customFormat="1" x14ac:dyDescent="0.25">
      <c r="A418" s="765"/>
      <c r="B418" s="197"/>
      <c r="C418" s="938"/>
      <c r="D418" s="847"/>
      <c r="E418" s="892"/>
      <c r="F418" s="939"/>
      <c r="G418" s="521"/>
      <c r="H418" s="433"/>
      <c r="I418" s="893"/>
      <c r="J418" s="696"/>
      <c r="K418" s="880"/>
    </row>
    <row r="419" spans="1:14" x14ac:dyDescent="0.25">
      <c r="A419" s="531"/>
      <c r="F419" s="520"/>
      <c r="G419" s="523"/>
      <c r="J419" s="691"/>
      <c r="K419" s="879"/>
    </row>
    <row r="420" spans="1:14" x14ac:dyDescent="0.25">
      <c r="A420" s="531"/>
      <c r="C420" s="947" t="s">
        <v>755</v>
      </c>
      <c r="D420" s="855"/>
      <c r="E420" s="69"/>
      <c r="F420" s="149"/>
      <c r="G420" s="424"/>
      <c r="H420" s="433"/>
      <c r="I420" s="433"/>
      <c r="J420" s="700"/>
      <c r="K420" s="879"/>
    </row>
    <row r="421" spans="1:14" s="483" customFormat="1" ht="16.5" customHeight="1" thickBot="1" x14ac:dyDescent="0.35">
      <c r="A421" s="861"/>
      <c r="B421" s="454"/>
      <c r="C421" s="856" t="s">
        <v>111</v>
      </c>
      <c r="D421" s="857"/>
      <c r="E421" s="76"/>
      <c r="F421" s="858"/>
      <c r="G421" s="859" t="e">
        <f>SUM(G6:G420)</f>
        <v>#VALUE!</v>
      </c>
      <c r="H421" s="860"/>
      <c r="I421" s="896">
        <f>SUM(I39:I420)</f>
        <v>20313423.986999985</v>
      </c>
      <c r="J421" s="883"/>
      <c r="K421" s="897">
        <f>SUM(K1:K411)</f>
        <v>23545924.826999992</v>
      </c>
      <c r="N421" s="959">
        <f>K411+K409+K407++K405+K360+K284+K280+K276+K274+K270+K266+K262+K258+K254+K250+K246+K242+K238+K234+K230+K226+K222+K218+K214+K210+K206+K202+K186+K182+K180+K178+K176+K164+K162+K156+K152+K144+K140+K136+K132+K106+K98+K68</f>
        <v>4933585</v>
      </c>
    </row>
    <row r="422" spans="1:14" s="483" customFormat="1" ht="16.5" customHeight="1" thickTop="1" x14ac:dyDescent="0.3">
      <c r="A422" s="861"/>
      <c r="B422" s="454"/>
      <c r="C422" s="856"/>
      <c r="D422" s="857"/>
      <c r="E422" s="76"/>
      <c r="F422" s="305"/>
      <c r="G422" s="248"/>
      <c r="H422" s="860"/>
      <c r="I422" s="860"/>
      <c r="J422" s="883"/>
      <c r="K422" s="884"/>
    </row>
    <row r="423" spans="1:14" x14ac:dyDescent="0.25">
      <c r="A423" s="531"/>
      <c r="B423" s="861"/>
      <c r="C423" s="531" t="s">
        <v>1170</v>
      </c>
      <c r="D423" s="454"/>
      <c r="E423" s="419"/>
      <c r="F423" s="518"/>
      <c r="G423" s="523"/>
      <c r="I423" s="424"/>
      <c r="J423" s="419"/>
      <c r="K423" s="458"/>
    </row>
    <row r="424" spans="1:14" x14ac:dyDescent="0.25">
      <c r="A424" s="531"/>
      <c r="B424" s="861"/>
      <c r="C424" s="531" t="s">
        <v>1171</v>
      </c>
      <c r="D424" s="454"/>
      <c r="E424" s="419"/>
      <c r="F424" s="518"/>
      <c r="G424" s="523"/>
      <c r="I424" s="424"/>
      <c r="J424" s="419"/>
      <c r="K424" s="458"/>
    </row>
    <row r="425" spans="1:14" x14ac:dyDescent="0.25">
      <c r="A425" s="863"/>
      <c r="B425" s="885"/>
      <c r="C425" s="863" t="s">
        <v>1172</v>
      </c>
      <c r="D425" s="862"/>
      <c r="E425" s="473"/>
      <c r="F425" s="886"/>
      <c r="G425" s="864"/>
      <c r="H425" s="555"/>
      <c r="I425" s="555"/>
      <c r="J425" s="473"/>
      <c r="K425" s="887"/>
    </row>
    <row r="426" spans="1:14" s="483" customFormat="1" ht="16.5" customHeight="1" x14ac:dyDescent="0.3">
      <c r="A426" s="861"/>
      <c r="B426" s="454"/>
      <c r="C426" s="856"/>
      <c r="D426" s="857"/>
      <c r="E426" s="76"/>
      <c r="F426" s="305"/>
      <c r="G426" s="248"/>
      <c r="H426" s="860"/>
      <c r="I426" s="860"/>
      <c r="J426" s="936"/>
      <c r="K426" s="937"/>
    </row>
    <row r="427" spans="1:14" s="483" customFormat="1" ht="16.5" customHeight="1" x14ac:dyDescent="0.3">
      <c r="A427" s="861"/>
      <c r="B427" s="454"/>
      <c r="C427" s="856"/>
      <c r="D427" s="857"/>
      <c r="E427" s="76"/>
      <c r="F427" s="305"/>
      <c r="G427" s="248"/>
      <c r="H427" s="860"/>
      <c r="I427" s="860"/>
      <c r="J427" s="936"/>
      <c r="K427" s="937"/>
    </row>
    <row r="428" spans="1:14" s="483" customFormat="1" ht="16.5" customHeight="1" x14ac:dyDescent="0.3">
      <c r="A428" s="861"/>
      <c r="B428" s="454"/>
      <c r="C428" s="856"/>
      <c r="D428" s="857"/>
      <c r="E428" s="76"/>
      <c r="F428" s="305"/>
      <c r="G428" s="248"/>
      <c r="H428" s="860"/>
      <c r="I428" s="860"/>
      <c r="J428" s="936"/>
      <c r="K428" s="937"/>
    </row>
    <row r="429" spans="1:14" s="483" customFormat="1" ht="16.5" customHeight="1" x14ac:dyDescent="0.3">
      <c r="A429" s="861"/>
      <c r="B429" s="454"/>
      <c r="C429" s="856"/>
      <c r="D429" s="857"/>
      <c r="E429" s="76"/>
      <c r="F429" s="305"/>
      <c r="G429" s="248"/>
      <c r="H429" s="860"/>
      <c r="I429" s="860"/>
      <c r="J429" s="936"/>
      <c r="K429" s="937"/>
    </row>
    <row r="430" spans="1:14" s="483" customFormat="1" ht="16.5" customHeight="1" x14ac:dyDescent="0.3">
      <c r="A430" s="861"/>
      <c r="B430" s="454"/>
      <c r="C430" s="856"/>
      <c r="D430" s="857"/>
      <c r="E430" s="76"/>
      <c r="F430" s="305"/>
      <c r="G430" s="248"/>
      <c r="H430" s="860"/>
      <c r="I430" s="860"/>
      <c r="J430" s="936"/>
      <c r="K430" s="937"/>
    </row>
    <row r="431" spans="1:14" s="483" customFormat="1" ht="16.5" customHeight="1" x14ac:dyDescent="0.3">
      <c r="A431" s="861"/>
      <c r="B431" s="454"/>
      <c r="C431" s="856"/>
      <c r="D431" s="857"/>
      <c r="E431" s="76"/>
      <c r="F431" s="305"/>
      <c r="G431" s="248"/>
      <c r="H431" s="860"/>
      <c r="I431" s="860"/>
      <c r="J431" s="936"/>
      <c r="K431" s="937"/>
    </row>
    <row r="432" spans="1:14" s="483" customFormat="1" ht="16.5" customHeight="1" x14ac:dyDescent="0.3">
      <c r="A432" s="861"/>
      <c r="B432" s="454"/>
      <c r="C432" s="856"/>
      <c r="D432" s="857"/>
      <c r="E432" s="76"/>
      <c r="F432" s="305"/>
      <c r="G432" s="248"/>
      <c r="H432" s="860"/>
      <c r="I432" s="860"/>
      <c r="J432" s="936"/>
      <c r="K432" s="937"/>
    </row>
    <row r="433" spans="2:11" x14ac:dyDescent="0.25">
      <c r="B433" s="861"/>
      <c r="C433" s="482"/>
      <c r="D433" s="518"/>
      <c r="E433" s="518"/>
      <c r="F433" s="518"/>
      <c r="G433" s="523"/>
      <c r="H433" s="523"/>
      <c r="I433" s="523"/>
      <c r="J433" s="518"/>
      <c r="K433" s="411"/>
    </row>
    <row r="434" spans="2:11" x14ac:dyDescent="0.25">
      <c r="B434" s="861"/>
      <c r="C434" s="482"/>
      <c r="D434" s="518"/>
      <c r="E434" s="518"/>
      <c r="F434" s="518"/>
      <c r="G434" s="523"/>
      <c r="H434" s="523"/>
      <c r="I434" s="523"/>
      <c r="J434" s="518"/>
      <c r="K434" s="411"/>
    </row>
    <row r="435" spans="2:11" x14ac:dyDescent="0.25">
      <c r="B435" s="861"/>
      <c r="C435" s="482"/>
      <c r="D435" s="518"/>
      <c r="E435" s="518"/>
      <c r="F435" s="518"/>
      <c r="G435" s="523"/>
      <c r="H435" s="523"/>
      <c r="I435" s="523"/>
      <c r="J435" s="518"/>
      <c r="K435" s="411"/>
    </row>
    <row r="436" spans="2:11" x14ac:dyDescent="0.25">
      <c r="B436" s="861"/>
      <c r="C436" s="482"/>
      <c r="D436" s="518"/>
      <c r="E436" s="518"/>
      <c r="F436" s="518"/>
      <c r="G436" s="523"/>
      <c r="H436" s="523"/>
      <c r="I436" s="523"/>
      <c r="J436" s="518"/>
      <c r="K436" s="411"/>
    </row>
    <row r="437" spans="2:11" x14ac:dyDescent="0.25">
      <c r="B437" s="861"/>
      <c r="C437" s="482"/>
      <c r="D437" s="518"/>
      <c r="E437" s="518"/>
      <c r="F437" s="518"/>
      <c r="G437" s="523"/>
      <c r="H437" s="523"/>
      <c r="I437" s="523"/>
      <c r="J437" s="518"/>
      <c r="K437" s="411"/>
    </row>
    <row r="438" spans="2:11" x14ac:dyDescent="0.25">
      <c r="B438" s="861"/>
      <c r="C438" s="482"/>
      <c r="D438" s="518"/>
      <c r="E438" s="518"/>
      <c r="F438" s="518"/>
      <c r="G438" s="523"/>
      <c r="H438" s="523"/>
      <c r="I438" s="523"/>
      <c r="J438" s="518"/>
      <c r="K438" s="411"/>
    </row>
    <row r="439" spans="2:11" x14ac:dyDescent="0.25">
      <c r="B439" s="861"/>
      <c r="C439" s="482"/>
      <c r="D439" s="518"/>
      <c r="E439" s="518"/>
      <c r="F439" s="518"/>
      <c r="G439" s="523"/>
      <c r="H439" s="523"/>
      <c r="I439" s="523"/>
      <c r="J439" s="518"/>
      <c r="K439" s="411"/>
    </row>
    <row r="440" spans="2:11" x14ac:dyDescent="0.25">
      <c r="B440" s="861"/>
      <c r="C440" s="482"/>
      <c r="D440" s="518"/>
      <c r="E440" s="518"/>
      <c r="F440" s="518"/>
      <c r="G440" s="523"/>
      <c r="H440" s="482"/>
      <c r="I440" s="482"/>
      <c r="J440" s="518"/>
      <c r="K440" s="411"/>
    </row>
    <row r="441" spans="2:11" x14ac:dyDescent="0.25">
      <c r="B441" s="861"/>
      <c r="C441" s="482"/>
      <c r="D441" s="518"/>
      <c r="E441" s="518"/>
      <c r="F441" s="518"/>
      <c r="G441" s="523"/>
      <c r="H441" s="411"/>
      <c r="I441" s="482"/>
      <c r="J441" s="518"/>
      <c r="K441" s="411"/>
    </row>
    <row r="442" spans="2:11" x14ac:dyDescent="0.25">
      <c r="B442" s="861"/>
      <c r="C442" s="482"/>
      <c r="D442" s="518"/>
      <c r="E442" s="518"/>
      <c r="F442" s="518"/>
      <c r="G442" s="523"/>
      <c r="H442" s="411"/>
      <c r="I442" s="482"/>
      <c r="J442" s="518"/>
      <c r="K442" s="411"/>
    </row>
    <row r="443" spans="2:11" x14ac:dyDescent="0.25">
      <c r="B443" s="861"/>
      <c r="C443" s="482"/>
      <c r="D443" s="518"/>
      <c r="E443" s="518"/>
      <c r="F443" s="518"/>
      <c r="G443" s="523"/>
      <c r="H443" s="411"/>
      <c r="I443" s="482"/>
      <c r="J443" s="518"/>
      <c r="K443" s="411"/>
    </row>
    <row r="444" spans="2:11" x14ac:dyDescent="0.25">
      <c r="B444" s="861"/>
      <c r="C444" s="482"/>
      <c r="D444" s="518"/>
      <c r="E444" s="518"/>
      <c r="F444" s="518"/>
      <c r="G444" s="523"/>
      <c r="H444" s="411"/>
      <c r="I444" s="482"/>
      <c r="J444" s="518"/>
      <c r="K444" s="411"/>
    </row>
    <row r="445" spans="2:11" x14ac:dyDescent="0.25">
      <c r="B445" s="861"/>
      <c r="C445" s="482"/>
      <c r="D445" s="518"/>
      <c r="E445" s="518"/>
      <c r="F445" s="518"/>
      <c r="G445" s="523"/>
      <c r="H445" s="411"/>
      <c r="I445" s="482"/>
      <c r="J445" s="518"/>
      <c r="K445" s="411"/>
    </row>
    <row r="446" spans="2:11" x14ac:dyDescent="0.25">
      <c r="B446" s="861"/>
      <c r="C446" s="482"/>
      <c r="D446" s="518"/>
      <c r="E446" s="518"/>
      <c r="F446" s="518"/>
      <c r="G446" s="523"/>
      <c r="H446" s="411"/>
      <c r="I446" s="482"/>
      <c r="J446" s="518"/>
      <c r="K446" s="411"/>
    </row>
    <row r="447" spans="2:11" x14ac:dyDescent="0.25">
      <c r="B447" s="861"/>
      <c r="C447" s="482"/>
      <c r="D447" s="518"/>
      <c r="E447" s="888"/>
      <c r="F447" s="518"/>
      <c r="G447" s="523"/>
      <c r="H447" s="411"/>
      <c r="I447" s="482"/>
      <c r="J447" s="518"/>
      <c r="K447" s="411"/>
    </row>
    <row r="448" spans="2:11" x14ac:dyDescent="0.25">
      <c r="B448" s="861"/>
      <c r="C448" s="482"/>
      <c r="D448" s="518"/>
      <c r="E448" s="888"/>
      <c r="F448" s="518"/>
      <c r="G448" s="523"/>
      <c r="H448" s="411"/>
      <c r="I448" s="482"/>
      <c r="J448" s="518"/>
      <c r="K448" s="411"/>
    </row>
    <row r="449" spans="2:12" x14ac:dyDescent="0.25">
      <c r="B449" s="861"/>
      <c r="C449" s="482"/>
      <c r="D449" s="518"/>
      <c r="E449" s="888"/>
      <c r="F449" s="518"/>
      <c r="G449" s="523"/>
      <c r="H449" s="411"/>
      <c r="I449" s="482"/>
      <c r="J449" s="518"/>
      <c r="K449" s="411"/>
    </row>
    <row r="450" spans="2:12" x14ac:dyDescent="0.25">
      <c r="B450" s="861"/>
      <c r="C450" s="482"/>
      <c r="D450" s="518"/>
      <c r="E450" s="888"/>
      <c r="F450" s="518"/>
      <c r="G450" s="523"/>
      <c r="H450" s="411"/>
      <c r="I450" s="482"/>
      <c r="J450" s="518"/>
      <c r="K450" s="411"/>
    </row>
    <row r="451" spans="2:12" x14ac:dyDescent="0.25">
      <c r="B451" s="861"/>
      <c r="C451" s="482"/>
      <c r="D451" s="518"/>
      <c r="E451" s="888"/>
      <c r="F451" s="518"/>
      <c r="G451" s="523"/>
      <c r="H451" s="411"/>
      <c r="I451" s="482"/>
      <c r="J451" s="518"/>
      <c r="K451" s="411"/>
    </row>
    <row r="452" spans="2:12" x14ac:dyDescent="0.25">
      <c r="B452" s="861"/>
      <c r="C452" s="482"/>
      <c r="D452" s="518"/>
      <c r="E452" s="888"/>
      <c r="F452" s="518"/>
      <c r="G452" s="523"/>
      <c r="H452" s="411"/>
      <c r="I452" s="482"/>
      <c r="J452" s="518"/>
      <c r="K452" s="411"/>
    </row>
    <row r="453" spans="2:12" x14ac:dyDescent="0.25">
      <c r="B453" s="861"/>
      <c r="C453" s="482"/>
      <c r="D453" s="518"/>
      <c r="E453" s="888"/>
      <c r="F453" s="518"/>
      <c r="G453" s="523"/>
      <c r="H453" s="411"/>
      <c r="I453" s="482"/>
      <c r="J453" s="518"/>
      <c r="K453" s="411"/>
    </row>
    <row r="454" spans="2:12" x14ac:dyDescent="0.25">
      <c r="B454" s="861"/>
      <c r="C454" s="482"/>
      <c r="D454" s="518"/>
      <c r="E454" s="888"/>
      <c r="F454" s="518"/>
      <c r="G454" s="523"/>
      <c r="H454" s="411"/>
      <c r="I454" s="482"/>
      <c r="J454" s="518"/>
      <c r="K454" s="411"/>
    </row>
    <row r="455" spans="2:12" x14ac:dyDescent="0.25">
      <c r="B455" s="861"/>
      <c r="C455" s="482"/>
      <c r="D455" s="518"/>
      <c r="E455" s="888"/>
      <c r="F455" s="518"/>
      <c r="G455" s="523"/>
      <c r="H455" s="411"/>
      <c r="I455" s="482"/>
      <c r="J455" s="518"/>
      <c r="K455" s="411"/>
    </row>
    <row r="456" spans="2:12" x14ac:dyDescent="0.25">
      <c r="B456" s="861"/>
      <c r="C456" s="482"/>
      <c r="D456" s="518"/>
      <c r="E456" s="888"/>
      <c r="F456" s="518"/>
      <c r="G456" s="523"/>
      <c r="H456" s="411"/>
      <c r="I456" s="482"/>
      <c r="J456" s="518"/>
      <c r="K456" s="411"/>
    </row>
    <row r="457" spans="2:12" x14ac:dyDescent="0.25">
      <c r="B457" s="861"/>
      <c r="C457" s="482"/>
      <c r="D457" s="518"/>
      <c r="E457" s="888"/>
      <c r="F457" s="518"/>
      <c r="G457" s="523"/>
      <c r="H457" s="411"/>
      <c r="I457" s="482"/>
      <c r="J457" s="518"/>
      <c r="K457" s="411"/>
    </row>
    <row r="458" spans="2:12" x14ac:dyDescent="0.25">
      <c r="B458" s="677"/>
      <c r="C458" s="482"/>
      <c r="D458" s="518"/>
      <c r="E458" s="518"/>
      <c r="F458" s="518"/>
      <c r="G458" s="523"/>
      <c r="H458" s="482"/>
      <c r="I458" s="482"/>
      <c r="J458" s="518"/>
      <c r="K458" s="411"/>
    </row>
    <row r="459" spans="2:12" x14ac:dyDescent="0.25">
      <c r="B459" s="677"/>
      <c r="C459" s="482"/>
      <c r="D459" s="518"/>
      <c r="E459" s="518"/>
      <c r="F459" s="518"/>
      <c r="G459" s="523"/>
      <c r="H459" s="482"/>
      <c r="I459" s="482"/>
      <c r="J459" s="518"/>
      <c r="K459" s="411"/>
    </row>
    <row r="460" spans="2:12" x14ac:dyDescent="0.25">
      <c r="B460" s="677"/>
      <c r="C460" s="482"/>
      <c r="D460" s="518"/>
      <c r="E460" s="518"/>
      <c r="F460" s="518"/>
      <c r="G460" s="523"/>
      <c r="H460" s="482"/>
      <c r="I460" s="482"/>
      <c r="J460" s="518"/>
      <c r="K460" s="411"/>
    </row>
    <row r="461" spans="2:12" x14ac:dyDescent="0.25">
      <c r="B461" s="677"/>
      <c r="C461" s="482"/>
      <c r="D461" s="518"/>
      <c r="E461" s="518"/>
      <c r="F461" s="518"/>
      <c r="G461" s="523"/>
      <c r="H461" s="482"/>
      <c r="I461" s="482"/>
      <c r="J461" s="518"/>
      <c r="K461" s="411"/>
    </row>
    <row r="462" spans="2:12" x14ac:dyDescent="0.25">
      <c r="B462" s="518"/>
      <c r="C462" s="482"/>
      <c r="D462" s="520"/>
      <c r="E462" s="520"/>
      <c r="F462" s="520"/>
      <c r="G462" s="523"/>
      <c r="H462" s="482"/>
      <c r="I462" s="482"/>
      <c r="J462" s="520"/>
      <c r="K462" s="411"/>
    </row>
    <row r="463" spans="2:12" x14ac:dyDescent="0.25">
      <c r="B463" s="518"/>
      <c r="C463" s="482"/>
      <c r="D463" s="520"/>
      <c r="E463" s="520"/>
      <c r="F463" s="520"/>
      <c r="G463" s="523"/>
      <c r="H463" s="482"/>
      <c r="I463" s="482"/>
      <c r="J463" s="520"/>
      <c r="K463" s="482"/>
      <c r="L463" s="482"/>
    </row>
    <row r="464" spans="2:12" x14ac:dyDescent="0.25">
      <c r="B464" s="518"/>
      <c r="C464" s="482"/>
      <c r="D464" s="520"/>
      <c r="E464" s="520"/>
      <c r="F464" s="520"/>
      <c r="G464" s="523"/>
      <c r="H464" s="482"/>
      <c r="I464" s="482"/>
      <c r="J464" s="520"/>
      <c r="K464" s="482"/>
      <c r="L464" s="482"/>
    </row>
    <row r="465" spans="2:13" x14ac:dyDescent="0.25">
      <c r="B465" s="518"/>
      <c r="C465" s="482"/>
      <c r="D465" s="520"/>
      <c r="E465" s="520"/>
      <c r="F465" s="520"/>
      <c r="G465" s="523"/>
      <c r="H465" s="482"/>
      <c r="I465" s="482"/>
      <c r="J465" s="520"/>
      <c r="K465" s="482"/>
      <c r="L465" s="482"/>
    </row>
    <row r="466" spans="2:13" x14ac:dyDescent="0.25">
      <c r="B466" s="518"/>
      <c r="C466" s="482"/>
      <c r="D466" s="520"/>
      <c r="E466" s="520"/>
      <c r="F466" s="520"/>
      <c r="G466" s="523"/>
      <c r="H466" s="482"/>
      <c r="I466" s="482"/>
      <c r="J466" s="520"/>
      <c r="K466" s="482"/>
      <c r="L466" s="482"/>
      <c r="M466" s="482"/>
    </row>
    <row r="467" spans="2:13" x14ac:dyDescent="0.25">
      <c r="B467" s="518"/>
      <c r="C467" s="482"/>
      <c r="D467" s="520"/>
      <c r="E467" s="520"/>
      <c r="F467" s="520"/>
      <c r="G467" s="523"/>
      <c r="H467" s="482"/>
      <c r="I467" s="482"/>
      <c r="J467" s="520"/>
      <c r="K467" s="482"/>
      <c r="L467" s="482"/>
      <c r="M467" s="482"/>
    </row>
    <row r="468" spans="2:13" x14ac:dyDescent="0.25">
      <c r="B468" s="518"/>
      <c r="C468" s="482"/>
      <c r="D468" s="520"/>
      <c r="E468" s="520"/>
      <c r="F468" s="520"/>
      <c r="G468" s="523"/>
      <c r="H468" s="482"/>
      <c r="I468" s="482"/>
      <c r="J468" s="520"/>
      <c r="K468" s="482"/>
      <c r="L468" s="482"/>
      <c r="M468" s="482"/>
    </row>
    <row r="469" spans="2:13" x14ac:dyDescent="0.25">
      <c r="B469" s="518"/>
      <c r="C469" s="482"/>
      <c r="D469" s="520"/>
      <c r="E469" s="520"/>
      <c r="F469" s="520"/>
      <c r="G469" s="523"/>
      <c r="H469" s="482"/>
      <c r="I469" s="482"/>
      <c r="J469" s="520"/>
      <c r="K469" s="482"/>
      <c r="L469" s="482"/>
      <c r="M469" s="482"/>
    </row>
    <row r="470" spans="2:13" x14ac:dyDescent="0.25">
      <c r="B470" s="518"/>
      <c r="C470" s="482"/>
      <c r="D470" s="520"/>
      <c r="E470" s="520"/>
      <c r="F470" s="520"/>
      <c r="G470" s="523"/>
      <c r="H470" s="482"/>
      <c r="I470" s="482"/>
      <c r="J470" s="520"/>
      <c r="K470" s="482"/>
      <c r="L470" s="482"/>
    </row>
    <row r="471" spans="2:13" x14ac:dyDescent="0.25">
      <c r="B471" s="518"/>
      <c r="C471" s="482"/>
      <c r="D471" s="520"/>
      <c r="E471" s="520"/>
      <c r="F471" s="520"/>
      <c r="G471" s="523"/>
      <c r="H471" s="482"/>
      <c r="I471" s="482"/>
      <c r="J471" s="520"/>
      <c r="K471" s="482"/>
      <c r="L471" s="482"/>
    </row>
    <row r="472" spans="2:13" x14ac:dyDescent="0.25">
      <c r="B472" s="518"/>
      <c r="C472" s="482"/>
      <c r="D472" s="520"/>
      <c r="E472" s="877"/>
      <c r="F472" s="520"/>
      <c r="G472" s="523"/>
      <c r="I472" s="523"/>
      <c r="J472" s="520"/>
      <c r="K472" s="411"/>
    </row>
    <row r="473" spans="2:13" x14ac:dyDescent="0.25">
      <c r="B473" s="518"/>
      <c r="C473" s="482"/>
      <c r="D473" s="520"/>
      <c r="E473" s="877"/>
      <c r="F473" s="520"/>
      <c r="G473" s="523"/>
      <c r="I473" s="523"/>
      <c r="J473" s="520"/>
      <c r="K473" s="411"/>
    </row>
    <row r="474" spans="2:13" x14ac:dyDescent="0.25">
      <c r="B474" s="518"/>
      <c r="C474" s="482"/>
      <c r="D474" s="520"/>
      <c r="E474" s="877"/>
      <c r="F474" s="520"/>
      <c r="G474" s="523"/>
      <c r="I474" s="523"/>
      <c r="J474" s="520"/>
      <c r="K474" s="411"/>
    </row>
    <row r="475" spans="2:13" x14ac:dyDescent="0.25">
      <c r="B475" s="518"/>
      <c r="C475" s="482"/>
      <c r="D475" s="520"/>
      <c r="E475" s="877"/>
      <c r="F475" s="520"/>
      <c r="G475" s="523"/>
      <c r="I475" s="523"/>
      <c r="J475" s="520"/>
      <c r="K475" s="411"/>
    </row>
    <row r="476" spans="2:13" x14ac:dyDescent="0.25">
      <c r="B476" s="518"/>
      <c r="C476" s="482"/>
      <c r="D476" s="520"/>
      <c r="E476" s="877"/>
      <c r="F476" s="520"/>
      <c r="G476" s="523"/>
      <c r="I476" s="523"/>
      <c r="J476" s="520"/>
      <c r="K476" s="411"/>
    </row>
    <row r="477" spans="2:13" x14ac:dyDescent="0.25">
      <c r="B477" s="518"/>
      <c r="C477" s="482"/>
      <c r="D477" s="520"/>
      <c r="E477" s="520"/>
      <c r="F477" s="520"/>
      <c r="G477" s="523"/>
      <c r="H477" s="523"/>
      <c r="I477" s="523"/>
      <c r="J477" s="520"/>
      <c r="K477" s="482"/>
      <c r="L477" s="482"/>
      <c r="M477" s="482"/>
    </row>
    <row r="478" spans="2:13" x14ac:dyDescent="0.25">
      <c r="B478" s="518"/>
      <c r="C478" s="482"/>
      <c r="D478" s="520"/>
      <c r="E478" s="520"/>
      <c r="F478" s="520"/>
      <c r="G478" s="523"/>
      <c r="H478" s="523"/>
      <c r="I478" s="523"/>
      <c r="J478" s="520"/>
      <c r="K478" s="482"/>
      <c r="L478" s="482"/>
      <c r="M478" s="482"/>
    </row>
    <row r="479" spans="2:13" x14ac:dyDescent="0.25">
      <c r="B479" s="518"/>
      <c r="C479" s="482"/>
      <c r="D479" s="520"/>
      <c r="E479" s="520"/>
      <c r="F479" s="520"/>
      <c r="G479" s="523"/>
      <c r="H479" s="523"/>
      <c r="I479" s="523"/>
      <c r="J479" s="520"/>
      <c r="K479" s="889"/>
      <c r="L479" s="482"/>
      <c r="M479" s="482"/>
    </row>
    <row r="480" spans="2:13" x14ac:dyDescent="0.25">
      <c r="B480" s="518"/>
      <c r="C480" s="482"/>
      <c r="D480" s="520"/>
      <c r="E480" s="520"/>
      <c r="F480" s="520"/>
      <c r="G480" s="523"/>
      <c r="H480" s="523"/>
      <c r="I480" s="523"/>
      <c r="J480" s="520"/>
      <c r="K480" s="889"/>
      <c r="L480" s="482"/>
      <c r="M480" s="482"/>
    </row>
    <row r="481" spans="2:13" x14ac:dyDescent="0.25">
      <c r="B481" s="518"/>
      <c r="C481" s="482"/>
      <c r="D481" s="520"/>
      <c r="E481" s="520"/>
      <c r="F481" s="520"/>
      <c r="G481" s="523"/>
      <c r="H481" s="523"/>
      <c r="I481" s="523"/>
      <c r="J481" s="520"/>
      <c r="K481" s="889"/>
      <c r="L481" s="482"/>
      <c r="M481" s="482"/>
    </row>
    <row r="482" spans="2:13" x14ac:dyDescent="0.25">
      <c r="B482" s="518"/>
      <c r="C482" s="482"/>
      <c r="D482" s="520"/>
      <c r="E482" s="520"/>
      <c r="F482" s="520"/>
      <c r="G482" s="523"/>
      <c r="H482" s="523"/>
      <c r="I482" s="523"/>
      <c r="J482" s="520"/>
      <c r="K482" s="889"/>
      <c r="L482" s="482"/>
      <c r="M482" s="482"/>
    </row>
    <row r="483" spans="2:13" x14ac:dyDescent="0.25">
      <c r="B483" s="518"/>
      <c r="C483" s="482"/>
      <c r="D483" s="520"/>
      <c r="E483" s="520"/>
      <c r="F483" s="520"/>
      <c r="G483" s="523"/>
      <c r="H483" s="523"/>
      <c r="I483" s="523"/>
      <c r="J483" s="520"/>
      <c r="K483" s="889"/>
      <c r="L483" s="482"/>
      <c r="M483" s="482"/>
    </row>
    <row r="484" spans="2:13" x14ac:dyDescent="0.25">
      <c r="B484" s="518"/>
      <c r="C484" s="482"/>
      <c r="D484" s="520"/>
      <c r="E484" s="520"/>
      <c r="F484" s="520"/>
      <c r="G484" s="523"/>
      <c r="H484" s="523"/>
      <c r="I484" s="523"/>
      <c r="J484" s="520"/>
      <c r="K484" s="889"/>
      <c r="L484" s="482"/>
      <c r="M484" s="482"/>
    </row>
    <row r="485" spans="2:13" x14ac:dyDescent="0.25">
      <c r="B485" s="518"/>
      <c r="C485" s="482"/>
      <c r="D485" s="520"/>
      <c r="E485" s="520"/>
      <c r="F485" s="520"/>
      <c r="G485" s="523"/>
      <c r="H485" s="523"/>
      <c r="I485" s="523"/>
      <c r="J485" s="520"/>
      <c r="K485" s="889"/>
      <c r="L485" s="482"/>
      <c r="M485" s="482"/>
    </row>
    <row r="486" spans="2:13" x14ac:dyDescent="0.25">
      <c r="I486" s="424"/>
      <c r="J486" s="520"/>
      <c r="K486" s="868"/>
    </row>
    <row r="487" spans="2:13" x14ac:dyDescent="0.25">
      <c r="I487" s="424"/>
      <c r="J487" s="520"/>
      <c r="K487" s="868"/>
    </row>
  </sheetData>
  <protectedRanges>
    <protectedRange sqref="G4:I4" name="Range1_2"/>
    <protectedRange sqref="F1:F85 F196:F254 F167:F194 F87:F111 F113:F165 F256:F285 F287:F327 F329:F401 F420:F65469" name="Range1_1_1"/>
    <protectedRange sqref="E286" name="Range1_1_1_1"/>
    <protectedRange sqref="G402:G418" name="Range1_1"/>
  </protectedRanges>
  <mergeCells count="3">
    <mergeCell ref="B1:K1"/>
    <mergeCell ref="B2:K2"/>
    <mergeCell ref="B3:K3"/>
  </mergeCells>
  <pageMargins left="0.7" right="0.7" top="0.75" bottom="0.75" header="0.3" footer="0.3"/>
  <pageSetup scale="98" orientation="landscape" r:id="rId1"/>
  <headerFooter>
    <oddFooter>Page &amp;P of &amp;N</oddFooter>
  </headerFooter>
  <rowBreaks count="9" manualBreakCount="9">
    <brk id="71" max="10" man="1"/>
    <brk id="91" max="10" man="1"/>
    <brk id="106" max="10" man="1"/>
    <brk id="131" max="10" man="1"/>
    <brk id="167" max="10" man="1"/>
    <brk id="179" max="10" man="1"/>
    <brk id="333" max="10" man="1"/>
    <brk id="359" max="10" man="1"/>
    <brk id="395" max="1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1:Z351"/>
  <sheetViews>
    <sheetView view="pageBreakPreview" topLeftCell="B315" zoomScale="66" zoomScaleNormal="100" zoomScaleSheetLayoutView="66" workbookViewId="0">
      <selection activeCell="M104" sqref="M104"/>
    </sheetView>
  </sheetViews>
  <sheetFormatPr defaultColWidth="10.33203125" defaultRowHeight="13.2" x14ac:dyDescent="0.3"/>
  <cols>
    <col min="1" max="1" width="6.5546875" style="65" hidden="1" customWidth="1"/>
    <col min="2" max="2" width="6.6640625" style="97" customWidth="1"/>
    <col min="3" max="3" width="38.33203125" style="98" customWidth="1"/>
    <col min="4" max="4" width="11.5546875" style="65" customWidth="1"/>
    <col min="5" max="5" width="8.88671875" style="97" customWidth="1"/>
    <col min="6" max="6" width="5.88671875" style="97" customWidth="1"/>
    <col min="7" max="7" width="12.88671875" style="99" hidden="1" customWidth="1"/>
    <col min="8" max="8" width="16.6640625" style="330" hidden="1" customWidth="1"/>
    <col min="9" max="9" width="12.88671875" style="99" customWidth="1"/>
    <col min="10" max="10" width="13" style="99" customWidth="1"/>
    <col min="11" max="11" width="10.33203125" style="331" customWidth="1"/>
    <col min="12" max="12" width="20.6640625" style="65" customWidth="1"/>
    <col min="13" max="13" width="16.109375" style="65" customWidth="1"/>
    <col min="14" max="257" width="10.33203125" style="65"/>
    <col min="258" max="258" width="0" style="65" hidden="1" customWidth="1"/>
    <col min="259" max="259" width="6.6640625" style="65" customWidth="1"/>
    <col min="260" max="260" width="38.33203125" style="65" customWidth="1"/>
    <col min="261" max="261" width="10.33203125" style="65" customWidth="1"/>
    <col min="262" max="262" width="8.88671875" style="65" customWidth="1"/>
    <col min="263" max="263" width="0" style="65" hidden="1" customWidth="1"/>
    <col min="264" max="264" width="12.88671875" style="65" customWidth="1"/>
    <col min="265" max="265" width="16.6640625" style="65" customWidth="1"/>
    <col min="266" max="266" width="10.33203125" style="65" customWidth="1"/>
    <col min="267" max="267" width="10.33203125" style="65"/>
    <col min="268" max="268" width="10.44140625" style="65" bestFit="1" customWidth="1"/>
    <col min="269" max="269" width="16.109375" style="65" customWidth="1"/>
    <col min="270" max="513" width="10.33203125" style="65"/>
    <col min="514" max="514" width="0" style="65" hidden="1" customWidth="1"/>
    <col min="515" max="515" width="6.6640625" style="65" customWidth="1"/>
    <col min="516" max="516" width="38.33203125" style="65" customWidth="1"/>
    <col min="517" max="517" width="10.33203125" style="65" customWidth="1"/>
    <col min="518" max="518" width="8.88671875" style="65" customWidth="1"/>
    <col min="519" max="519" width="0" style="65" hidden="1" customWidth="1"/>
    <col min="520" max="520" width="12.88671875" style="65" customWidth="1"/>
    <col min="521" max="521" width="16.6640625" style="65" customWidth="1"/>
    <col min="522" max="522" width="10.33203125" style="65" customWidth="1"/>
    <col min="523" max="523" width="10.33203125" style="65"/>
    <col min="524" max="524" width="10.44140625" style="65" bestFit="1" customWidth="1"/>
    <col min="525" max="525" width="16.109375" style="65" customWidth="1"/>
    <col min="526" max="769" width="10.33203125" style="65"/>
    <col min="770" max="770" width="0" style="65" hidden="1" customWidth="1"/>
    <col min="771" max="771" width="6.6640625" style="65" customWidth="1"/>
    <col min="772" max="772" width="38.33203125" style="65" customWidth="1"/>
    <col min="773" max="773" width="10.33203125" style="65" customWidth="1"/>
    <col min="774" max="774" width="8.88671875" style="65" customWidth="1"/>
    <col min="775" max="775" width="0" style="65" hidden="1" customWidth="1"/>
    <col min="776" max="776" width="12.88671875" style="65" customWidth="1"/>
    <col min="777" max="777" width="16.6640625" style="65" customWidth="1"/>
    <col min="778" max="778" width="10.33203125" style="65" customWidth="1"/>
    <col min="779" max="779" width="10.33203125" style="65"/>
    <col min="780" max="780" width="10.44140625" style="65" bestFit="1" customWidth="1"/>
    <col min="781" max="781" width="16.109375" style="65" customWidth="1"/>
    <col min="782" max="1025" width="10.33203125" style="65"/>
    <col min="1026" max="1026" width="0" style="65" hidden="1" customWidth="1"/>
    <col min="1027" max="1027" width="6.6640625" style="65" customWidth="1"/>
    <col min="1028" max="1028" width="38.33203125" style="65" customWidth="1"/>
    <col min="1029" max="1029" width="10.33203125" style="65" customWidth="1"/>
    <col min="1030" max="1030" width="8.88671875" style="65" customWidth="1"/>
    <col min="1031" max="1031" width="0" style="65" hidden="1" customWidth="1"/>
    <col min="1032" max="1032" width="12.88671875" style="65" customWidth="1"/>
    <col min="1033" max="1033" width="16.6640625" style="65" customWidth="1"/>
    <col min="1034" max="1034" width="10.33203125" style="65" customWidth="1"/>
    <col min="1035" max="1035" width="10.33203125" style="65"/>
    <col min="1036" max="1036" width="10.44140625" style="65" bestFit="1" customWidth="1"/>
    <col min="1037" max="1037" width="16.109375" style="65" customWidth="1"/>
    <col min="1038" max="1281" width="10.33203125" style="65"/>
    <col min="1282" max="1282" width="0" style="65" hidden="1" customWidth="1"/>
    <col min="1283" max="1283" width="6.6640625" style="65" customWidth="1"/>
    <col min="1284" max="1284" width="38.33203125" style="65" customWidth="1"/>
    <col min="1285" max="1285" width="10.33203125" style="65" customWidth="1"/>
    <col min="1286" max="1286" width="8.88671875" style="65" customWidth="1"/>
    <col min="1287" max="1287" width="0" style="65" hidden="1" customWidth="1"/>
    <col min="1288" max="1288" width="12.88671875" style="65" customWidth="1"/>
    <col min="1289" max="1289" width="16.6640625" style="65" customWidth="1"/>
    <col min="1290" max="1290" width="10.33203125" style="65" customWidth="1"/>
    <col min="1291" max="1291" width="10.33203125" style="65"/>
    <col min="1292" max="1292" width="10.44140625" style="65" bestFit="1" customWidth="1"/>
    <col min="1293" max="1293" width="16.109375" style="65" customWidth="1"/>
    <col min="1294" max="1537" width="10.33203125" style="65"/>
    <col min="1538" max="1538" width="0" style="65" hidden="1" customWidth="1"/>
    <col min="1539" max="1539" width="6.6640625" style="65" customWidth="1"/>
    <col min="1540" max="1540" width="38.33203125" style="65" customWidth="1"/>
    <col min="1541" max="1541" width="10.33203125" style="65" customWidth="1"/>
    <col min="1542" max="1542" width="8.88671875" style="65" customWidth="1"/>
    <col min="1543" max="1543" width="0" style="65" hidden="1" customWidth="1"/>
    <col min="1544" max="1544" width="12.88671875" style="65" customWidth="1"/>
    <col min="1545" max="1545" width="16.6640625" style="65" customWidth="1"/>
    <col min="1546" max="1546" width="10.33203125" style="65" customWidth="1"/>
    <col min="1547" max="1547" width="10.33203125" style="65"/>
    <col min="1548" max="1548" width="10.44140625" style="65" bestFit="1" customWidth="1"/>
    <col min="1549" max="1549" width="16.109375" style="65" customWidth="1"/>
    <col min="1550" max="1793" width="10.33203125" style="65"/>
    <col min="1794" max="1794" width="0" style="65" hidden="1" customWidth="1"/>
    <col min="1795" max="1795" width="6.6640625" style="65" customWidth="1"/>
    <col min="1796" max="1796" width="38.33203125" style="65" customWidth="1"/>
    <col min="1797" max="1797" width="10.33203125" style="65" customWidth="1"/>
    <col min="1798" max="1798" width="8.88671875" style="65" customWidth="1"/>
    <col min="1799" max="1799" width="0" style="65" hidden="1" customWidth="1"/>
    <col min="1800" max="1800" width="12.88671875" style="65" customWidth="1"/>
    <col min="1801" max="1801" width="16.6640625" style="65" customWidth="1"/>
    <col min="1802" max="1802" width="10.33203125" style="65" customWidth="1"/>
    <col min="1803" max="1803" width="10.33203125" style="65"/>
    <col min="1804" max="1804" width="10.44140625" style="65" bestFit="1" customWidth="1"/>
    <col min="1805" max="1805" width="16.109375" style="65" customWidth="1"/>
    <col min="1806" max="2049" width="10.33203125" style="65"/>
    <col min="2050" max="2050" width="0" style="65" hidden="1" customWidth="1"/>
    <col min="2051" max="2051" width="6.6640625" style="65" customWidth="1"/>
    <col min="2052" max="2052" width="38.33203125" style="65" customWidth="1"/>
    <col min="2053" max="2053" width="10.33203125" style="65" customWidth="1"/>
    <col min="2054" max="2054" width="8.88671875" style="65" customWidth="1"/>
    <col min="2055" max="2055" width="0" style="65" hidden="1" customWidth="1"/>
    <col min="2056" max="2056" width="12.88671875" style="65" customWidth="1"/>
    <col min="2057" max="2057" width="16.6640625" style="65" customWidth="1"/>
    <col min="2058" max="2058" width="10.33203125" style="65" customWidth="1"/>
    <col min="2059" max="2059" width="10.33203125" style="65"/>
    <col min="2060" max="2060" width="10.44140625" style="65" bestFit="1" customWidth="1"/>
    <col min="2061" max="2061" width="16.109375" style="65" customWidth="1"/>
    <col min="2062" max="2305" width="10.33203125" style="65"/>
    <col min="2306" max="2306" width="0" style="65" hidden="1" customWidth="1"/>
    <col min="2307" max="2307" width="6.6640625" style="65" customWidth="1"/>
    <col min="2308" max="2308" width="38.33203125" style="65" customWidth="1"/>
    <col min="2309" max="2309" width="10.33203125" style="65" customWidth="1"/>
    <col min="2310" max="2310" width="8.88671875" style="65" customWidth="1"/>
    <col min="2311" max="2311" width="0" style="65" hidden="1" customWidth="1"/>
    <col min="2312" max="2312" width="12.88671875" style="65" customWidth="1"/>
    <col min="2313" max="2313" width="16.6640625" style="65" customWidth="1"/>
    <col min="2314" max="2314" width="10.33203125" style="65" customWidth="1"/>
    <col min="2315" max="2315" width="10.33203125" style="65"/>
    <col min="2316" max="2316" width="10.44140625" style="65" bestFit="1" customWidth="1"/>
    <col min="2317" max="2317" width="16.109375" style="65" customWidth="1"/>
    <col min="2318" max="2561" width="10.33203125" style="65"/>
    <col min="2562" max="2562" width="0" style="65" hidden="1" customWidth="1"/>
    <col min="2563" max="2563" width="6.6640625" style="65" customWidth="1"/>
    <col min="2564" max="2564" width="38.33203125" style="65" customWidth="1"/>
    <col min="2565" max="2565" width="10.33203125" style="65" customWidth="1"/>
    <col min="2566" max="2566" width="8.88671875" style="65" customWidth="1"/>
    <col min="2567" max="2567" width="0" style="65" hidden="1" customWidth="1"/>
    <col min="2568" max="2568" width="12.88671875" style="65" customWidth="1"/>
    <col min="2569" max="2569" width="16.6640625" style="65" customWidth="1"/>
    <col min="2570" max="2570" width="10.33203125" style="65" customWidth="1"/>
    <col min="2571" max="2571" width="10.33203125" style="65"/>
    <col min="2572" max="2572" width="10.44140625" style="65" bestFit="1" customWidth="1"/>
    <col min="2573" max="2573" width="16.109375" style="65" customWidth="1"/>
    <col min="2574" max="2817" width="10.33203125" style="65"/>
    <col min="2818" max="2818" width="0" style="65" hidden="1" customWidth="1"/>
    <col min="2819" max="2819" width="6.6640625" style="65" customWidth="1"/>
    <col min="2820" max="2820" width="38.33203125" style="65" customWidth="1"/>
    <col min="2821" max="2821" width="10.33203125" style="65" customWidth="1"/>
    <col min="2822" max="2822" width="8.88671875" style="65" customWidth="1"/>
    <col min="2823" max="2823" width="0" style="65" hidden="1" customWidth="1"/>
    <col min="2824" max="2824" width="12.88671875" style="65" customWidth="1"/>
    <col min="2825" max="2825" width="16.6640625" style="65" customWidth="1"/>
    <col min="2826" max="2826" width="10.33203125" style="65" customWidth="1"/>
    <col min="2827" max="2827" width="10.33203125" style="65"/>
    <col min="2828" max="2828" width="10.44140625" style="65" bestFit="1" customWidth="1"/>
    <col min="2829" max="2829" width="16.109375" style="65" customWidth="1"/>
    <col min="2830" max="3073" width="10.33203125" style="65"/>
    <col min="3074" max="3074" width="0" style="65" hidden="1" customWidth="1"/>
    <col min="3075" max="3075" width="6.6640625" style="65" customWidth="1"/>
    <col min="3076" max="3076" width="38.33203125" style="65" customWidth="1"/>
    <col min="3077" max="3077" width="10.33203125" style="65" customWidth="1"/>
    <col min="3078" max="3078" width="8.88671875" style="65" customWidth="1"/>
    <col min="3079" max="3079" width="0" style="65" hidden="1" customWidth="1"/>
    <col min="3080" max="3080" width="12.88671875" style="65" customWidth="1"/>
    <col min="3081" max="3081" width="16.6640625" style="65" customWidth="1"/>
    <col min="3082" max="3082" width="10.33203125" style="65" customWidth="1"/>
    <col min="3083" max="3083" width="10.33203125" style="65"/>
    <col min="3084" max="3084" width="10.44140625" style="65" bestFit="1" customWidth="1"/>
    <col min="3085" max="3085" width="16.109375" style="65" customWidth="1"/>
    <col min="3086" max="3329" width="10.33203125" style="65"/>
    <col min="3330" max="3330" width="0" style="65" hidden="1" customWidth="1"/>
    <col min="3331" max="3331" width="6.6640625" style="65" customWidth="1"/>
    <col min="3332" max="3332" width="38.33203125" style="65" customWidth="1"/>
    <col min="3333" max="3333" width="10.33203125" style="65" customWidth="1"/>
    <col min="3334" max="3334" width="8.88671875" style="65" customWidth="1"/>
    <col min="3335" max="3335" width="0" style="65" hidden="1" customWidth="1"/>
    <col min="3336" max="3336" width="12.88671875" style="65" customWidth="1"/>
    <col min="3337" max="3337" width="16.6640625" style="65" customWidth="1"/>
    <col min="3338" max="3338" width="10.33203125" style="65" customWidth="1"/>
    <col min="3339" max="3339" width="10.33203125" style="65"/>
    <col min="3340" max="3340" width="10.44140625" style="65" bestFit="1" customWidth="1"/>
    <col min="3341" max="3341" width="16.109375" style="65" customWidth="1"/>
    <col min="3342" max="3585" width="10.33203125" style="65"/>
    <col min="3586" max="3586" width="0" style="65" hidden="1" customWidth="1"/>
    <col min="3587" max="3587" width="6.6640625" style="65" customWidth="1"/>
    <col min="3588" max="3588" width="38.33203125" style="65" customWidth="1"/>
    <col min="3589" max="3589" width="10.33203125" style="65" customWidth="1"/>
    <col min="3590" max="3590" width="8.88671875" style="65" customWidth="1"/>
    <col min="3591" max="3591" width="0" style="65" hidden="1" customWidth="1"/>
    <col min="3592" max="3592" width="12.88671875" style="65" customWidth="1"/>
    <col min="3593" max="3593" width="16.6640625" style="65" customWidth="1"/>
    <col min="3594" max="3594" width="10.33203125" style="65" customWidth="1"/>
    <col min="3595" max="3595" width="10.33203125" style="65"/>
    <col min="3596" max="3596" width="10.44140625" style="65" bestFit="1" customWidth="1"/>
    <col min="3597" max="3597" width="16.109375" style="65" customWidth="1"/>
    <col min="3598" max="3841" width="10.33203125" style="65"/>
    <col min="3842" max="3842" width="0" style="65" hidden="1" customWidth="1"/>
    <col min="3843" max="3843" width="6.6640625" style="65" customWidth="1"/>
    <col min="3844" max="3844" width="38.33203125" style="65" customWidth="1"/>
    <col min="3845" max="3845" width="10.33203125" style="65" customWidth="1"/>
    <col min="3846" max="3846" width="8.88671875" style="65" customWidth="1"/>
    <col min="3847" max="3847" width="0" style="65" hidden="1" customWidth="1"/>
    <col min="3848" max="3848" width="12.88671875" style="65" customWidth="1"/>
    <col min="3849" max="3849" width="16.6640625" style="65" customWidth="1"/>
    <col min="3850" max="3850" width="10.33203125" style="65" customWidth="1"/>
    <col min="3851" max="3851" width="10.33203125" style="65"/>
    <col min="3852" max="3852" width="10.44140625" style="65" bestFit="1" customWidth="1"/>
    <col min="3853" max="3853" width="16.109375" style="65" customWidth="1"/>
    <col min="3854" max="4097" width="10.33203125" style="65"/>
    <col min="4098" max="4098" width="0" style="65" hidden="1" customWidth="1"/>
    <col min="4099" max="4099" width="6.6640625" style="65" customWidth="1"/>
    <col min="4100" max="4100" width="38.33203125" style="65" customWidth="1"/>
    <col min="4101" max="4101" width="10.33203125" style="65" customWidth="1"/>
    <col min="4102" max="4102" width="8.88671875" style="65" customWidth="1"/>
    <col min="4103" max="4103" width="0" style="65" hidden="1" customWidth="1"/>
    <col min="4104" max="4104" width="12.88671875" style="65" customWidth="1"/>
    <col min="4105" max="4105" width="16.6640625" style="65" customWidth="1"/>
    <col min="4106" max="4106" width="10.33203125" style="65" customWidth="1"/>
    <col min="4107" max="4107" width="10.33203125" style="65"/>
    <col min="4108" max="4108" width="10.44140625" style="65" bestFit="1" customWidth="1"/>
    <col min="4109" max="4109" width="16.109375" style="65" customWidth="1"/>
    <col min="4110" max="4353" width="10.33203125" style="65"/>
    <col min="4354" max="4354" width="0" style="65" hidden="1" customWidth="1"/>
    <col min="4355" max="4355" width="6.6640625" style="65" customWidth="1"/>
    <col min="4356" max="4356" width="38.33203125" style="65" customWidth="1"/>
    <col min="4357" max="4357" width="10.33203125" style="65" customWidth="1"/>
    <col min="4358" max="4358" width="8.88671875" style="65" customWidth="1"/>
    <col min="4359" max="4359" width="0" style="65" hidden="1" customWidth="1"/>
    <col min="4360" max="4360" width="12.88671875" style="65" customWidth="1"/>
    <col min="4361" max="4361" width="16.6640625" style="65" customWidth="1"/>
    <col min="4362" max="4362" width="10.33203125" style="65" customWidth="1"/>
    <col min="4363" max="4363" width="10.33203125" style="65"/>
    <col min="4364" max="4364" width="10.44140625" style="65" bestFit="1" customWidth="1"/>
    <col min="4365" max="4365" width="16.109375" style="65" customWidth="1"/>
    <col min="4366" max="4609" width="10.33203125" style="65"/>
    <col min="4610" max="4610" width="0" style="65" hidden="1" customWidth="1"/>
    <col min="4611" max="4611" width="6.6640625" style="65" customWidth="1"/>
    <col min="4612" max="4612" width="38.33203125" style="65" customWidth="1"/>
    <col min="4613" max="4613" width="10.33203125" style="65" customWidth="1"/>
    <col min="4614" max="4614" width="8.88671875" style="65" customWidth="1"/>
    <col min="4615" max="4615" width="0" style="65" hidden="1" customWidth="1"/>
    <col min="4616" max="4616" width="12.88671875" style="65" customWidth="1"/>
    <col min="4617" max="4617" width="16.6640625" style="65" customWidth="1"/>
    <col min="4618" max="4618" width="10.33203125" style="65" customWidth="1"/>
    <col min="4619" max="4619" width="10.33203125" style="65"/>
    <col min="4620" max="4620" width="10.44140625" style="65" bestFit="1" customWidth="1"/>
    <col min="4621" max="4621" width="16.109375" style="65" customWidth="1"/>
    <col min="4622" max="4865" width="10.33203125" style="65"/>
    <col min="4866" max="4866" width="0" style="65" hidden="1" customWidth="1"/>
    <col min="4867" max="4867" width="6.6640625" style="65" customWidth="1"/>
    <col min="4868" max="4868" width="38.33203125" style="65" customWidth="1"/>
    <col min="4869" max="4869" width="10.33203125" style="65" customWidth="1"/>
    <col min="4870" max="4870" width="8.88671875" style="65" customWidth="1"/>
    <col min="4871" max="4871" width="0" style="65" hidden="1" customWidth="1"/>
    <col min="4872" max="4872" width="12.88671875" style="65" customWidth="1"/>
    <col min="4873" max="4873" width="16.6640625" style="65" customWidth="1"/>
    <col min="4874" max="4874" width="10.33203125" style="65" customWidth="1"/>
    <col min="4875" max="4875" width="10.33203125" style="65"/>
    <col min="4876" max="4876" width="10.44140625" style="65" bestFit="1" customWidth="1"/>
    <col min="4877" max="4877" width="16.109375" style="65" customWidth="1"/>
    <col min="4878" max="5121" width="10.33203125" style="65"/>
    <col min="5122" max="5122" width="0" style="65" hidden="1" customWidth="1"/>
    <col min="5123" max="5123" width="6.6640625" style="65" customWidth="1"/>
    <col min="5124" max="5124" width="38.33203125" style="65" customWidth="1"/>
    <col min="5125" max="5125" width="10.33203125" style="65" customWidth="1"/>
    <col min="5126" max="5126" width="8.88671875" style="65" customWidth="1"/>
    <col min="5127" max="5127" width="0" style="65" hidden="1" customWidth="1"/>
    <col min="5128" max="5128" width="12.88671875" style="65" customWidth="1"/>
    <col min="5129" max="5129" width="16.6640625" style="65" customWidth="1"/>
    <col min="5130" max="5130" width="10.33203125" style="65" customWidth="1"/>
    <col min="5131" max="5131" width="10.33203125" style="65"/>
    <col min="5132" max="5132" width="10.44140625" style="65" bestFit="1" customWidth="1"/>
    <col min="5133" max="5133" width="16.109375" style="65" customWidth="1"/>
    <col min="5134" max="5377" width="10.33203125" style="65"/>
    <col min="5378" max="5378" width="0" style="65" hidden="1" customWidth="1"/>
    <col min="5379" max="5379" width="6.6640625" style="65" customWidth="1"/>
    <col min="5380" max="5380" width="38.33203125" style="65" customWidth="1"/>
    <col min="5381" max="5381" width="10.33203125" style="65" customWidth="1"/>
    <col min="5382" max="5382" width="8.88671875" style="65" customWidth="1"/>
    <col min="5383" max="5383" width="0" style="65" hidden="1" customWidth="1"/>
    <col min="5384" max="5384" width="12.88671875" style="65" customWidth="1"/>
    <col min="5385" max="5385" width="16.6640625" style="65" customWidth="1"/>
    <col min="5386" max="5386" width="10.33203125" style="65" customWidth="1"/>
    <col min="5387" max="5387" width="10.33203125" style="65"/>
    <col min="5388" max="5388" width="10.44140625" style="65" bestFit="1" customWidth="1"/>
    <col min="5389" max="5389" width="16.109375" style="65" customWidth="1"/>
    <col min="5390" max="5633" width="10.33203125" style="65"/>
    <col min="5634" max="5634" width="0" style="65" hidden="1" customWidth="1"/>
    <col min="5635" max="5635" width="6.6640625" style="65" customWidth="1"/>
    <col min="5636" max="5636" width="38.33203125" style="65" customWidth="1"/>
    <col min="5637" max="5637" width="10.33203125" style="65" customWidth="1"/>
    <col min="5638" max="5638" width="8.88671875" style="65" customWidth="1"/>
    <col min="5639" max="5639" width="0" style="65" hidden="1" customWidth="1"/>
    <col min="5640" max="5640" width="12.88671875" style="65" customWidth="1"/>
    <col min="5641" max="5641" width="16.6640625" style="65" customWidth="1"/>
    <col min="5642" max="5642" width="10.33203125" style="65" customWidth="1"/>
    <col min="5643" max="5643" width="10.33203125" style="65"/>
    <col min="5644" max="5644" width="10.44140625" style="65" bestFit="1" customWidth="1"/>
    <col min="5645" max="5645" width="16.109375" style="65" customWidth="1"/>
    <col min="5646" max="5889" width="10.33203125" style="65"/>
    <col min="5890" max="5890" width="0" style="65" hidden="1" customWidth="1"/>
    <col min="5891" max="5891" width="6.6640625" style="65" customWidth="1"/>
    <col min="5892" max="5892" width="38.33203125" style="65" customWidth="1"/>
    <col min="5893" max="5893" width="10.33203125" style="65" customWidth="1"/>
    <col min="5894" max="5894" width="8.88671875" style="65" customWidth="1"/>
    <col min="5895" max="5895" width="0" style="65" hidden="1" customWidth="1"/>
    <col min="5896" max="5896" width="12.88671875" style="65" customWidth="1"/>
    <col min="5897" max="5897" width="16.6640625" style="65" customWidth="1"/>
    <col min="5898" max="5898" width="10.33203125" style="65" customWidth="1"/>
    <col min="5899" max="5899" width="10.33203125" style="65"/>
    <col min="5900" max="5900" width="10.44140625" style="65" bestFit="1" customWidth="1"/>
    <col min="5901" max="5901" width="16.109375" style="65" customWidth="1"/>
    <col min="5902" max="6145" width="10.33203125" style="65"/>
    <col min="6146" max="6146" width="0" style="65" hidden="1" customWidth="1"/>
    <col min="6147" max="6147" width="6.6640625" style="65" customWidth="1"/>
    <col min="6148" max="6148" width="38.33203125" style="65" customWidth="1"/>
    <col min="6149" max="6149" width="10.33203125" style="65" customWidth="1"/>
    <col min="6150" max="6150" width="8.88671875" style="65" customWidth="1"/>
    <col min="6151" max="6151" width="0" style="65" hidden="1" customWidth="1"/>
    <col min="6152" max="6152" width="12.88671875" style="65" customWidth="1"/>
    <col min="6153" max="6153" width="16.6640625" style="65" customWidth="1"/>
    <col min="6154" max="6154" width="10.33203125" style="65" customWidth="1"/>
    <col min="6155" max="6155" width="10.33203125" style="65"/>
    <col min="6156" max="6156" width="10.44140625" style="65" bestFit="1" customWidth="1"/>
    <col min="6157" max="6157" width="16.109375" style="65" customWidth="1"/>
    <col min="6158" max="6401" width="10.33203125" style="65"/>
    <col min="6402" max="6402" width="0" style="65" hidden="1" customWidth="1"/>
    <col min="6403" max="6403" width="6.6640625" style="65" customWidth="1"/>
    <col min="6404" max="6404" width="38.33203125" style="65" customWidth="1"/>
    <col min="6405" max="6405" width="10.33203125" style="65" customWidth="1"/>
    <col min="6406" max="6406" width="8.88671875" style="65" customWidth="1"/>
    <col min="6407" max="6407" width="0" style="65" hidden="1" customWidth="1"/>
    <col min="6408" max="6408" width="12.88671875" style="65" customWidth="1"/>
    <col min="6409" max="6409" width="16.6640625" style="65" customWidth="1"/>
    <col min="6410" max="6410" width="10.33203125" style="65" customWidth="1"/>
    <col min="6411" max="6411" width="10.33203125" style="65"/>
    <col min="6412" max="6412" width="10.44140625" style="65" bestFit="1" customWidth="1"/>
    <col min="6413" max="6413" width="16.109375" style="65" customWidth="1"/>
    <col min="6414" max="6657" width="10.33203125" style="65"/>
    <col min="6658" max="6658" width="0" style="65" hidden="1" customWidth="1"/>
    <col min="6659" max="6659" width="6.6640625" style="65" customWidth="1"/>
    <col min="6660" max="6660" width="38.33203125" style="65" customWidth="1"/>
    <col min="6661" max="6661" width="10.33203125" style="65" customWidth="1"/>
    <col min="6662" max="6662" width="8.88671875" style="65" customWidth="1"/>
    <col min="6663" max="6663" width="0" style="65" hidden="1" customWidth="1"/>
    <col min="6664" max="6664" width="12.88671875" style="65" customWidth="1"/>
    <col min="6665" max="6665" width="16.6640625" style="65" customWidth="1"/>
    <col min="6666" max="6666" width="10.33203125" style="65" customWidth="1"/>
    <col min="6667" max="6667" width="10.33203125" style="65"/>
    <col min="6668" max="6668" width="10.44140625" style="65" bestFit="1" customWidth="1"/>
    <col min="6669" max="6669" width="16.109375" style="65" customWidth="1"/>
    <col min="6670" max="6913" width="10.33203125" style="65"/>
    <col min="6914" max="6914" width="0" style="65" hidden="1" customWidth="1"/>
    <col min="6915" max="6915" width="6.6640625" style="65" customWidth="1"/>
    <col min="6916" max="6916" width="38.33203125" style="65" customWidth="1"/>
    <col min="6917" max="6917" width="10.33203125" style="65" customWidth="1"/>
    <col min="6918" max="6918" width="8.88671875" style="65" customWidth="1"/>
    <col min="6919" max="6919" width="0" style="65" hidden="1" customWidth="1"/>
    <col min="6920" max="6920" width="12.88671875" style="65" customWidth="1"/>
    <col min="6921" max="6921" width="16.6640625" style="65" customWidth="1"/>
    <col min="6922" max="6922" width="10.33203125" style="65" customWidth="1"/>
    <col min="6923" max="6923" width="10.33203125" style="65"/>
    <col min="6924" max="6924" width="10.44140625" style="65" bestFit="1" customWidth="1"/>
    <col min="6925" max="6925" width="16.109375" style="65" customWidth="1"/>
    <col min="6926" max="7169" width="10.33203125" style="65"/>
    <col min="7170" max="7170" width="0" style="65" hidden="1" customWidth="1"/>
    <col min="7171" max="7171" width="6.6640625" style="65" customWidth="1"/>
    <col min="7172" max="7172" width="38.33203125" style="65" customWidth="1"/>
    <col min="7173" max="7173" width="10.33203125" style="65" customWidth="1"/>
    <col min="7174" max="7174" width="8.88671875" style="65" customWidth="1"/>
    <col min="7175" max="7175" width="0" style="65" hidden="1" customWidth="1"/>
    <col min="7176" max="7176" width="12.88671875" style="65" customWidth="1"/>
    <col min="7177" max="7177" width="16.6640625" style="65" customWidth="1"/>
    <col min="7178" max="7178" width="10.33203125" style="65" customWidth="1"/>
    <col min="7179" max="7179" width="10.33203125" style="65"/>
    <col min="7180" max="7180" width="10.44140625" style="65" bestFit="1" customWidth="1"/>
    <col min="7181" max="7181" width="16.109375" style="65" customWidth="1"/>
    <col min="7182" max="7425" width="10.33203125" style="65"/>
    <col min="7426" max="7426" width="0" style="65" hidden="1" customWidth="1"/>
    <col min="7427" max="7427" width="6.6640625" style="65" customWidth="1"/>
    <col min="7428" max="7428" width="38.33203125" style="65" customWidth="1"/>
    <col min="7429" max="7429" width="10.33203125" style="65" customWidth="1"/>
    <col min="7430" max="7430" width="8.88671875" style="65" customWidth="1"/>
    <col min="7431" max="7431" width="0" style="65" hidden="1" customWidth="1"/>
    <col min="7432" max="7432" width="12.88671875" style="65" customWidth="1"/>
    <col min="7433" max="7433" width="16.6640625" style="65" customWidth="1"/>
    <col min="7434" max="7434" width="10.33203125" style="65" customWidth="1"/>
    <col min="7435" max="7435" width="10.33203125" style="65"/>
    <col min="7436" max="7436" width="10.44140625" style="65" bestFit="1" customWidth="1"/>
    <col min="7437" max="7437" width="16.109375" style="65" customWidth="1"/>
    <col min="7438" max="7681" width="10.33203125" style="65"/>
    <col min="7682" max="7682" width="0" style="65" hidden="1" customWidth="1"/>
    <col min="7683" max="7683" width="6.6640625" style="65" customWidth="1"/>
    <col min="7684" max="7684" width="38.33203125" style="65" customWidth="1"/>
    <col min="7685" max="7685" width="10.33203125" style="65" customWidth="1"/>
    <col min="7686" max="7686" width="8.88671875" style="65" customWidth="1"/>
    <col min="7687" max="7687" width="0" style="65" hidden="1" customWidth="1"/>
    <col min="7688" max="7688" width="12.88671875" style="65" customWidth="1"/>
    <col min="7689" max="7689" width="16.6640625" style="65" customWidth="1"/>
    <col min="7690" max="7690" width="10.33203125" style="65" customWidth="1"/>
    <col min="7691" max="7691" width="10.33203125" style="65"/>
    <col min="7692" max="7692" width="10.44140625" style="65" bestFit="1" customWidth="1"/>
    <col min="7693" max="7693" width="16.109375" style="65" customWidth="1"/>
    <col min="7694" max="7937" width="10.33203125" style="65"/>
    <col min="7938" max="7938" width="0" style="65" hidden="1" customWidth="1"/>
    <col min="7939" max="7939" width="6.6640625" style="65" customWidth="1"/>
    <col min="7940" max="7940" width="38.33203125" style="65" customWidth="1"/>
    <col min="7941" max="7941" width="10.33203125" style="65" customWidth="1"/>
    <col min="7942" max="7942" width="8.88671875" style="65" customWidth="1"/>
    <col min="7943" max="7943" width="0" style="65" hidden="1" customWidth="1"/>
    <col min="7944" max="7944" width="12.88671875" style="65" customWidth="1"/>
    <col min="7945" max="7945" width="16.6640625" style="65" customWidth="1"/>
    <col min="7946" max="7946" width="10.33203125" style="65" customWidth="1"/>
    <col min="7947" max="7947" width="10.33203125" style="65"/>
    <col min="7948" max="7948" width="10.44140625" style="65" bestFit="1" customWidth="1"/>
    <col min="7949" max="7949" width="16.109375" style="65" customWidth="1"/>
    <col min="7950" max="8193" width="10.33203125" style="65"/>
    <col min="8194" max="8194" width="0" style="65" hidden="1" customWidth="1"/>
    <col min="8195" max="8195" width="6.6640625" style="65" customWidth="1"/>
    <col min="8196" max="8196" width="38.33203125" style="65" customWidth="1"/>
    <col min="8197" max="8197" width="10.33203125" style="65" customWidth="1"/>
    <col min="8198" max="8198" width="8.88671875" style="65" customWidth="1"/>
    <col min="8199" max="8199" width="0" style="65" hidden="1" customWidth="1"/>
    <col min="8200" max="8200" width="12.88671875" style="65" customWidth="1"/>
    <col min="8201" max="8201" width="16.6640625" style="65" customWidth="1"/>
    <col min="8202" max="8202" width="10.33203125" style="65" customWidth="1"/>
    <col min="8203" max="8203" width="10.33203125" style="65"/>
    <col min="8204" max="8204" width="10.44140625" style="65" bestFit="1" customWidth="1"/>
    <col min="8205" max="8205" width="16.109375" style="65" customWidth="1"/>
    <col min="8206" max="8449" width="10.33203125" style="65"/>
    <col min="8450" max="8450" width="0" style="65" hidden="1" customWidth="1"/>
    <col min="8451" max="8451" width="6.6640625" style="65" customWidth="1"/>
    <col min="8452" max="8452" width="38.33203125" style="65" customWidth="1"/>
    <col min="8453" max="8453" width="10.33203125" style="65" customWidth="1"/>
    <col min="8454" max="8454" width="8.88671875" style="65" customWidth="1"/>
    <col min="8455" max="8455" width="0" style="65" hidden="1" customWidth="1"/>
    <col min="8456" max="8456" width="12.88671875" style="65" customWidth="1"/>
    <col min="8457" max="8457" width="16.6640625" style="65" customWidth="1"/>
    <col min="8458" max="8458" width="10.33203125" style="65" customWidth="1"/>
    <col min="8459" max="8459" width="10.33203125" style="65"/>
    <col min="8460" max="8460" width="10.44140625" style="65" bestFit="1" customWidth="1"/>
    <col min="8461" max="8461" width="16.109375" style="65" customWidth="1"/>
    <col min="8462" max="8705" width="10.33203125" style="65"/>
    <col min="8706" max="8706" width="0" style="65" hidden="1" customWidth="1"/>
    <col min="8707" max="8707" width="6.6640625" style="65" customWidth="1"/>
    <col min="8708" max="8708" width="38.33203125" style="65" customWidth="1"/>
    <col min="8709" max="8709" width="10.33203125" style="65" customWidth="1"/>
    <col min="8710" max="8710" width="8.88671875" style="65" customWidth="1"/>
    <col min="8711" max="8711" width="0" style="65" hidden="1" customWidth="1"/>
    <col min="8712" max="8712" width="12.88671875" style="65" customWidth="1"/>
    <col min="8713" max="8713" width="16.6640625" style="65" customWidth="1"/>
    <col min="8714" max="8714" width="10.33203125" style="65" customWidth="1"/>
    <col min="8715" max="8715" width="10.33203125" style="65"/>
    <col min="8716" max="8716" width="10.44140625" style="65" bestFit="1" customWidth="1"/>
    <col min="8717" max="8717" width="16.109375" style="65" customWidth="1"/>
    <col min="8718" max="8961" width="10.33203125" style="65"/>
    <col min="8962" max="8962" width="0" style="65" hidden="1" customWidth="1"/>
    <col min="8963" max="8963" width="6.6640625" style="65" customWidth="1"/>
    <col min="8964" max="8964" width="38.33203125" style="65" customWidth="1"/>
    <col min="8965" max="8965" width="10.33203125" style="65" customWidth="1"/>
    <col min="8966" max="8966" width="8.88671875" style="65" customWidth="1"/>
    <col min="8967" max="8967" width="0" style="65" hidden="1" customWidth="1"/>
    <col min="8968" max="8968" width="12.88671875" style="65" customWidth="1"/>
    <col min="8969" max="8969" width="16.6640625" style="65" customWidth="1"/>
    <col min="8970" max="8970" width="10.33203125" style="65" customWidth="1"/>
    <col min="8971" max="8971" width="10.33203125" style="65"/>
    <col min="8972" max="8972" width="10.44140625" style="65" bestFit="1" customWidth="1"/>
    <col min="8973" max="8973" width="16.109375" style="65" customWidth="1"/>
    <col min="8974" max="9217" width="10.33203125" style="65"/>
    <col min="9218" max="9218" width="0" style="65" hidden="1" customWidth="1"/>
    <col min="9219" max="9219" width="6.6640625" style="65" customWidth="1"/>
    <col min="9220" max="9220" width="38.33203125" style="65" customWidth="1"/>
    <col min="9221" max="9221" width="10.33203125" style="65" customWidth="1"/>
    <col min="9222" max="9222" width="8.88671875" style="65" customWidth="1"/>
    <col min="9223" max="9223" width="0" style="65" hidden="1" customWidth="1"/>
    <col min="9224" max="9224" width="12.88671875" style="65" customWidth="1"/>
    <col min="9225" max="9225" width="16.6640625" style="65" customWidth="1"/>
    <col min="9226" max="9226" width="10.33203125" style="65" customWidth="1"/>
    <col min="9227" max="9227" width="10.33203125" style="65"/>
    <col min="9228" max="9228" width="10.44140625" style="65" bestFit="1" customWidth="1"/>
    <col min="9229" max="9229" width="16.109375" style="65" customWidth="1"/>
    <col min="9230" max="9473" width="10.33203125" style="65"/>
    <col min="9474" max="9474" width="0" style="65" hidden="1" customWidth="1"/>
    <col min="9475" max="9475" width="6.6640625" style="65" customWidth="1"/>
    <col min="9476" max="9476" width="38.33203125" style="65" customWidth="1"/>
    <col min="9477" max="9477" width="10.33203125" style="65" customWidth="1"/>
    <col min="9478" max="9478" width="8.88671875" style="65" customWidth="1"/>
    <col min="9479" max="9479" width="0" style="65" hidden="1" customWidth="1"/>
    <col min="9480" max="9480" width="12.88671875" style="65" customWidth="1"/>
    <col min="9481" max="9481" width="16.6640625" style="65" customWidth="1"/>
    <col min="9482" max="9482" width="10.33203125" style="65" customWidth="1"/>
    <col min="9483" max="9483" width="10.33203125" style="65"/>
    <col min="9484" max="9484" width="10.44140625" style="65" bestFit="1" customWidth="1"/>
    <col min="9485" max="9485" width="16.109375" style="65" customWidth="1"/>
    <col min="9486" max="9729" width="10.33203125" style="65"/>
    <col min="9730" max="9730" width="0" style="65" hidden="1" customWidth="1"/>
    <col min="9731" max="9731" width="6.6640625" style="65" customWidth="1"/>
    <col min="9732" max="9732" width="38.33203125" style="65" customWidth="1"/>
    <col min="9733" max="9733" width="10.33203125" style="65" customWidth="1"/>
    <col min="9734" max="9734" width="8.88671875" style="65" customWidth="1"/>
    <col min="9735" max="9735" width="0" style="65" hidden="1" customWidth="1"/>
    <col min="9736" max="9736" width="12.88671875" style="65" customWidth="1"/>
    <col min="9737" max="9737" width="16.6640625" style="65" customWidth="1"/>
    <col min="9738" max="9738" width="10.33203125" style="65" customWidth="1"/>
    <col min="9739" max="9739" width="10.33203125" style="65"/>
    <col min="9740" max="9740" width="10.44140625" style="65" bestFit="1" customWidth="1"/>
    <col min="9741" max="9741" width="16.109375" style="65" customWidth="1"/>
    <col min="9742" max="9985" width="10.33203125" style="65"/>
    <col min="9986" max="9986" width="0" style="65" hidden="1" customWidth="1"/>
    <col min="9987" max="9987" width="6.6640625" style="65" customWidth="1"/>
    <col min="9988" max="9988" width="38.33203125" style="65" customWidth="1"/>
    <col min="9989" max="9989" width="10.33203125" style="65" customWidth="1"/>
    <col min="9990" max="9990" width="8.88671875" style="65" customWidth="1"/>
    <col min="9991" max="9991" width="0" style="65" hidden="1" customWidth="1"/>
    <col min="9992" max="9992" width="12.88671875" style="65" customWidth="1"/>
    <col min="9993" max="9993" width="16.6640625" style="65" customWidth="1"/>
    <col min="9994" max="9994" width="10.33203125" style="65" customWidth="1"/>
    <col min="9995" max="9995" width="10.33203125" style="65"/>
    <col min="9996" max="9996" width="10.44140625" style="65" bestFit="1" customWidth="1"/>
    <col min="9997" max="9997" width="16.109375" style="65" customWidth="1"/>
    <col min="9998" max="10241" width="10.33203125" style="65"/>
    <col min="10242" max="10242" width="0" style="65" hidden="1" customWidth="1"/>
    <col min="10243" max="10243" width="6.6640625" style="65" customWidth="1"/>
    <col min="10244" max="10244" width="38.33203125" style="65" customWidth="1"/>
    <col min="10245" max="10245" width="10.33203125" style="65" customWidth="1"/>
    <col min="10246" max="10246" width="8.88671875" style="65" customWidth="1"/>
    <col min="10247" max="10247" width="0" style="65" hidden="1" customWidth="1"/>
    <col min="10248" max="10248" width="12.88671875" style="65" customWidth="1"/>
    <col min="10249" max="10249" width="16.6640625" style="65" customWidth="1"/>
    <col min="10250" max="10250" width="10.33203125" style="65" customWidth="1"/>
    <col min="10251" max="10251" width="10.33203125" style="65"/>
    <col min="10252" max="10252" width="10.44140625" style="65" bestFit="1" customWidth="1"/>
    <col min="10253" max="10253" width="16.109375" style="65" customWidth="1"/>
    <col min="10254" max="10497" width="10.33203125" style="65"/>
    <col min="10498" max="10498" width="0" style="65" hidden="1" customWidth="1"/>
    <col min="10499" max="10499" width="6.6640625" style="65" customWidth="1"/>
    <col min="10500" max="10500" width="38.33203125" style="65" customWidth="1"/>
    <col min="10501" max="10501" width="10.33203125" style="65" customWidth="1"/>
    <col min="10502" max="10502" width="8.88671875" style="65" customWidth="1"/>
    <col min="10503" max="10503" width="0" style="65" hidden="1" customWidth="1"/>
    <col min="10504" max="10504" width="12.88671875" style="65" customWidth="1"/>
    <col min="10505" max="10505" width="16.6640625" style="65" customWidth="1"/>
    <col min="10506" max="10506" width="10.33203125" style="65" customWidth="1"/>
    <col min="10507" max="10507" width="10.33203125" style="65"/>
    <col min="10508" max="10508" width="10.44140625" style="65" bestFit="1" customWidth="1"/>
    <col min="10509" max="10509" width="16.109375" style="65" customWidth="1"/>
    <col min="10510" max="10753" width="10.33203125" style="65"/>
    <col min="10754" max="10754" width="0" style="65" hidden="1" customWidth="1"/>
    <col min="10755" max="10755" width="6.6640625" style="65" customWidth="1"/>
    <col min="10756" max="10756" width="38.33203125" style="65" customWidth="1"/>
    <col min="10757" max="10757" width="10.33203125" style="65" customWidth="1"/>
    <col min="10758" max="10758" width="8.88671875" style="65" customWidth="1"/>
    <col min="10759" max="10759" width="0" style="65" hidden="1" customWidth="1"/>
    <col min="10760" max="10760" width="12.88671875" style="65" customWidth="1"/>
    <col min="10761" max="10761" width="16.6640625" style="65" customWidth="1"/>
    <col min="10762" max="10762" width="10.33203125" style="65" customWidth="1"/>
    <col min="10763" max="10763" width="10.33203125" style="65"/>
    <col min="10764" max="10764" width="10.44140625" style="65" bestFit="1" customWidth="1"/>
    <col min="10765" max="10765" width="16.109375" style="65" customWidth="1"/>
    <col min="10766" max="11009" width="10.33203125" style="65"/>
    <col min="11010" max="11010" width="0" style="65" hidden="1" customWidth="1"/>
    <col min="11011" max="11011" width="6.6640625" style="65" customWidth="1"/>
    <col min="11012" max="11012" width="38.33203125" style="65" customWidth="1"/>
    <col min="11013" max="11013" width="10.33203125" style="65" customWidth="1"/>
    <col min="11014" max="11014" width="8.88671875" style="65" customWidth="1"/>
    <col min="11015" max="11015" width="0" style="65" hidden="1" customWidth="1"/>
    <col min="11016" max="11016" width="12.88671875" style="65" customWidth="1"/>
    <col min="11017" max="11017" width="16.6640625" style="65" customWidth="1"/>
    <col min="11018" max="11018" width="10.33203125" style="65" customWidth="1"/>
    <col min="11019" max="11019" width="10.33203125" style="65"/>
    <col min="11020" max="11020" width="10.44140625" style="65" bestFit="1" customWidth="1"/>
    <col min="11021" max="11021" width="16.109375" style="65" customWidth="1"/>
    <col min="11022" max="11265" width="10.33203125" style="65"/>
    <col min="11266" max="11266" width="0" style="65" hidden="1" customWidth="1"/>
    <col min="11267" max="11267" width="6.6640625" style="65" customWidth="1"/>
    <col min="11268" max="11268" width="38.33203125" style="65" customWidth="1"/>
    <col min="11269" max="11269" width="10.33203125" style="65" customWidth="1"/>
    <col min="11270" max="11270" width="8.88671875" style="65" customWidth="1"/>
    <col min="11271" max="11271" width="0" style="65" hidden="1" customWidth="1"/>
    <col min="11272" max="11272" width="12.88671875" style="65" customWidth="1"/>
    <col min="11273" max="11273" width="16.6640625" style="65" customWidth="1"/>
    <col min="11274" max="11274" width="10.33203125" style="65" customWidth="1"/>
    <col min="11275" max="11275" width="10.33203125" style="65"/>
    <col min="11276" max="11276" width="10.44140625" style="65" bestFit="1" customWidth="1"/>
    <col min="11277" max="11277" width="16.109375" style="65" customWidth="1"/>
    <col min="11278" max="11521" width="10.33203125" style="65"/>
    <col min="11522" max="11522" width="0" style="65" hidden="1" customWidth="1"/>
    <col min="11523" max="11523" width="6.6640625" style="65" customWidth="1"/>
    <col min="11524" max="11524" width="38.33203125" style="65" customWidth="1"/>
    <col min="11525" max="11525" width="10.33203125" style="65" customWidth="1"/>
    <col min="11526" max="11526" width="8.88671875" style="65" customWidth="1"/>
    <col min="11527" max="11527" width="0" style="65" hidden="1" customWidth="1"/>
    <col min="11528" max="11528" width="12.88671875" style="65" customWidth="1"/>
    <col min="11529" max="11529" width="16.6640625" style="65" customWidth="1"/>
    <col min="11530" max="11530" width="10.33203125" style="65" customWidth="1"/>
    <col min="11531" max="11531" width="10.33203125" style="65"/>
    <col min="11532" max="11532" width="10.44140625" style="65" bestFit="1" customWidth="1"/>
    <col min="11533" max="11533" width="16.109375" style="65" customWidth="1"/>
    <col min="11534" max="11777" width="10.33203125" style="65"/>
    <col min="11778" max="11778" width="0" style="65" hidden="1" customWidth="1"/>
    <col min="11779" max="11779" width="6.6640625" style="65" customWidth="1"/>
    <col min="11780" max="11780" width="38.33203125" style="65" customWidth="1"/>
    <col min="11781" max="11781" width="10.33203125" style="65" customWidth="1"/>
    <col min="11782" max="11782" width="8.88671875" style="65" customWidth="1"/>
    <col min="11783" max="11783" width="0" style="65" hidden="1" customWidth="1"/>
    <col min="11784" max="11784" width="12.88671875" style="65" customWidth="1"/>
    <col min="11785" max="11785" width="16.6640625" style="65" customWidth="1"/>
    <col min="11786" max="11786" width="10.33203125" style="65" customWidth="1"/>
    <col min="11787" max="11787" width="10.33203125" style="65"/>
    <col min="11788" max="11788" width="10.44140625" style="65" bestFit="1" customWidth="1"/>
    <col min="11789" max="11789" width="16.109375" style="65" customWidth="1"/>
    <col min="11790" max="12033" width="10.33203125" style="65"/>
    <col min="12034" max="12034" width="0" style="65" hidden="1" customWidth="1"/>
    <col min="12035" max="12035" width="6.6640625" style="65" customWidth="1"/>
    <col min="12036" max="12036" width="38.33203125" style="65" customWidth="1"/>
    <col min="12037" max="12037" width="10.33203125" style="65" customWidth="1"/>
    <col min="12038" max="12038" width="8.88671875" style="65" customWidth="1"/>
    <col min="12039" max="12039" width="0" style="65" hidden="1" customWidth="1"/>
    <col min="12040" max="12040" width="12.88671875" style="65" customWidth="1"/>
    <col min="12041" max="12041" width="16.6640625" style="65" customWidth="1"/>
    <col min="12042" max="12042" width="10.33203125" style="65" customWidth="1"/>
    <col min="12043" max="12043" width="10.33203125" style="65"/>
    <col min="12044" max="12044" width="10.44140625" style="65" bestFit="1" customWidth="1"/>
    <col min="12045" max="12045" width="16.109375" style="65" customWidth="1"/>
    <col min="12046" max="12289" width="10.33203125" style="65"/>
    <col min="12290" max="12290" width="0" style="65" hidden="1" customWidth="1"/>
    <col min="12291" max="12291" width="6.6640625" style="65" customWidth="1"/>
    <col min="12292" max="12292" width="38.33203125" style="65" customWidth="1"/>
    <col min="12293" max="12293" width="10.33203125" style="65" customWidth="1"/>
    <col min="12294" max="12294" width="8.88671875" style="65" customWidth="1"/>
    <col min="12295" max="12295" width="0" style="65" hidden="1" customWidth="1"/>
    <col min="12296" max="12296" width="12.88671875" style="65" customWidth="1"/>
    <col min="12297" max="12297" width="16.6640625" style="65" customWidth="1"/>
    <col min="12298" max="12298" width="10.33203125" style="65" customWidth="1"/>
    <col min="12299" max="12299" width="10.33203125" style="65"/>
    <col min="12300" max="12300" width="10.44140625" style="65" bestFit="1" customWidth="1"/>
    <col min="12301" max="12301" width="16.109375" style="65" customWidth="1"/>
    <col min="12302" max="12545" width="10.33203125" style="65"/>
    <col min="12546" max="12546" width="0" style="65" hidden="1" customWidth="1"/>
    <col min="12547" max="12547" width="6.6640625" style="65" customWidth="1"/>
    <col min="12548" max="12548" width="38.33203125" style="65" customWidth="1"/>
    <col min="12549" max="12549" width="10.33203125" style="65" customWidth="1"/>
    <col min="12550" max="12550" width="8.88671875" style="65" customWidth="1"/>
    <col min="12551" max="12551" width="0" style="65" hidden="1" customWidth="1"/>
    <col min="12552" max="12552" width="12.88671875" style="65" customWidth="1"/>
    <col min="12553" max="12553" width="16.6640625" style="65" customWidth="1"/>
    <col min="12554" max="12554" width="10.33203125" style="65" customWidth="1"/>
    <col min="12555" max="12555" width="10.33203125" style="65"/>
    <col min="12556" max="12556" width="10.44140625" style="65" bestFit="1" customWidth="1"/>
    <col min="12557" max="12557" width="16.109375" style="65" customWidth="1"/>
    <col min="12558" max="12801" width="10.33203125" style="65"/>
    <col min="12802" max="12802" width="0" style="65" hidden="1" customWidth="1"/>
    <col min="12803" max="12803" width="6.6640625" style="65" customWidth="1"/>
    <col min="12804" max="12804" width="38.33203125" style="65" customWidth="1"/>
    <col min="12805" max="12805" width="10.33203125" style="65" customWidth="1"/>
    <col min="12806" max="12806" width="8.88671875" style="65" customWidth="1"/>
    <col min="12807" max="12807" width="0" style="65" hidden="1" customWidth="1"/>
    <col min="12808" max="12808" width="12.88671875" style="65" customWidth="1"/>
    <col min="12809" max="12809" width="16.6640625" style="65" customWidth="1"/>
    <col min="12810" max="12810" width="10.33203125" style="65" customWidth="1"/>
    <col min="12811" max="12811" width="10.33203125" style="65"/>
    <col min="12812" max="12812" width="10.44140625" style="65" bestFit="1" customWidth="1"/>
    <col min="12813" max="12813" width="16.109375" style="65" customWidth="1"/>
    <col min="12814" max="13057" width="10.33203125" style="65"/>
    <col min="13058" max="13058" width="0" style="65" hidden="1" customWidth="1"/>
    <col min="13059" max="13059" width="6.6640625" style="65" customWidth="1"/>
    <col min="13060" max="13060" width="38.33203125" style="65" customWidth="1"/>
    <col min="13061" max="13061" width="10.33203125" style="65" customWidth="1"/>
    <col min="13062" max="13062" width="8.88671875" style="65" customWidth="1"/>
    <col min="13063" max="13063" width="0" style="65" hidden="1" customWidth="1"/>
    <col min="13064" max="13064" width="12.88671875" style="65" customWidth="1"/>
    <col min="13065" max="13065" width="16.6640625" style="65" customWidth="1"/>
    <col min="13066" max="13066" width="10.33203125" style="65" customWidth="1"/>
    <col min="13067" max="13067" width="10.33203125" style="65"/>
    <col min="13068" max="13068" width="10.44140625" style="65" bestFit="1" customWidth="1"/>
    <col min="13069" max="13069" width="16.109375" style="65" customWidth="1"/>
    <col min="13070" max="13313" width="10.33203125" style="65"/>
    <col min="13314" max="13314" width="0" style="65" hidden="1" customWidth="1"/>
    <col min="13315" max="13315" width="6.6640625" style="65" customWidth="1"/>
    <col min="13316" max="13316" width="38.33203125" style="65" customWidth="1"/>
    <col min="13317" max="13317" width="10.33203125" style="65" customWidth="1"/>
    <col min="13318" max="13318" width="8.88671875" style="65" customWidth="1"/>
    <col min="13319" max="13319" width="0" style="65" hidden="1" customWidth="1"/>
    <col min="13320" max="13320" width="12.88671875" style="65" customWidth="1"/>
    <col min="13321" max="13321" width="16.6640625" style="65" customWidth="1"/>
    <col min="13322" max="13322" width="10.33203125" style="65" customWidth="1"/>
    <col min="13323" max="13323" width="10.33203125" style="65"/>
    <col min="13324" max="13324" width="10.44140625" style="65" bestFit="1" customWidth="1"/>
    <col min="13325" max="13325" width="16.109375" style="65" customWidth="1"/>
    <col min="13326" max="13569" width="10.33203125" style="65"/>
    <col min="13570" max="13570" width="0" style="65" hidden="1" customWidth="1"/>
    <col min="13571" max="13571" width="6.6640625" style="65" customWidth="1"/>
    <col min="13572" max="13572" width="38.33203125" style="65" customWidth="1"/>
    <col min="13573" max="13573" width="10.33203125" style="65" customWidth="1"/>
    <col min="13574" max="13574" width="8.88671875" style="65" customWidth="1"/>
    <col min="13575" max="13575" width="0" style="65" hidden="1" customWidth="1"/>
    <col min="13576" max="13576" width="12.88671875" style="65" customWidth="1"/>
    <col min="13577" max="13577" width="16.6640625" style="65" customWidth="1"/>
    <col min="13578" max="13578" width="10.33203125" style="65" customWidth="1"/>
    <col min="13579" max="13579" width="10.33203125" style="65"/>
    <col min="13580" max="13580" width="10.44140625" style="65" bestFit="1" customWidth="1"/>
    <col min="13581" max="13581" width="16.109375" style="65" customWidth="1"/>
    <col min="13582" max="13825" width="10.33203125" style="65"/>
    <col min="13826" max="13826" width="0" style="65" hidden="1" customWidth="1"/>
    <col min="13827" max="13827" width="6.6640625" style="65" customWidth="1"/>
    <col min="13828" max="13828" width="38.33203125" style="65" customWidth="1"/>
    <col min="13829" max="13829" width="10.33203125" style="65" customWidth="1"/>
    <col min="13830" max="13830" width="8.88671875" style="65" customWidth="1"/>
    <col min="13831" max="13831" width="0" style="65" hidden="1" customWidth="1"/>
    <col min="13832" max="13832" width="12.88671875" style="65" customWidth="1"/>
    <col min="13833" max="13833" width="16.6640625" style="65" customWidth="1"/>
    <col min="13834" max="13834" width="10.33203125" style="65" customWidth="1"/>
    <col min="13835" max="13835" width="10.33203125" style="65"/>
    <col min="13836" max="13836" width="10.44140625" style="65" bestFit="1" customWidth="1"/>
    <col min="13837" max="13837" width="16.109375" style="65" customWidth="1"/>
    <col min="13838" max="14081" width="10.33203125" style="65"/>
    <col min="14082" max="14082" width="0" style="65" hidden="1" customWidth="1"/>
    <col min="14083" max="14083" width="6.6640625" style="65" customWidth="1"/>
    <col min="14084" max="14084" width="38.33203125" style="65" customWidth="1"/>
    <col min="14085" max="14085" width="10.33203125" style="65" customWidth="1"/>
    <col min="14086" max="14086" width="8.88671875" style="65" customWidth="1"/>
    <col min="14087" max="14087" width="0" style="65" hidden="1" customWidth="1"/>
    <col min="14088" max="14088" width="12.88671875" style="65" customWidth="1"/>
    <col min="14089" max="14089" width="16.6640625" style="65" customWidth="1"/>
    <col min="14090" max="14090" width="10.33203125" style="65" customWidth="1"/>
    <col min="14091" max="14091" width="10.33203125" style="65"/>
    <col min="14092" max="14092" width="10.44140625" style="65" bestFit="1" customWidth="1"/>
    <col min="14093" max="14093" width="16.109375" style="65" customWidth="1"/>
    <col min="14094" max="14337" width="10.33203125" style="65"/>
    <col min="14338" max="14338" width="0" style="65" hidden="1" customWidth="1"/>
    <col min="14339" max="14339" width="6.6640625" style="65" customWidth="1"/>
    <col min="14340" max="14340" width="38.33203125" style="65" customWidth="1"/>
    <col min="14341" max="14341" width="10.33203125" style="65" customWidth="1"/>
    <col min="14342" max="14342" width="8.88671875" style="65" customWidth="1"/>
    <col min="14343" max="14343" width="0" style="65" hidden="1" customWidth="1"/>
    <col min="14344" max="14344" width="12.88671875" style="65" customWidth="1"/>
    <col min="14345" max="14345" width="16.6640625" style="65" customWidth="1"/>
    <col min="14346" max="14346" width="10.33203125" style="65" customWidth="1"/>
    <col min="14347" max="14347" width="10.33203125" style="65"/>
    <col min="14348" max="14348" width="10.44140625" style="65" bestFit="1" customWidth="1"/>
    <col min="14349" max="14349" width="16.109375" style="65" customWidth="1"/>
    <col min="14350" max="14593" width="10.33203125" style="65"/>
    <col min="14594" max="14594" width="0" style="65" hidden="1" customWidth="1"/>
    <col min="14595" max="14595" width="6.6640625" style="65" customWidth="1"/>
    <col min="14596" max="14596" width="38.33203125" style="65" customWidth="1"/>
    <col min="14597" max="14597" width="10.33203125" style="65" customWidth="1"/>
    <col min="14598" max="14598" width="8.88671875" style="65" customWidth="1"/>
    <col min="14599" max="14599" width="0" style="65" hidden="1" customWidth="1"/>
    <col min="14600" max="14600" width="12.88671875" style="65" customWidth="1"/>
    <col min="14601" max="14601" width="16.6640625" style="65" customWidth="1"/>
    <col min="14602" max="14602" width="10.33203125" style="65" customWidth="1"/>
    <col min="14603" max="14603" width="10.33203125" style="65"/>
    <col min="14604" max="14604" width="10.44140625" style="65" bestFit="1" customWidth="1"/>
    <col min="14605" max="14605" width="16.109375" style="65" customWidth="1"/>
    <col min="14606" max="14849" width="10.33203125" style="65"/>
    <col min="14850" max="14850" width="0" style="65" hidden="1" customWidth="1"/>
    <col min="14851" max="14851" width="6.6640625" style="65" customWidth="1"/>
    <col min="14852" max="14852" width="38.33203125" style="65" customWidth="1"/>
    <col min="14853" max="14853" width="10.33203125" style="65" customWidth="1"/>
    <col min="14854" max="14854" width="8.88671875" style="65" customWidth="1"/>
    <col min="14855" max="14855" width="0" style="65" hidden="1" customWidth="1"/>
    <col min="14856" max="14856" width="12.88671875" style="65" customWidth="1"/>
    <col min="14857" max="14857" width="16.6640625" style="65" customWidth="1"/>
    <col min="14858" max="14858" width="10.33203125" style="65" customWidth="1"/>
    <col min="14859" max="14859" width="10.33203125" style="65"/>
    <col min="14860" max="14860" width="10.44140625" style="65" bestFit="1" customWidth="1"/>
    <col min="14861" max="14861" width="16.109375" style="65" customWidth="1"/>
    <col min="14862" max="15105" width="10.33203125" style="65"/>
    <col min="15106" max="15106" width="0" style="65" hidden="1" customWidth="1"/>
    <col min="15107" max="15107" width="6.6640625" style="65" customWidth="1"/>
    <col min="15108" max="15108" width="38.33203125" style="65" customWidth="1"/>
    <col min="15109" max="15109" width="10.33203125" style="65" customWidth="1"/>
    <col min="15110" max="15110" width="8.88671875" style="65" customWidth="1"/>
    <col min="15111" max="15111" width="0" style="65" hidden="1" customWidth="1"/>
    <col min="15112" max="15112" width="12.88671875" style="65" customWidth="1"/>
    <col min="15113" max="15113" width="16.6640625" style="65" customWidth="1"/>
    <col min="15114" max="15114" width="10.33203125" style="65" customWidth="1"/>
    <col min="15115" max="15115" width="10.33203125" style="65"/>
    <col min="15116" max="15116" width="10.44140625" style="65" bestFit="1" customWidth="1"/>
    <col min="15117" max="15117" width="16.109375" style="65" customWidth="1"/>
    <col min="15118" max="15361" width="10.33203125" style="65"/>
    <col min="15362" max="15362" width="0" style="65" hidden="1" customWidth="1"/>
    <col min="15363" max="15363" width="6.6640625" style="65" customWidth="1"/>
    <col min="15364" max="15364" width="38.33203125" style="65" customWidth="1"/>
    <col min="15365" max="15365" width="10.33203125" style="65" customWidth="1"/>
    <col min="15366" max="15366" width="8.88671875" style="65" customWidth="1"/>
    <col min="15367" max="15367" width="0" style="65" hidden="1" customWidth="1"/>
    <col min="15368" max="15368" width="12.88671875" style="65" customWidth="1"/>
    <col min="15369" max="15369" width="16.6640625" style="65" customWidth="1"/>
    <col min="15370" max="15370" width="10.33203125" style="65" customWidth="1"/>
    <col min="15371" max="15371" width="10.33203125" style="65"/>
    <col min="15372" max="15372" width="10.44140625" style="65" bestFit="1" customWidth="1"/>
    <col min="15373" max="15373" width="16.109375" style="65" customWidth="1"/>
    <col min="15374" max="15617" width="10.33203125" style="65"/>
    <col min="15618" max="15618" width="0" style="65" hidden="1" customWidth="1"/>
    <col min="15619" max="15619" width="6.6640625" style="65" customWidth="1"/>
    <col min="15620" max="15620" width="38.33203125" style="65" customWidth="1"/>
    <col min="15621" max="15621" width="10.33203125" style="65" customWidth="1"/>
    <col min="15622" max="15622" width="8.88671875" style="65" customWidth="1"/>
    <col min="15623" max="15623" width="0" style="65" hidden="1" customWidth="1"/>
    <col min="15624" max="15624" width="12.88671875" style="65" customWidth="1"/>
    <col min="15625" max="15625" width="16.6640625" style="65" customWidth="1"/>
    <col min="15626" max="15626" width="10.33203125" style="65" customWidth="1"/>
    <col min="15627" max="15627" width="10.33203125" style="65"/>
    <col min="15628" max="15628" width="10.44140625" style="65" bestFit="1" customWidth="1"/>
    <col min="15629" max="15629" width="16.109375" style="65" customWidth="1"/>
    <col min="15630" max="15873" width="10.33203125" style="65"/>
    <col min="15874" max="15874" width="0" style="65" hidden="1" customWidth="1"/>
    <col min="15875" max="15875" width="6.6640625" style="65" customWidth="1"/>
    <col min="15876" max="15876" width="38.33203125" style="65" customWidth="1"/>
    <col min="15877" max="15877" width="10.33203125" style="65" customWidth="1"/>
    <col min="15878" max="15878" width="8.88671875" style="65" customWidth="1"/>
    <col min="15879" max="15879" width="0" style="65" hidden="1" customWidth="1"/>
    <col min="15880" max="15880" width="12.88671875" style="65" customWidth="1"/>
    <col min="15881" max="15881" width="16.6640625" style="65" customWidth="1"/>
    <col min="15882" max="15882" width="10.33203125" style="65" customWidth="1"/>
    <col min="15883" max="15883" width="10.33203125" style="65"/>
    <col min="15884" max="15884" width="10.44140625" style="65" bestFit="1" customWidth="1"/>
    <col min="15885" max="15885" width="16.109375" style="65" customWidth="1"/>
    <col min="15886" max="16129" width="10.33203125" style="65"/>
    <col min="16130" max="16130" width="0" style="65" hidden="1" customWidth="1"/>
    <col min="16131" max="16131" width="6.6640625" style="65" customWidth="1"/>
    <col min="16132" max="16132" width="38.33203125" style="65" customWidth="1"/>
    <col min="16133" max="16133" width="10.33203125" style="65" customWidth="1"/>
    <col min="16134" max="16134" width="8.88671875" style="65" customWidth="1"/>
    <col min="16135" max="16135" width="0" style="65" hidden="1" customWidth="1"/>
    <col min="16136" max="16136" width="12.88671875" style="65" customWidth="1"/>
    <col min="16137" max="16137" width="16.6640625" style="65" customWidth="1"/>
    <col min="16138" max="16138" width="10.33203125" style="65" customWidth="1"/>
    <col min="16139" max="16139" width="10.33203125" style="65"/>
    <col min="16140" max="16140" width="10.44140625" style="65" bestFit="1" customWidth="1"/>
    <col min="16141" max="16141" width="16.109375" style="65" customWidth="1"/>
    <col min="16142" max="16384" width="10.33203125" style="65"/>
  </cols>
  <sheetData>
    <row r="1" spans="1:12" s="60" customFormat="1" x14ac:dyDescent="0.3">
      <c r="B1" s="1004" t="str">
        <f>'[1]S-ELECTRICAL SYSTEM'!B1:G1</f>
        <v>PROPOSED APARTMENT AT NO:05, BULLERS LANE, COLOMBO-07. FOR MRS.J.L.J.PESTONJEE</v>
      </c>
      <c r="C1" s="1004"/>
      <c r="D1" s="1004"/>
      <c r="E1" s="1004"/>
      <c r="F1" s="1004"/>
      <c r="G1" s="1004"/>
      <c r="H1" s="1004"/>
      <c r="I1" s="1004"/>
      <c r="J1" s="1004"/>
      <c r="K1" s="1004"/>
      <c r="L1" s="1004"/>
    </row>
    <row r="2" spans="1:12" s="60" customFormat="1" ht="15" customHeight="1" x14ac:dyDescent="0.3">
      <c r="B2" s="1005" t="s">
        <v>756</v>
      </c>
      <c r="C2" s="1005"/>
      <c r="D2" s="1005"/>
      <c r="E2" s="1005"/>
      <c r="F2" s="1005"/>
      <c r="G2" s="1005"/>
      <c r="H2" s="1005"/>
      <c r="I2" s="1005"/>
      <c r="J2" s="1005"/>
      <c r="K2" s="1005"/>
      <c r="L2" s="1005"/>
    </row>
    <row r="3" spans="1:12" s="60" customFormat="1" ht="15" customHeight="1" x14ac:dyDescent="0.3">
      <c r="B3" s="1010" t="s">
        <v>757</v>
      </c>
      <c r="C3" s="1010"/>
      <c r="D3" s="1010"/>
      <c r="E3" s="1010"/>
      <c r="F3" s="1010"/>
      <c r="G3" s="1010"/>
      <c r="H3" s="1010"/>
      <c r="I3" s="1010"/>
      <c r="J3" s="1010"/>
      <c r="K3" s="1010"/>
      <c r="L3" s="1010"/>
    </row>
    <row r="4" spans="1:12" s="60" customFormat="1" ht="12" customHeight="1" x14ac:dyDescent="0.3">
      <c r="B4" s="401"/>
      <c r="C4" s="170"/>
      <c r="D4" s="170"/>
      <c r="E4" s="170"/>
      <c r="F4" s="170"/>
      <c r="G4" s="170"/>
      <c r="H4" s="170"/>
      <c r="I4" s="170"/>
      <c r="J4" s="401"/>
      <c r="K4" s="349"/>
      <c r="L4" s="349"/>
    </row>
    <row r="5" spans="1:12" s="60" customFormat="1" ht="26.4" x14ac:dyDescent="0.3">
      <c r="B5" s="61" t="s">
        <v>116</v>
      </c>
      <c r="C5" s="61" t="s">
        <v>117</v>
      </c>
      <c r="D5" s="62" t="s">
        <v>118</v>
      </c>
      <c r="E5" s="61" t="s">
        <v>5</v>
      </c>
      <c r="F5" s="61"/>
      <c r="G5" s="62" t="s">
        <v>119</v>
      </c>
      <c r="H5" s="306" t="s">
        <v>7</v>
      </c>
      <c r="I5" s="62" t="s">
        <v>886</v>
      </c>
      <c r="J5" s="62" t="s">
        <v>7</v>
      </c>
      <c r="K5" s="202" t="s">
        <v>118</v>
      </c>
      <c r="L5" s="202" t="s">
        <v>7</v>
      </c>
    </row>
    <row r="6" spans="1:12" s="60" customFormat="1" x14ac:dyDescent="0.3">
      <c r="B6" s="63"/>
      <c r="C6" s="239"/>
      <c r="D6" s="169"/>
      <c r="E6" s="63"/>
      <c r="F6" s="63"/>
      <c r="G6" s="169"/>
      <c r="H6" s="307"/>
      <c r="I6" s="169"/>
      <c r="J6" s="169"/>
      <c r="K6" s="566"/>
      <c r="L6" s="229"/>
    </row>
    <row r="7" spans="1:12" ht="32.25" customHeight="1" x14ac:dyDescent="0.3">
      <c r="B7" s="69"/>
      <c r="C7" s="67" t="s">
        <v>756</v>
      </c>
      <c r="D7" s="68"/>
      <c r="E7" s="300"/>
      <c r="F7" s="300"/>
      <c r="G7" s="68"/>
      <c r="H7" s="308"/>
      <c r="I7" s="68"/>
      <c r="J7" s="68"/>
      <c r="K7" s="567"/>
      <c r="L7" s="230"/>
    </row>
    <row r="8" spans="1:12" ht="12.75" customHeight="1" x14ac:dyDescent="0.3">
      <c r="B8" s="69"/>
      <c r="C8" s="72"/>
      <c r="D8" s="68"/>
      <c r="E8" s="300"/>
      <c r="F8" s="300"/>
      <c r="G8" s="68"/>
      <c r="H8" s="308"/>
      <c r="I8" s="68"/>
      <c r="J8" s="68"/>
      <c r="K8" s="567"/>
      <c r="L8" s="230"/>
    </row>
    <row r="9" spans="1:12" ht="45" customHeight="1" x14ac:dyDescent="0.3">
      <c r="A9" s="221">
        <f>IF(D9&lt;&gt;"",A8+1,A8)</f>
        <v>0</v>
      </c>
      <c r="B9" s="66" t="str">
        <f>IF(D9&lt;&gt;"","T"&amp;A9,"")</f>
        <v/>
      </c>
      <c r="C9" s="72" t="s">
        <v>758</v>
      </c>
      <c r="D9" s="68"/>
      <c r="E9" s="300" t="s">
        <v>122</v>
      </c>
      <c r="F9" s="300"/>
      <c r="G9" s="68"/>
      <c r="H9" s="308"/>
      <c r="I9" s="68"/>
      <c r="J9" s="68"/>
      <c r="K9" s="567"/>
      <c r="L9" s="230"/>
    </row>
    <row r="10" spans="1:12" ht="9.75" customHeight="1" x14ac:dyDescent="0.3">
      <c r="A10" s="221">
        <f t="shared" ref="A10:A73" si="0">IF(D10&lt;&gt;"",A9+1,A9)</f>
        <v>0</v>
      </c>
      <c r="B10" s="66" t="str">
        <f t="shared" ref="B10:B25" si="1">IF(D10&lt;&gt;"","T"&amp;A10,"")</f>
        <v/>
      </c>
      <c r="C10" s="72"/>
      <c r="D10" s="68"/>
      <c r="E10" s="300"/>
      <c r="F10" s="300"/>
      <c r="G10" s="68"/>
      <c r="H10" s="308"/>
      <c r="I10" s="68"/>
      <c r="J10" s="68"/>
      <c r="K10" s="567"/>
      <c r="L10" s="230"/>
    </row>
    <row r="11" spans="1:12" ht="81.75" customHeight="1" x14ac:dyDescent="0.3">
      <c r="A11" s="221">
        <f t="shared" si="0"/>
        <v>0</v>
      </c>
      <c r="B11" s="66" t="str">
        <f t="shared" si="1"/>
        <v/>
      </c>
      <c r="C11" s="72" t="s">
        <v>759</v>
      </c>
      <c r="D11" s="68"/>
      <c r="E11" s="300" t="s">
        <v>122</v>
      </c>
      <c r="F11" s="300"/>
      <c r="G11" s="68"/>
      <c r="H11" s="308"/>
      <c r="I11" s="68"/>
      <c r="J11" s="68"/>
      <c r="K11" s="567"/>
      <c r="L11" s="230"/>
    </row>
    <row r="12" spans="1:12" x14ac:dyDescent="0.3">
      <c r="A12" s="221">
        <f t="shared" si="0"/>
        <v>0</v>
      </c>
      <c r="B12" s="66" t="str">
        <f t="shared" si="1"/>
        <v/>
      </c>
      <c r="C12" s="72"/>
      <c r="D12" s="68"/>
      <c r="E12" s="300"/>
      <c r="F12" s="300"/>
      <c r="G12" s="68"/>
      <c r="H12" s="308"/>
      <c r="I12" s="68"/>
      <c r="J12" s="68"/>
      <c r="K12" s="567"/>
      <c r="L12" s="230"/>
    </row>
    <row r="13" spans="1:12" ht="26.4" x14ac:dyDescent="0.3">
      <c r="A13" s="221">
        <f t="shared" si="0"/>
        <v>0</v>
      </c>
      <c r="B13" s="66" t="str">
        <f t="shared" si="1"/>
        <v/>
      </c>
      <c r="C13" s="72" t="s">
        <v>760</v>
      </c>
      <c r="D13" s="68"/>
      <c r="E13" s="300" t="s">
        <v>122</v>
      </c>
      <c r="F13" s="300"/>
      <c r="G13" s="68"/>
      <c r="H13" s="308"/>
      <c r="I13" s="68"/>
      <c r="J13" s="68"/>
      <c r="K13" s="567"/>
      <c r="L13" s="230"/>
    </row>
    <row r="14" spans="1:12" ht="7.5" customHeight="1" x14ac:dyDescent="0.3">
      <c r="A14" s="221">
        <f t="shared" si="0"/>
        <v>0</v>
      </c>
      <c r="B14" s="66" t="str">
        <f t="shared" si="1"/>
        <v/>
      </c>
      <c r="C14" s="72"/>
      <c r="D14" s="68"/>
      <c r="E14" s="300"/>
      <c r="F14" s="300"/>
      <c r="G14" s="68"/>
      <c r="H14" s="308"/>
      <c r="I14" s="68"/>
      <c r="J14" s="68"/>
      <c r="K14" s="567"/>
      <c r="L14" s="230"/>
    </row>
    <row r="15" spans="1:12" ht="31.5" customHeight="1" x14ac:dyDescent="0.3">
      <c r="A15" s="221">
        <f t="shared" si="0"/>
        <v>0</v>
      </c>
      <c r="B15" s="66" t="str">
        <f t="shared" si="1"/>
        <v/>
      </c>
      <c r="C15" s="72" t="s">
        <v>761</v>
      </c>
      <c r="D15" s="68"/>
      <c r="E15" s="300" t="s">
        <v>122</v>
      </c>
      <c r="F15" s="300"/>
      <c r="G15" s="68"/>
      <c r="H15" s="308"/>
      <c r="I15" s="68"/>
      <c r="J15" s="68"/>
      <c r="K15" s="567"/>
      <c r="L15" s="230"/>
    </row>
    <row r="16" spans="1:12" ht="7.5" customHeight="1" x14ac:dyDescent="0.3">
      <c r="A16" s="221">
        <f t="shared" si="0"/>
        <v>0</v>
      </c>
      <c r="B16" s="66" t="str">
        <f t="shared" si="1"/>
        <v/>
      </c>
      <c r="C16" s="72"/>
      <c r="D16" s="68"/>
      <c r="E16" s="300"/>
      <c r="F16" s="300"/>
      <c r="G16" s="68"/>
      <c r="H16" s="308"/>
      <c r="I16" s="68"/>
      <c r="J16" s="68"/>
      <c r="K16" s="567"/>
      <c r="L16" s="230"/>
    </row>
    <row r="17" spans="1:12" ht="18.75" customHeight="1" x14ac:dyDescent="0.3">
      <c r="A17" s="221">
        <f t="shared" si="0"/>
        <v>0</v>
      </c>
      <c r="B17" s="66" t="str">
        <f t="shared" si="1"/>
        <v/>
      </c>
      <c r="C17" s="72" t="s">
        <v>762</v>
      </c>
      <c r="D17" s="68"/>
      <c r="E17" s="300" t="s">
        <v>122</v>
      </c>
      <c r="F17" s="300"/>
      <c r="G17" s="68"/>
      <c r="H17" s="308"/>
      <c r="I17" s="68"/>
      <c r="J17" s="68"/>
      <c r="K17" s="567"/>
      <c r="L17" s="230"/>
    </row>
    <row r="18" spans="1:12" x14ac:dyDescent="0.3">
      <c r="A18" s="221"/>
      <c r="B18" s="66"/>
      <c r="C18" s="72" t="s">
        <v>763</v>
      </c>
      <c r="D18" s="68"/>
      <c r="E18" s="300" t="s">
        <v>122</v>
      </c>
      <c r="F18" s="300"/>
      <c r="G18" s="68"/>
      <c r="H18" s="308"/>
      <c r="I18" s="68"/>
      <c r="J18" s="68"/>
      <c r="K18" s="567"/>
      <c r="L18" s="230"/>
    </row>
    <row r="19" spans="1:12" x14ac:dyDescent="0.3">
      <c r="A19" s="221">
        <f>IF(D19&lt;&gt;"",A17+1,A17)</f>
        <v>0</v>
      </c>
      <c r="B19" s="66" t="str">
        <f t="shared" si="1"/>
        <v/>
      </c>
      <c r="C19" s="72"/>
      <c r="D19" s="68"/>
      <c r="E19" s="69"/>
      <c r="F19" s="69"/>
      <c r="G19" s="68"/>
      <c r="H19" s="308"/>
      <c r="I19" s="68"/>
      <c r="J19" s="68"/>
      <c r="K19" s="567"/>
      <c r="L19" s="230"/>
    </row>
    <row r="20" spans="1:12" x14ac:dyDescent="0.3">
      <c r="A20" s="221">
        <f t="shared" si="0"/>
        <v>0</v>
      </c>
      <c r="B20" s="66" t="str">
        <f t="shared" si="1"/>
        <v/>
      </c>
      <c r="C20" s="67" t="s">
        <v>764</v>
      </c>
      <c r="D20" s="68"/>
      <c r="E20" s="69"/>
      <c r="F20" s="69"/>
      <c r="G20" s="68"/>
      <c r="H20" s="308"/>
      <c r="I20" s="68"/>
      <c r="J20" s="68"/>
      <c r="K20" s="567"/>
      <c r="L20" s="230"/>
    </row>
    <row r="21" spans="1:12" x14ac:dyDescent="0.3">
      <c r="A21" s="221">
        <f t="shared" si="0"/>
        <v>0</v>
      </c>
      <c r="B21" s="66" t="str">
        <f t="shared" si="1"/>
        <v/>
      </c>
      <c r="C21" s="72"/>
      <c r="D21" s="68"/>
      <c r="E21" s="69"/>
      <c r="F21" s="69"/>
      <c r="G21" s="68"/>
      <c r="H21" s="308"/>
      <c r="I21" s="68"/>
      <c r="J21" s="68"/>
      <c r="K21" s="567"/>
      <c r="L21" s="230"/>
    </row>
    <row r="22" spans="1:12" x14ac:dyDescent="0.3">
      <c r="A22" s="221">
        <f t="shared" si="0"/>
        <v>0</v>
      </c>
      <c r="B22" s="66" t="str">
        <f t="shared" si="1"/>
        <v/>
      </c>
      <c r="C22" s="67" t="s">
        <v>765</v>
      </c>
      <c r="D22" s="68"/>
      <c r="E22" s="69"/>
      <c r="F22" s="69"/>
      <c r="G22" s="68"/>
      <c r="H22" s="308"/>
      <c r="I22" s="68"/>
      <c r="J22" s="68"/>
      <c r="K22" s="567"/>
      <c r="L22" s="230"/>
    </row>
    <row r="23" spans="1:12" x14ac:dyDescent="0.3">
      <c r="A23" s="221">
        <f t="shared" si="0"/>
        <v>0</v>
      </c>
      <c r="B23" s="66" t="str">
        <f t="shared" si="1"/>
        <v/>
      </c>
      <c r="C23" s="72"/>
      <c r="D23" s="68"/>
      <c r="E23" s="69"/>
      <c r="F23" s="69"/>
      <c r="G23" s="68"/>
      <c r="H23" s="308"/>
      <c r="I23" s="68"/>
      <c r="J23" s="68"/>
      <c r="K23" s="567"/>
      <c r="L23" s="230"/>
    </row>
    <row r="24" spans="1:12" ht="39.6" x14ac:dyDescent="0.3">
      <c r="A24" s="221">
        <f t="shared" si="0"/>
        <v>0</v>
      </c>
      <c r="B24" s="66" t="str">
        <f t="shared" si="1"/>
        <v/>
      </c>
      <c r="C24" s="72" t="s">
        <v>766</v>
      </c>
      <c r="D24" s="68"/>
      <c r="E24" s="69"/>
      <c r="F24" s="69"/>
      <c r="G24" s="68"/>
      <c r="H24" s="308"/>
      <c r="I24" s="68"/>
      <c r="J24" s="68"/>
      <c r="K24" s="567"/>
      <c r="L24" s="230"/>
    </row>
    <row r="25" spans="1:12" x14ac:dyDescent="0.3">
      <c r="A25" s="221">
        <f t="shared" si="0"/>
        <v>0</v>
      </c>
      <c r="B25" s="186" t="str">
        <f t="shared" si="1"/>
        <v/>
      </c>
      <c r="C25" s="227"/>
      <c r="D25" s="188"/>
      <c r="E25" s="155"/>
      <c r="F25" s="155"/>
      <c r="G25" s="188"/>
      <c r="H25" s="329"/>
      <c r="I25" s="188"/>
      <c r="J25" s="188"/>
      <c r="K25" s="568"/>
      <c r="L25" s="231"/>
    </row>
    <row r="26" spans="1:12" s="60" customFormat="1" x14ac:dyDescent="0.3">
      <c r="A26" s="91">
        <f t="shared" si="0"/>
        <v>1</v>
      </c>
      <c r="B26" s="73" t="str">
        <f>IF(D26&lt;&gt;"","T"&amp;A26,"")</f>
        <v>T1</v>
      </c>
      <c r="C26" s="74" t="s">
        <v>220</v>
      </c>
      <c r="D26" s="75">
        <f>'[3]ground floor'!$I$143</f>
        <v>275.40999999999997</v>
      </c>
      <c r="E26" s="76" t="s">
        <v>130</v>
      </c>
      <c r="F26" s="76">
        <v>3300</v>
      </c>
      <c r="G26" s="75">
        <v>4172</v>
      </c>
      <c r="H26" s="181">
        <f>G26*D26</f>
        <v>1149010.5199999998</v>
      </c>
      <c r="I26" s="75">
        <v>4037.66</v>
      </c>
      <c r="J26" s="75">
        <f>I26*D26</f>
        <v>1112011.9405999999</v>
      </c>
      <c r="K26" s="348">
        <v>404.79</v>
      </c>
      <c r="L26" s="348">
        <f>K26*I26</f>
        <v>1634404.3914000001</v>
      </c>
    </row>
    <row r="27" spans="1:12" s="60" customFormat="1" ht="7.2" customHeight="1" x14ac:dyDescent="0.3">
      <c r="A27" s="91">
        <f t="shared" si="0"/>
        <v>1</v>
      </c>
      <c r="B27" s="73" t="str">
        <f t="shared" ref="B27:B90" si="2">IF(D27&lt;&gt;"","T"&amp;A27,"")</f>
        <v/>
      </c>
      <c r="C27" s="74"/>
      <c r="D27" s="75"/>
      <c r="E27" s="76"/>
      <c r="F27" s="76"/>
      <c r="G27" s="75"/>
      <c r="H27" s="181"/>
      <c r="I27" s="75"/>
      <c r="J27" s="75"/>
      <c r="K27" s="569"/>
      <c r="L27" s="232"/>
    </row>
    <row r="28" spans="1:12" s="60" customFormat="1" ht="39.6" x14ac:dyDescent="0.3">
      <c r="A28" s="91">
        <f t="shared" si="0"/>
        <v>1</v>
      </c>
      <c r="B28" s="73" t="str">
        <f t="shared" si="2"/>
        <v/>
      </c>
      <c r="C28" s="74" t="s">
        <v>767</v>
      </c>
      <c r="D28" s="75"/>
      <c r="E28" s="76"/>
      <c r="F28" s="76"/>
      <c r="G28" s="75"/>
      <c r="H28" s="181"/>
      <c r="I28" s="75"/>
      <c r="J28" s="75"/>
      <c r="K28" s="569"/>
      <c r="L28" s="232"/>
    </row>
    <row r="29" spans="1:12" s="60" customFormat="1" x14ac:dyDescent="0.3">
      <c r="A29" s="91">
        <f t="shared" si="0"/>
        <v>1</v>
      </c>
      <c r="B29" s="73" t="str">
        <f t="shared" si="2"/>
        <v/>
      </c>
      <c r="C29" s="74"/>
      <c r="D29" s="75"/>
      <c r="E29" s="76"/>
      <c r="F29" s="76"/>
      <c r="G29" s="75"/>
      <c r="H29" s="181"/>
      <c r="I29" s="75"/>
      <c r="J29" s="75"/>
      <c r="K29" s="569"/>
      <c r="L29" s="232"/>
    </row>
    <row r="30" spans="1:12" s="60" customFormat="1" x14ac:dyDescent="0.3">
      <c r="A30" s="91">
        <f t="shared" si="0"/>
        <v>2</v>
      </c>
      <c r="B30" s="73" t="str">
        <f t="shared" si="2"/>
        <v>T2</v>
      </c>
      <c r="C30" s="74" t="s">
        <v>220</v>
      </c>
      <c r="D30" s="75">
        <v>46.54</v>
      </c>
      <c r="E30" s="76" t="s">
        <v>130</v>
      </c>
      <c r="F30" s="76">
        <v>3300</v>
      </c>
      <c r="G30" s="75">
        <v>18255</v>
      </c>
      <c r="H30" s="181">
        <f>G30*D30</f>
        <v>849587.7</v>
      </c>
      <c r="I30" s="75">
        <v>17667.189999999999</v>
      </c>
      <c r="J30" s="75">
        <f>I30*D30</f>
        <v>822231.02259999991</v>
      </c>
      <c r="K30" s="348">
        <v>44</v>
      </c>
      <c r="L30" s="235">
        <f>K30*I30</f>
        <v>777356.36</v>
      </c>
    </row>
    <row r="31" spans="1:12" s="60" customFormat="1" ht="9.6" customHeight="1" x14ac:dyDescent="0.3">
      <c r="A31" s="91">
        <f t="shared" si="0"/>
        <v>2</v>
      </c>
      <c r="B31" s="73" t="str">
        <f t="shared" si="2"/>
        <v/>
      </c>
      <c r="C31" s="74"/>
      <c r="D31" s="75"/>
      <c r="E31" s="76"/>
      <c r="F31" s="76"/>
      <c r="G31" s="75"/>
      <c r="H31" s="181"/>
      <c r="I31" s="75"/>
      <c r="J31" s="75"/>
      <c r="K31" s="232"/>
      <c r="L31" s="232"/>
    </row>
    <row r="32" spans="1:12" s="60" customFormat="1" x14ac:dyDescent="0.3">
      <c r="A32" s="91">
        <f t="shared" si="0"/>
        <v>3</v>
      </c>
      <c r="B32" s="73" t="str">
        <f t="shared" si="2"/>
        <v>T3</v>
      </c>
      <c r="C32" s="74" t="s">
        <v>212</v>
      </c>
      <c r="D32" s="75">
        <v>14.26</v>
      </c>
      <c r="E32" s="76" t="s">
        <v>130</v>
      </c>
      <c r="F32" s="76"/>
      <c r="G32" s="75">
        <v>18255</v>
      </c>
      <c r="H32" s="181">
        <f t="shared" ref="H32" si="3">G32*D32</f>
        <v>260316.3</v>
      </c>
      <c r="I32" s="75">
        <v>17667.189999999999</v>
      </c>
      <c r="J32" s="75">
        <f>I32*D32</f>
        <v>251934.12939999998</v>
      </c>
      <c r="K32" s="348">
        <v>14</v>
      </c>
      <c r="L32" s="235">
        <f>K32*I32</f>
        <v>247340.65999999997</v>
      </c>
    </row>
    <row r="33" spans="1:18" s="60" customFormat="1" x14ac:dyDescent="0.3">
      <c r="A33" s="91">
        <f t="shared" si="0"/>
        <v>3</v>
      </c>
      <c r="B33" s="73" t="str">
        <f t="shared" si="2"/>
        <v/>
      </c>
      <c r="C33" s="74"/>
      <c r="D33" s="75"/>
      <c r="E33" s="76"/>
      <c r="F33" s="201"/>
      <c r="G33" s="75"/>
      <c r="H33" s="181"/>
      <c r="I33" s="75"/>
      <c r="J33" s="75"/>
      <c r="K33" s="232"/>
      <c r="L33" s="232"/>
    </row>
    <row r="34" spans="1:18" s="60" customFormat="1" x14ac:dyDescent="0.3">
      <c r="A34" s="91">
        <f t="shared" si="0"/>
        <v>4</v>
      </c>
      <c r="B34" s="73" t="str">
        <f t="shared" si="2"/>
        <v>T4</v>
      </c>
      <c r="C34" s="74" t="s">
        <v>214</v>
      </c>
      <c r="D34" s="75">
        <v>14.26</v>
      </c>
      <c r="E34" s="76" t="s">
        <v>130</v>
      </c>
      <c r="F34" s="76"/>
      <c r="G34" s="75">
        <v>18255</v>
      </c>
      <c r="H34" s="181">
        <f>G34*D34</f>
        <v>260316.3</v>
      </c>
      <c r="I34" s="75">
        <v>17667.189999999999</v>
      </c>
      <c r="J34" s="75">
        <f>I34*D34</f>
        <v>251934.12939999998</v>
      </c>
      <c r="K34" s="348">
        <v>14</v>
      </c>
      <c r="L34" s="235">
        <f>K34*I34</f>
        <v>247340.65999999997</v>
      </c>
    </row>
    <row r="35" spans="1:18" s="60" customFormat="1" ht="8.4" customHeight="1" x14ac:dyDescent="0.3">
      <c r="A35" s="91">
        <f t="shared" si="0"/>
        <v>4</v>
      </c>
      <c r="B35" s="73" t="str">
        <f t="shared" si="2"/>
        <v/>
      </c>
      <c r="C35" s="74"/>
      <c r="D35" s="75"/>
      <c r="E35" s="76"/>
      <c r="F35" s="76"/>
      <c r="G35" s="75"/>
      <c r="H35" s="181">
        <f t="shared" ref="H35:H42" si="4">G35*D35</f>
        <v>0</v>
      </c>
      <c r="I35" s="75"/>
      <c r="J35" s="75"/>
      <c r="K35" s="232"/>
      <c r="L35" s="232"/>
    </row>
    <row r="36" spans="1:18" s="60" customFormat="1" x14ac:dyDescent="0.3">
      <c r="A36" s="91">
        <f t="shared" si="0"/>
        <v>5</v>
      </c>
      <c r="B36" s="73" t="str">
        <f t="shared" si="2"/>
        <v>T5</v>
      </c>
      <c r="C36" s="74" t="s">
        <v>215</v>
      </c>
      <c r="D36" s="75">
        <f>D34</f>
        <v>14.26</v>
      </c>
      <c r="E36" s="76" t="s">
        <v>130</v>
      </c>
      <c r="F36" s="76"/>
      <c r="G36" s="75">
        <v>18255</v>
      </c>
      <c r="H36" s="181">
        <f t="shared" si="4"/>
        <v>260316.3</v>
      </c>
      <c r="I36" s="75">
        <v>17667.189999999999</v>
      </c>
      <c r="J36" s="75">
        <f>I36*D36</f>
        <v>251934.12939999998</v>
      </c>
      <c r="K36" s="348">
        <v>14</v>
      </c>
      <c r="L36" s="235">
        <f>K36*I36</f>
        <v>247340.65999999997</v>
      </c>
    </row>
    <row r="37" spans="1:18" s="85" customFormat="1" x14ac:dyDescent="0.3">
      <c r="A37" s="91">
        <f t="shared" si="0"/>
        <v>5</v>
      </c>
      <c r="B37" s="73" t="str">
        <f t="shared" si="2"/>
        <v/>
      </c>
      <c r="C37" s="74"/>
      <c r="D37" s="75"/>
      <c r="E37" s="76"/>
      <c r="F37" s="76"/>
      <c r="G37" s="78"/>
      <c r="H37" s="181"/>
      <c r="I37" s="75"/>
      <c r="J37" s="75"/>
      <c r="K37" s="232"/>
      <c r="L37" s="232"/>
      <c r="M37" s="82"/>
      <c r="N37" s="82"/>
      <c r="O37" s="82"/>
      <c r="P37" s="82"/>
      <c r="Q37" s="82"/>
      <c r="R37" s="82"/>
    </row>
    <row r="38" spans="1:18" s="60" customFormat="1" x14ac:dyDescent="0.3">
      <c r="A38" s="91">
        <f t="shared" si="0"/>
        <v>6</v>
      </c>
      <c r="B38" s="73" t="str">
        <f t="shared" si="2"/>
        <v>T6</v>
      </c>
      <c r="C38" s="74" t="s">
        <v>216</v>
      </c>
      <c r="D38" s="75">
        <v>14.26</v>
      </c>
      <c r="E38" s="76" t="s">
        <v>130</v>
      </c>
      <c r="F38" s="76"/>
      <c r="G38" s="75">
        <v>18255</v>
      </c>
      <c r="H38" s="181">
        <f t="shared" si="4"/>
        <v>260316.3</v>
      </c>
      <c r="I38" s="75">
        <v>17667.189999999999</v>
      </c>
      <c r="J38" s="75">
        <f>I38*D38</f>
        <v>251934.12939999998</v>
      </c>
      <c r="K38" s="348">
        <v>14</v>
      </c>
      <c r="L38" s="235">
        <f>K38*I38</f>
        <v>247340.65999999997</v>
      </c>
      <c r="M38" s="82"/>
    </row>
    <row r="39" spans="1:18" s="60" customFormat="1" ht="9" customHeight="1" x14ac:dyDescent="0.3">
      <c r="A39" s="91">
        <f t="shared" si="0"/>
        <v>6</v>
      </c>
      <c r="B39" s="73" t="str">
        <f t="shared" si="2"/>
        <v/>
      </c>
      <c r="C39" s="74"/>
      <c r="D39" s="75"/>
      <c r="E39" s="76"/>
      <c r="F39" s="76"/>
      <c r="G39" s="75"/>
      <c r="H39" s="181"/>
      <c r="I39" s="75"/>
      <c r="J39" s="75"/>
      <c r="K39" s="232"/>
      <c r="L39" s="232"/>
    </row>
    <row r="40" spans="1:18" s="60" customFormat="1" x14ac:dyDescent="0.3">
      <c r="A40" s="91">
        <f t="shared" si="0"/>
        <v>7</v>
      </c>
      <c r="B40" s="73" t="str">
        <f t="shared" si="2"/>
        <v>T7</v>
      </c>
      <c r="C40" s="74" t="s">
        <v>768</v>
      </c>
      <c r="D40" s="75">
        <v>9.25</v>
      </c>
      <c r="E40" s="76" t="s">
        <v>130</v>
      </c>
      <c r="F40" s="76"/>
      <c r="G40" s="75">
        <v>18255</v>
      </c>
      <c r="H40" s="181">
        <f t="shared" si="4"/>
        <v>168858.75</v>
      </c>
      <c r="I40" s="75">
        <v>17667.189999999999</v>
      </c>
      <c r="J40" s="75">
        <f>I40*D40</f>
        <v>163421.50749999998</v>
      </c>
      <c r="K40" s="348">
        <v>14</v>
      </c>
      <c r="L40" s="235">
        <f>K40*I40</f>
        <v>247340.65999999997</v>
      </c>
    </row>
    <row r="41" spans="1:18" s="60" customFormat="1" x14ac:dyDescent="0.3">
      <c r="A41" s="91">
        <f t="shared" si="0"/>
        <v>7</v>
      </c>
      <c r="B41" s="73" t="str">
        <f t="shared" si="2"/>
        <v/>
      </c>
      <c r="C41" s="74"/>
      <c r="D41" s="75"/>
      <c r="E41" s="76"/>
      <c r="F41" s="76"/>
      <c r="G41" s="75"/>
      <c r="H41" s="181"/>
      <c r="I41" s="75"/>
      <c r="J41" s="75"/>
      <c r="K41" s="232"/>
      <c r="L41" s="232"/>
    </row>
    <row r="42" spans="1:18" s="60" customFormat="1" x14ac:dyDescent="0.3">
      <c r="A42" s="91">
        <f t="shared" si="0"/>
        <v>8</v>
      </c>
      <c r="B42" s="73" t="str">
        <f t="shared" si="2"/>
        <v>T8</v>
      </c>
      <c r="C42" s="74" t="s">
        <v>218</v>
      </c>
      <c r="D42" s="75">
        <v>10.23</v>
      </c>
      <c r="E42" s="76" t="s">
        <v>130</v>
      </c>
      <c r="F42" s="76"/>
      <c r="G42" s="75">
        <v>18255</v>
      </c>
      <c r="H42" s="181">
        <f t="shared" si="4"/>
        <v>186748.65</v>
      </c>
      <c r="I42" s="75">
        <v>17667.189999999999</v>
      </c>
      <c r="J42" s="75">
        <f>I42*D42</f>
        <v>180735.35370000001</v>
      </c>
      <c r="K42" s="232">
        <v>10.24</v>
      </c>
      <c r="L42" s="235">
        <f>K42*I42</f>
        <v>180912.02559999999</v>
      </c>
    </row>
    <row r="43" spans="1:18" s="60" customFormat="1" ht="8.25" customHeight="1" x14ac:dyDescent="0.3">
      <c r="A43" s="79">
        <f t="shared" si="0"/>
        <v>8</v>
      </c>
      <c r="B43" s="73" t="str">
        <f t="shared" si="2"/>
        <v/>
      </c>
      <c r="C43" s="74"/>
      <c r="D43" s="75"/>
      <c r="E43" s="76"/>
      <c r="F43" s="76"/>
      <c r="G43" s="75"/>
      <c r="H43" s="181"/>
      <c r="I43" s="75"/>
      <c r="J43" s="75"/>
      <c r="K43" s="232"/>
      <c r="L43" s="232"/>
    </row>
    <row r="44" spans="1:18" s="60" customFormat="1" ht="119.25" customHeight="1" x14ac:dyDescent="0.3">
      <c r="A44" s="79">
        <f t="shared" si="0"/>
        <v>8</v>
      </c>
      <c r="B44" s="73" t="str">
        <f t="shared" si="2"/>
        <v/>
      </c>
      <c r="C44" s="74" t="s">
        <v>985</v>
      </c>
      <c r="D44" s="75"/>
      <c r="E44" s="76"/>
      <c r="F44" s="76"/>
      <c r="G44" s="75"/>
      <c r="H44" s="181"/>
      <c r="I44" s="75"/>
      <c r="J44" s="75"/>
      <c r="K44" s="232"/>
      <c r="L44" s="570"/>
    </row>
    <row r="45" spans="1:18" s="60" customFormat="1" ht="11.25" customHeight="1" x14ac:dyDescent="0.3">
      <c r="A45" s="79">
        <f t="shared" si="0"/>
        <v>8</v>
      </c>
      <c r="B45" s="73" t="str">
        <f t="shared" si="2"/>
        <v/>
      </c>
      <c r="C45" s="74"/>
      <c r="D45" s="75"/>
      <c r="E45" s="76"/>
      <c r="F45" s="76"/>
      <c r="G45" s="75"/>
      <c r="H45" s="181"/>
      <c r="I45" s="75"/>
      <c r="J45" s="75"/>
      <c r="K45" s="232"/>
      <c r="L45" s="232"/>
    </row>
    <row r="46" spans="1:18" s="60" customFormat="1" x14ac:dyDescent="0.3">
      <c r="A46" s="79">
        <f t="shared" si="0"/>
        <v>9</v>
      </c>
      <c r="B46" s="73" t="str">
        <f t="shared" si="2"/>
        <v>T9</v>
      </c>
      <c r="C46" s="74" t="s">
        <v>220</v>
      </c>
      <c r="D46" s="75">
        <v>28.7</v>
      </c>
      <c r="E46" s="76" t="s">
        <v>130</v>
      </c>
      <c r="F46" s="76">
        <v>3300</v>
      </c>
      <c r="G46" s="75">
        <v>5667</v>
      </c>
      <c r="H46" s="181">
        <f>G46*D46</f>
        <v>162642.9</v>
      </c>
      <c r="I46" s="75">
        <v>5484.52</v>
      </c>
      <c r="J46" s="75">
        <f>I46*D46</f>
        <v>157405.72400000002</v>
      </c>
      <c r="K46" s="235">
        <f>D46</f>
        <v>28.7</v>
      </c>
      <c r="L46" s="571">
        <f>K46*I46</f>
        <v>157405.72400000002</v>
      </c>
    </row>
    <row r="47" spans="1:18" s="60" customFormat="1" ht="10.5" customHeight="1" x14ac:dyDescent="0.3">
      <c r="A47" s="79">
        <f t="shared" si="0"/>
        <v>9</v>
      </c>
      <c r="B47" s="73" t="str">
        <f t="shared" si="2"/>
        <v/>
      </c>
      <c r="C47" s="74"/>
      <c r="D47" s="75"/>
      <c r="E47" s="76"/>
      <c r="F47" s="76"/>
      <c r="G47" s="75"/>
      <c r="H47" s="181">
        <f t="shared" ref="H47:H56" si="5">G47*D47</f>
        <v>0</v>
      </c>
      <c r="I47" s="75"/>
      <c r="J47" s="75"/>
      <c r="K47" s="232"/>
      <c r="L47" s="232"/>
    </row>
    <row r="48" spans="1:18" s="60" customFormat="1" x14ac:dyDescent="0.3">
      <c r="A48" s="79">
        <f t="shared" si="0"/>
        <v>10</v>
      </c>
      <c r="B48" s="73" t="str">
        <f t="shared" si="2"/>
        <v>T10</v>
      </c>
      <c r="C48" s="74" t="s">
        <v>212</v>
      </c>
      <c r="D48" s="75">
        <v>15.79</v>
      </c>
      <c r="E48" s="76" t="s">
        <v>130</v>
      </c>
      <c r="F48" s="76">
        <f>F46</f>
        <v>3300</v>
      </c>
      <c r="G48" s="75">
        <v>5667</v>
      </c>
      <c r="H48" s="181">
        <f t="shared" si="5"/>
        <v>89481.93</v>
      </c>
      <c r="I48" s="75">
        <v>5484.52</v>
      </c>
      <c r="J48" s="75">
        <f>I48*D48</f>
        <v>86600.570800000001</v>
      </c>
      <c r="K48" s="235">
        <f>D48</f>
        <v>15.79</v>
      </c>
      <c r="L48" s="395">
        <f>K48*I48</f>
        <v>86600.570800000001</v>
      </c>
    </row>
    <row r="49" spans="1:12" s="60" customFormat="1" x14ac:dyDescent="0.3">
      <c r="A49" s="79">
        <f t="shared" si="0"/>
        <v>10</v>
      </c>
      <c r="B49" s="73" t="str">
        <f t="shared" si="2"/>
        <v/>
      </c>
      <c r="C49" s="74"/>
      <c r="D49" s="75"/>
      <c r="E49" s="76"/>
      <c r="F49" s="76"/>
      <c r="G49" s="75"/>
      <c r="H49" s="181"/>
      <c r="I49" s="75"/>
      <c r="J49" s="75"/>
      <c r="K49" s="232"/>
      <c r="L49" s="232"/>
    </row>
    <row r="50" spans="1:12" s="60" customFormat="1" x14ac:dyDescent="0.3">
      <c r="A50" s="79">
        <f t="shared" si="0"/>
        <v>11</v>
      </c>
      <c r="B50" s="73" t="str">
        <f t="shared" si="2"/>
        <v>T11</v>
      </c>
      <c r="C50" s="74" t="s">
        <v>214</v>
      </c>
      <c r="D50" s="75">
        <v>15.79</v>
      </c>
      <c r="E50" s="76" t="s">
        <v>130</v>
      </c>
      <c r="F50" s="76"/>
      <c r="G50" s="75">
        <v>5667</v>
      </c>
      <c r="H50" s="181">
        <f t="shared" si="5"/>
        <v>89481.93</v>
      </c>
      <c r="I50" s="75">
        <v>5484.52</v>
      </c>
      <c r="J50" s="75">
        <f>I50*D50</f>
        <v>86600.570800000001</v>
      </c>
      <c r="K50" s="235">
        <f>D50</f>
        <v>15.79</v>
      </c>
      <c r="L50" s="348">
        <f>K50*I50</f>
        <v>86600.570800000001</v>
      </c>
    </row>
    <row r="51" spans="1:12" s="60" customFormat="1" ht="9" customHeight="1" x14ac:dyDescent="0.3">
      <c r="A51" s="79">
        <f t="shared" si="0"/>
        <v>11</v>
      </c>
      <c r="B51" s="93" t="str">
        <f t="shared" si="2"/>
        <v/>
      </c>
      <c r="C51" s="94"/>
      <c r="D51" s="95"/>
      <c r="E51" s="201"/>
      <c r="F51" s="201"/>
      <c r="G51" s="95"/>
      <c r="H51" s="309"/>
      <c r="I51" s="95"/>
      <c r="J51" s="95"/>
      <c r="K51" s="549"/>
      <c r="L51" s="549"/>
    </row>
    <row r="52" spans="1:12" s="60" customFormat="1" x14ac:dyDescent="0.3">
      <c r="A52" s="79">
        <f t="shared" si="0"/>
        <v>12</v>
      </c>
      <c r="B52" s="73" t="str">
        <f t="shared" si="2"/>
        <v>T12</v>
      </c>
      <c r="C52" s="74" t="s">
        <v>215</v>
      </c>
      <c r="D52" s="75">
        <v>15.79</v>
      </c>
      <c r="E52" s="76" t="s">
        <v>130</v>
      </c>
      <c r="F52" s="76"/>
      <c r="G52" s="75">
        <v>5667</v>
      </c>
      <c r="H52" s="181">
        <f t="shared" si="5"/>
        <v>89481.93</v>
      </c>
      <c r="I52" s="75">
        <v>5484.52</v>
      </c>
      <c r="J52" s="75">
        <f>I52*D52</f>
        <v>86600.570800000001</v>
      </c>
      <c r="K52" s="235">
        <f>D52</f>
        <v>15.79</v>
      </c>
      <c r="L52" s="348">
        <f>K52*I52</f>
        <v>86600.570800000001</v>
      </c>
    </row>
    <row r="53" spans="1:12" s="60" customFormat="1" x14ac:dyDescent="0.3">
      <c r="A53" s="79">
        <f t="shared" si="0"/>
        <v>12</v>
      </c>
      <c r="B53" s="73" t="str">
        <f t="shared" si="2"/>
        <v/>
      </c>
      <c r="C53" s="74"/>
      <c r="D53" s="75"/>
      <c r="E53" s="76"/>
      <c r="F53" s="76"/>
      <c r="G53" s="75"/>
      <c r="H53" s="181"/>
      <c r="I53" s="75"/>
      <c r="J53" s="75"/>
      <c r="K53" s="232"/>
      <c r="L53" s="232"/>
    </row>
    <row r="54" spans="1:12" s="60" customFormat="1" x14ac:dyDescent="0.3">
      <c r="A54" s="79">
        <f t="shared" si="0"/>
        <v>13</v>
      </c>
      <c r="B54" s="73" t="str">
        <f t="shared" si="2"/>
        <v>T13</v>
      </c>
      <c r="C54" s="74" t="s">
        <v>216</v>
      </c>
      <c r="D54" s="75">
        <v>15.79</v>
      </c>
      <c r="E54" s="76" t="s">
        <v>130</v>
      </c>
      <c r="F54" s="76"/>
      <c r="G54" s="75">
        <v>5667</v>
      </c>
      <c r="H54" s="181">
        <f t="shared" si="5"/>
        <v>89481.93</v>
      </c>
      <c r="I54" s="75">
        <v>5484.52</v>
      </c>
      <c r="J54" s="75">
        <f>I54*D54</f>
        <v>86600.570800000001</v>
      </c>
      <c r="K54" s="235">
        <f>D54</f>
        <v>15.79</v>
      </c>
      <c r="L54" s="348">
        <f>K54*I54</f>
        <v>86600.570800000001</v>
      </c>
    </row>
    <row r="55" spans="1:12" s="60" customFormat="1" x14ac:dyDescent="0.3">
      <c r="A55" s="79">
        <f t="shared" si="0"/>
        <v>13</v>
      </c>
      <c r="B55" s="73" t="str">
        <f t="shared" si="2"/>
        <v/>
      </c>
      <c r="C55" s="74"/>
      <c r="D55" s="75"/>
      <c r="E55" s="76"/>
      <c r="F55" s="76"/>
      <c r="G55" s="75"/>
      <c r="H55" s="181"/>
      <c r="I55" s="75"/>
      <c r="J55" s="75"/>
      <c r="K55" s="232"/>
      <c r="L55" s="232"/>
    </row>
    <row r="56" spans="1:12" s="60" customFormat="1" x14ac:dyDescent="0.3">
      <c r="A56" s="79">
        <f t="shared" si="0"/>
        <v>14</v>
      </c>
      <c r="B56" s="73" t="str">
        <f t="shared" si="2"/>
        <v>T14</v>
      </c>
      <c r="C56" s="74" t="s">
        <v>217</v>
      </c>
      <c r="D56" s="75">
        <v>15.79</v>
      </c>
      <c r="E56" s="76" t="s">
        <v>130</v>
      </c>
      <c r="F56" s="76"/>
      <c r="G56" s="75">
        <v>5667</v>
      </c>
      <c r="H56" s="181">
        <f t="shared" si="5"/>
        <v>89481.93</v>
      </c>
      <c r="I56" s="75">
        <v>5484.52</v>
      </c>
      <c r="J56" s="75">
        <f>I56*D56</f>
        <v>86600.570800000001</v>
      </c>
      <c r="K56" s="235">
        <f>D56</f>
        <v>15.79</v>
      </c>
      <c r="L56" s="348">
        <f>K56*I56</f>
        <v>86600.570800000001</v>
      </c>
    </row>
    <row r="57" spans="1:12" s="60" customFormat="1" hidden="1" x14ac:dyDescent="0.3">
      <c r="A57" s="79">
        <f t="shared" si="0"/>
        <v>14</v>
      </c>
      <c r="B57" s="73" t="str">
        <f t="shared" si="2"/>
        <v/>
      </c>
      <c r="C57" s="74"/>
      <c r="D57" s="75"/>
      <c r="E57" s="76"/>
      <c r="F57" s="76"/>
      <c r="G57" s="75"/>
      <c r="H57" s="181"/>
      <c r="I57" s="75"/>
      <c r="J57" s="75"/>
      <c r="K57" s="232"/>
      <c r="L57" s="232"/>
    </row>
    <row r="58" spans="1:12" s="60" customFormat="1" hidden="1" x14ac:dyDescent="0.3">
      <c r="A58" s="79">
        <f t="shared" si="0"/>
        <v>14</v>
      </c>
      <c r="B58" s="73" t="str">
        <f t="shared" si="2"/>
        <v/>
      </c>
      <c r="C58" s="74"/>
      <c r="D58" s="75"/>
      <c r="E58" s="76"/>
      <c r="F58" s="76"/>
      <c r="G58" s="75"/>
      <c r="H58" s="181"/>
      <c r="I58" s="75"/>
      <c r="J58" s="75"/>
      <c r="K58" s="232"/>
      <c r="L58" s="232"/>
    </row>
    <row r="59" spans="1:12" s="60" customFormat="1" hidden="1" x14ac:dyDescent="0.3">
      <c r="A59" s="79">
        <f t="shared" si="0"/>
        <v>14</v>
      </c>
      <c r="B59" s="73" t="str">
        <f t="shared" si="2"/>
        <v/>
      </c>
      <c r="C59" s="74"/>
      <c r="D59" s="75"/>
      <c r="E59" s="76"/>
      <c r="F59" s="76"/>
      <c r="G59" s="75"/>
      <c r="H59" s="181"/>
      <c r="I59" s="75"/>
      <c r="J59" s="75"/>
      <c r="K59" s="232"/>
      <c r="L59" s="232"/>
    </row>
    <row r="60" spans="1:12" s="60" customFormat="1" hidden="1" x14ac:dyDescent="0.3">
      <c r="A60" s="79">
        <f t="shared" si="0"/>
        <v>14</v>
      </c>
      <c r="B60" s="73" t="str">
        <f t="shared" si="2"/>
        <v/>
      </c>
      <c r="C60" s="74"/>
      <c r="D60" s="75"/>
      <c r="E60" s="76"/>
      <c r="F60" s="76"/>
      <c r="G60" s="75"/>
      <c r="H60" s="181"/>
      <c r="I60" s="75"/>
      <c r="J60" s="75"/>
      <c r="K60" s="232"/>
      <c r="L60" s="232"/>
    </row>
    <row r="61" spans="1:12" s="60" customFormat="1" hidden="1" x14ac:dyDescent="0.3">
      <c r="A61" s="79">
        <f t="shared" si="0"/>
        <v>14</v>
      </c>
      <c r="B61" s="73" t="str">
        <f t="shared" si="2"/>
        <v/>
      </c>
      <c r="C61" s="74"/>
      <c r="D61" s="75"/>
      <c r="E61" s="76"/>
      <c r="F61" s="76"/>
      <c r="G61" s="75"/>
      <c r="H61" s="181"/>
      <c r="I61" s="75"/>
      <c r="J61" s="75"/>
      <c r="K61" s="232"/>
      <c r="L61" s="232"/>
    </row>
    <row r="62" spans="1:12" s="60" customFormat="1" hidden="1" x14ac:dyDescent="0.3">
      <c r="A62" s="79">
        <f t="shared" si="0"/>
        <v>14</v>
      </c>
      <c r="B62" s="73" t="str">
        <f t="shared" si="2"/>
        <v/>
      </c>
      <c r="C62" s="74"/>
      <c r="D62" s="75"/>
      <c r="E62" s="76"/>
      <c r="F62" s="76"/>
      <c r="G62" s="75"/>
      <c r="H62" s="181"/>
      <c r="I62" s="75"/>
      <c r="J62" s="75"/>
      <c r="K62" s="569"/>
      <c r="L62" s="232"/>
    </row>
    <row r="63" spans="1:12" s="60" customFormat="1" hidden="1" x14ac:dyDescent="0.3">
      <c r="A63" s="79">
        <f t="shared" si="0"/>
        <v>14</v>
      </c>
      <c r="B63" s="73" t="str">
        <f t="shared" si="2"/>
        <v/>
      </c>
      <c r="C63" s="74"/>
      <c r="D63" s="75"/>
      <c r="E63" s="76"/>
      <c r="F63" s="76"/>
      <c r="G63" s="75"/>
      <c r="H63" s="181"/>
      <c r="I63" s="75"/>
      <c r="J63" s="75"/>
      <c r="K63" s="569"/>
      <c r="L63" s="232"/>
    </row>
    <row r="64" spans="1:12" s="60" customFormat="1" hidden="1" x14ac:dyDescent="0.3">
      <c r="A64" s="79">
        <f t="shared" si="0"/>
        <v>14</v>
      </c>
      <c r="B64" s="73" t="str">
        <f t="shared" si="2"/>
        <v/>
      </c>
      <c r="C64" s="74"/>
      <c r="D64" s="75"/>
      <c r="E64" s="76"/>
      <c r="F64" s="76"/>
      <c r="G64" s="75"/>
      <c r="H64" s="181"/>
      <c r="I64" s="75"/>
      <c r="J64" s="75"/>
      <c r="K64" s="569"/>
      <c r="L64" s="232"/>
    </row>
    <row r="65" spans="1:17" s="60" customFormat="1" x14ac:dyDescent="0.3">
      <c r="A65" s="79">
        <f t="shared" si="0"/>
        <v>14</v>
      </c>
      <c r="B65" s="73" t="str">
        <f t="shared" si="2"/>
        <v/>
      </c>
      <c r="C65" s="74"/>
      <c r="D65" s="75"/>
      <c r="E65" s="76"/>
      <c r="F65" s="76"/>
      <c r="G65" s="75"/>
      <c r="H65" s="181"/>
      <c r="I65" s="75"/>
      <c r="J65" s="75"/>
      <c r="K65" s="569"/>
      <c r="L65" s="232"/>
    </row>
    <row r="66" spans="1:17" s="60" customFormat="1" ht="92.4" x14ac:dyDescent="0.3">
      <c r="A66" s="79">
        <f t="shared" si="0"/>
        <v>14</v>
      </c>
      <c r="B66" s="73" t="str">
        <f t="shared" si="2"/>
        <v/>
      </c>
      <c r="C66" s="74" t="s">
        <v>769</v>
      </c>
      <c r="D66" s="75"/>
      <c r="E66" s="76"/>
      <c r="F66" s="76"/>
      <c r="G66" s="75"/>
      <c r="H66" s="181"/>
      <c r="I66" s="75"/>
      <c r="J66" s="75"/>
      <c r="K66" s="569"/>
      <c r="L66" s="232"/>
    </row>
    <row r="67" spans="1:17" s="60" customFormat="1" ht="9" customHeight="1" x14ac:dyDescent="0.3">
      <c r="A67" s="79"/>
      <c r="B67" s="73"/>
      <c r="C67" s="74"/>
      <c r="D67" s="75"/>
      <c r="E67" s="76"/>
      <c r="F67" s="76"/>
      <c r="G67" s="75"/>
      <c r="H67" s="181"/>
      <c r="I67" s="75"/>
      <c r="J67" s="75"/>
      <c r="K67" s="569"/>
      <c r="L67" s="232"/>
    </row>
    <row r="68" spans="1:17" s="60" customFormat="1" ht="18" customHeight="1" x14ac:dyDescent="0.3">
      <c r="A68" s="91">
        <f t="shared" si="0"/>
        <v>1</v>
      </c>
      <c r="B68" s="73" t="str">
        <f t="shared" si="2"/>
        <v>T1</v>
      </c>
      <c r="C68" s="74" t="s">
        <v>212</v>
      </c>
      <c r="D68" s="75">
        <v>189.86</v>
      </c>
      <c r="E68" s="76" t="s">
        <v>130</v>
      </c>
      <c r="F68" s="76" t="e">
        <f>#REF!</f>
        <v>#REF!</v>
      </c>
      <c r="G68" s="75">
        <v>5197</v>
      </c>
      <c r="H68" s="181">
        <f>G68*D68</f>
        <v>986702.42</v>
      </c>
      <c r="I68" s="75">
        <v>5029.66</v>
      </c>
      <c r="J68" s="75">
        <f>I68*D68</f>
        <v>954931.2476</v>
      </c>
      <c r="K68" s="232">
        <f>207.69</f>
        <v>207.69</v>
      </c>
      <c r="L68" s="235">
        <f>K68*I68</f>
        <v>1044610.0854</v>
      </c>
      <c r="M68" s="60">
        <v>217</v>
      </c>
    </row>
    <row r="69" spans="1:17" s="60" customFormat="1" ht="15.75" customHeight="1" x14ac:dyDescent="0.3">
      <c r="A69" s="91"/>
      <c r="B69" s="73"/>
      <c r="C69" s="74"/>
      <c r="D69" s="75"/>
      <c r="E69" s="76"/>
      <c r="F69" s="76"/>
      <c r="G69" s="75"/>
      <c r="H69" s="181"/>
      <c r="I69" s="75"/>
      <c r="J69" s="75"/>
      <c r="K69" s="232"/>
      <c r="L69" s="235"/>
    </row>
    <row r="70" spans="1:17" s="60" customFormat="1" x14ac:dyDescent="0.3">
      <c r="A70" s="91">
        <f t="shared" si="0"/>
        <v>1</v>
      </c>
      <c r="B70" s="73" t="str">
        <f t="shared" si="2"/>
        <v>T1</v>
      </c>
      <c r="C70" s="74" t="s">
        <v>214</v>
      </c>
      <c r="D70" s="75">
        <v>189.86</v>
      </c>
      <c r="E70" s="76" t="s">
        <v>130</v>
      </c>
      <c r="F70" s="76"/>
      <c r="G70" s="75">
        <v>5197</v>
      </c>
      <c r="H70" s="181">
        <f t="shared" ref="H70:H76" si="6">G70*D70</f>
        <v>986702.42</v>
      </c>
      <c r="I70" s="75">
        <v>5029.66</v>
      </c>
      <c r="J70" s="75">
        <f>I70*D70</f>
        <v>954931.2476</v>
      </c>
      <c r="K70" s="232">
        <v>207.69</v>
      </c>
      <c r="L70" s="235">
        <f>K70*I70</f>
        <v>1044610.0854</v>
      </c>
    </row>
    <row r="71" spans="1:17" s="60" customFormat="1" ht="13.5" customHeight="1" x14ac:dyDescent="0.3">
      <c r="A71" s="91"/>
      <c r="B71" s="73"/>
      <c r="C71" s="74"/>
      <c r="D71" s="75"/>
      <c r="E71" s="76"/>
      <c r="F71" s="76"/>
      <c r="G71" s="75"/>
      <c r="H71" s="181"/>
      <c r="I71" s="75"/>
      <c r="J71" s="75"/>
      <c r="K71" s="232"/>
      <c r="L71" s="235"/>
    </row>
    <row r="72" spans="1:17" s="85" customFormat="1" x14ac:dyDescent="0.3">
      <c r="A72" s="91">
        <f t="shared" si="0"/>
        <v>1</v>
      </c>
      <c r="B72" s="73" t="str">
        <f t="shared" si="2"/>
        <v>T1</v>
      </c>
      <c r="C72" s="74" t="s">
        <v>215</v>
      </c>
      <c r="D72" s="75">
        <v>189.86</v>
      </c>
      <c r="E72" s="76" t="s">
        <v>130</v>
      </c>
      <c r="F72" s="76"/>
      <c r="G72" s="75">
        <v>5197</v>
      </c>
      <c r="H72" s="181">
        <f t="shared" si="6"/>
        <v>986702.42</v>
      </c>
      <c r="I72" s="75">
        <v>5029.66</v>
      </c>
      <c r="J72" s="75">
        <f>I72*D72</f>
        <v>954931.2476</v>
      </c>
      <c r="K72" s="232">
        <v>207.69</v>
      </c>
      <c r="L72" s="235">
        <f t="shared" ref="L72:L76" si="7">K72*I72</f>
        <v>1044610.0854</v>
      </c>
      <c r="M72" s="82"/>
      <c r="N72" s="82"/>
      <c r="O72" s="82"/>
      <c r="P72" s="82"/>
      <c r="Q72" s="82"/>
    </row>
    <row r="73" spans="1:17" s="60" customFormat="1" x14ac:dyDescent="0.3">
      <c r="A73" s="91">
        <f t="shared" si="0"/>
        <v>1</v>
      </c>
      <c r="B73" s="73" t="str">
        <f t="shared" si="2"/>
        <v/>
      </c>
      <c r="C73" s="74"/>
      <c r="D73" s="75"/>
      <c r="E73" s="76"/>
      <c r="F73" s="76"/>
      <c r="G73" s="75"/>
      <c r="H73" s="181"/>
      <c r="I73" s="75">
        <v>0</v>
      </c>
      <c r="J73" s="75"/>
      <c r="K73" s="232"/>
      <c r="L73" s="235"/>
    </row>
    <row r="74" spans="1:17" s="60" customFormat="1" x14ac:dyDescent="0.3">
      <c r="A74" s="91">
        <f t="shared" ref="A74:A137" si="8">IF(D74&lt;&gt;"",A73+1,A73)</f>
        <v>2</v>
      </c>
      <c r="B74" s="73" t="str">
        <f t="shared" si="2"/>
        <v>T2</v>
      </c>
      <c r="C74" s="74" t="s">
        <v>216</v>
      </c>
      <c r="D74" s="75">
        <v>189.86</v>
      </c>
      <c r="E74" s="76" t="s">
        <v>130</v>
      </c>
      <c r="F74" s="76"/>
      <c r="G74" s="75">
        <v>5197</v>
      </c>
      <c r="H74" s="181">
        <f t="shared" si="6"/>
        <v>986702.42</v>
      </c>
      <c r="I74" s="75">
        <v>5029.66</v>
      </c>
      <c r="J74" s="75">
        <f>I74*D74</f>
        <v>954931.2476</v>
      </c>
      <c r="K74" s="232">
        <v>207.69</v>
      </c>
      <c r="L74" s="235">
        <f t="shared" si="7"/>
        <v>1044610.0854</v>
      </c>
    </row>
    <row r="75" spans="1:17" s="60" customFormat="1" x14ac:dyDescent="0.3">
      <c r="A75" s="91">
        <f t="shared" si="8"/>
        <v>2</v>
      </c>
      <c r="B75" s="73" t="str">
        <f t="shared" si="2"/>
        <v/>
      </c>
      <c r="C75" s="74"/>
      <c r="D75" s="75"/>
      <c r="E75" s="76"/>
      <c r="F75" s="76"/>
      <c r="G75" s="75"/>
      <c r="H75" s="181"/>
      <c r="I75" s="75"/>
      <c r="J75" s="75"/>
      <c r="K75" s="232"/>
      <c r="L75" s="235"/>
    </row>
    <row r="76" spans="1:17" s="60" customFormat="1" x14ac:dyDescent="0.3">
      <c r="A76" s="91">
        <f t="shared" si="8"/>
        <v>3</v>
      </c>
      <c r="B76" s="73" t="str">
        <f t="shared" si="2"/>
        <v>T3</v>
      </c>
      <c r="C76" s="74" t="s">
        <v>768</v>
      </c>
      <c r="D76" s="75">
        <v>229.32</v>
      </c>
      <c r="E76" s="76" t="s">
        <v>130</v>
      </c>
      <c r="F76" s="76"/>
      <c r="G76" s="75">
        <v>5197</v>
      </c>
      <c r="H76" s="181">
        <f t="shared" si="6"/>
        <v>1191776.04</v>
      </c>
      <c r="I76" s="75">
        <v>5029.66</v>
      </c>
      <c r="J76" s="75">
        <f>I76*D76</f>
        <v>1153401.6311999999</v>
      </c>
      <c r="K76" s="232">
        <v>207.69</v>
      </c>
      <c r="L76" s="235">
        <f t="shared" si="7"/>
        <v>1044610.0854</v>
      </c>
    </row>
    <row r="77" spans="1:17" s="60" customFormat="1" x14ac:dyDescent="0.3">
      <c r="A77" s="91">
        <f t="shared" si="8"/>
        <v>3</v>
      </c>
      <c r="B77" s="73" t="str">
        <f t="shared" si="2"/>
        <v/>
      </c>
      <c r="C77" s="74"/>
      <c r="D77" s="75"/>
      <c r="E77" s="76"/>
      <c r="F77" s="76"/>
      <c r="G77" s="75"/>
      <c r="H77" s="181"/>
      <c r="I77" s="75"/>
      <c r="J77" s="75"/>
      <c r="K77" s="232"/>
      <c r="L77" s="235"/>
    </row>
    <row r="78" spans="1:17" s="60" customFormat="1" ht="39.6" x14ac:dyDescent="0.3">
      <c r="A78" s="91">
        <f t="shared" si="8"/>
        <v>3</v>
      </c>
      <c r="B78" s="73" t="str">
        <f t="shared" si="2"/>
        <v/>
      </c>
      <c r="C78" s="74" t="s">
        <v>770</v>
      </c>
      <c r="D78" s="75"/>
      <c r="E78" s="76"/>
      <c r="F78" s="76"/>
      <c r="G78" s="75"/>
      <c r="H78" s="181"/>
      <c r="I78" s="75"/>
      <c r="J78" s="75"/>
      <c r="K78" s="232"/>
      <c r="L78" s="235"/>
    </row>
    <row r="79" spans="1:17" s="60" customFormat="1" x14ac:dyDescent="0.3">
      <c r="A79" s="91">
        <f t="shared" si="8"/>
        <v>3</v>
      </c>
      <c r="B79" s="73" t="str">
        <f t="shared" si="2"/>
        <v/>
      </c>
      <c r="C79" s="74"/>
      <c r="D79" s="75"/>
      <c r="E79" s="76"/>
      <c r="F79" s="76"/>
      <c r="G79" s="75"/>
      <c r="H79" s="181"/>
      <c r="I79" s="75"/>
      <c r="J79" s="75"/>
      <c r="K79" s="569"/>
      <c r="L79" s="235"/>
    </row>
    <row r="80" spans="1:17" s="60" customFormat="1" x14ac:dyDescent="0.3">
      <c r="A80" s="91">
        <f t="shared" si="8"/>
        <v>4</v>
      </c>
      <c r="B80" s="73" t="str">
        <f t="shared" si="2"/>
        <v>T4</v>
      </c>
      <c r="C80" s="74" t="s">
        <v>212</v>
      </c>
      <c r="D80" s="75">
        <v>163.5</v>
      </c>
      <c r="E80" s="76" t="s">
        <v>130</v>
      </c>
      <c r="F80" s="76" t="e">
        <f>#REF!</f>
        <v>#REF!</v>
      </c>
      <c r="G80" s="75">
        <v>5491</v>
      </c>
      <c r="H80" s="181">
        <f>G80*D80</f>
        <v>897778.5</v>
      </c>
      <c r="I80" s="75">
        <v>5314.19</v>
      </c>
      <c r="J80" s="75">
        <f>I80*D80</f>
        <v>868870.06499999994</v>
      </c>
      <c r="K80" s="232">
        <v>166.38</v>
      </c>
      <c r="L80" s="235">
        <f>K80*I80</f>
        <v>884174.93219999992</v>
      </c>
    </row>
    <row r="81" spans="1:13" s="60" customFormat="1" x14ac:dyDescent="0.3">
      <c r="A81" s="91">
        <f t="shared" si="8"/>
        <v>4</v>
      </c>
      <c r="B81" s="73" t="str">
        <f t="shared" si="2"/>
        <v/>
      </c>
      <c r="C81" s="74"/>
      <c r="D81" s="75"/>
      <c r="E81" s="76"/>
      <c r="F81" s="76"/>
      <c r="G81" s="75"/>
      <c r="H81" s="181"/>
      <c r="I81" s="75"/>
      <c r="J81" s="75"/>
      <c r="K81" s="232"/>
      <c r="L81" s="235"/>
    </row>
    <row r="82" spans="1:13" s="60" customFormat="1" x14ac:dyDescent="0.3">
      <c r="A82" s="91">
        <f t="shared" si="8"/>
        <v>5</v>
      </c>
      <c r="B82" s="73" t="str">
        <f t="shared" si="2"/>
        <v>T5</v>
      </c>
      <c r="C82" s="74" t="s">
        <v>214</v>
      </c>
      <c r="D82" s="75">
        <v>163.5</v>
      </c>
      <c r="E82" s="76" t="s">
        <v>130</v>
      </c>
      <c r="F82" s="76"/>
      <c r="G82" s="75">
        <v>5491</v>
      </c>
      <c r="H82" s="181">
        <f t="shared" ref="H82:H88" si="9">G82*D82</f>
        <v>897778.5</v>
      </c>
      <c r="I82" s="75">
        <v>5314.19</v>
      </c>
      <c r="J82" s="75">
        <f>I82*D82</f>
        <v>868870.06499999994</v>
      </c>
      <c r="K82" s="232">
        <v>166.38</v>
      </c>
      <c r="L82" s="235">
        <f>K82*I82</f>
        <v>884174.93219999992</v>
      </c>
    </row>
    <row r="83" spans="1:13" s="60" customFormat="1" x14ac:dyDescent="0.3">
      <c r="A83" s="91">
        <f t="shared" si="8"/>
        <v>5</v>
      </c>
      <c r="B83" s="73" t="str">
        <f t="shared" si="2"/>
        <v/>
      </c>
      <c r="C83" s="74"/>
      <c r="D83" s="75"/>
      <c r="E83" s="76"/>
      <c r="F83" s="76"/>
      <c r="G83" s="75"/>
      <c r="H83" s="181"/>
      <c r="I83" s="75"/>
      <c r="J83" s="75"/>
      <c r="K83" s="232"/>
      <c r="L83" s="235"/>
    </row>
    <row r="84" spans="1:13" s="60" customFormat="1" x14ac:dyDescent="0.3">
      <c r="A84" s="91">
        <f t="shared" si="8"/>
        <v>6</v>
      </c>
      <c r="B84" s="73" t="str">
        <f t="shared" si="2"/>
        <v>T6</v>
      </c>
      <c r="C84" s="74" t="s">
        <v>215</v>
      </c>
      <c r="D84" s="75">
        <v>163.5</v>
      </c>
      <c r="E84" s="76" t="s">
        <v>130</v>
      </c>
      <c r="F84" s="76"/>
      <c r="G84" s="75">
        <v>5491</v>
      </c>
      <c r="H84" s="181">
        <f t="shared" si="9"/>
        <v>897778.5</v>
      </c>
      <c r="I84" s="75">
        <v>5314.19</v>
      </c>
      <c r="J84" s="75">
        <f>I84*D84</f>
        <v>868870.06499999994</v>
      </c>
      <c r="K84" s="232">
        <v>166.38</v>
      </c>
      <c r="L84" s="235">
        <f>K84*I84</f>
        <v>884174.93219999992</v>
      </c>
    </row>
    <row r="85" spans="1:13" s="60" customFormat="1" x14ac:dyDescent="0.3">
      <c r="A85" s="91">
        <f t="shared" si="8"/>
        <v>6</v>
      </c>
      <c r="B85" s="93" t="str">
        <f t="shared" si="2"/>
        <v/>
      </c>
      <c r="C85" s="94"/>
      <c r="D85" s="95"/>
      <c r="E85" s="201"/>
      <c r="F85" s="201"/>
      <c r="G85" s="95"/>
      <c r="H85" s="309"/>
      <c r="I85" s="95"/>
      <c r="J85" s="95"/>
      <c r="K85" s="549"/>
      <c r="L85" s="572"/>
    </row>
    <row r="86" spans="1:13" s="60" customFormat="1" x14ac:dyDescent="0.3">
      <c r="A86" s="91">
        <f t="shared" si="8"/>
        <v>7</v>
      </c>
      <c r="B86" s="73" t="str">
        <f t="shared" si="2"/>
        <v>T7</v>
      </c>
      <c r="C86" s="74" t="s">
        <v>216</v>
      </c>
      <c r="D86" s="75">
        <v>163.5</v>
      </c>
      <c r="E86" s="76" t="s">
        <v>130</v>
      </c>
      <c r="F86" s="76"/>
      <c r="G86" s="75">
        <v>5491</v>
      </c>
      <c r="H86" s="181">
        <f t="shared" si="9"/>
        <v>897778.5</v>
      </c>
      <c r="I86" s="75">
        <v>5314.19</v>
      </c>
      <c r="J86" s="75">
        <f>I86*D86</f>
        <v>868870.06499999994</v>
      </c>
      <c r="K86" s="232">
        <v>166.38</v>
      </c>
      <c r="L86" s="235">
        <f>K86*I86</f>
        <v>884174.93219999992</v>
      </c>
    </row>
    <row r="87" spans="1:13" s="60" customFormat="1" x14ac:dyDescent="0.3">
      <c r="A87" s="91">
        <f t="shared" si="8"/>
        <v>7</v>
      </c>
      <c r="B87" s="73" t="str">
        <f t="shared" si="2"/>
        <v/>
      </c>
      <c r="C87" s="74"/>
      <c r="D87" s="75"/>
      <c r="E87" s="76"/>
      <c r="F87" s="76"/>
      <c r="G87" s="75"/>
      <c r="H87" s="181"/>
      <c r="I87" s="75"/>
      <c r="J87" s="75"/>
      <c r="K87" s="232"/>
      <c r="L87" s="235"/>
    </row>
    <row r="88" spans="1:13" s="60" customFormat="1" x14ac:dyDescent="0.3">
      <c r="A88" s="91">
        <f t="shared" si="8"/>
        <v>8</v>
      </c>
      <c r="B88" s="73" t="str">
        <f t="shared" si="2"/>
        <v>T8</v>
      </c>
      <c r="C88" s="74" t="s">
        <v>768</v>
      </c>
      <c r="D88" s="75">
        <v>152.88</v>
      </c>
      <c r="E88" s="76" t="s">
        <v>130</v>
      </c>
      <c r="F88" s="76"/>
      <c r="G88" s="75">
        <v>5491</v>
      </c>
      <c r="H88" s="181">
        <f t="shared" si="9"/>
        <v>839464.08</v>
      </c>
      <c r="I88" s="75">
        <v>5314.19</v>
      </c>
      <c r="J88" s="75">
        <f>I88*D88</f>
        <v>812433.36719999986</v>
      </c>
      <c r="K88" s="232">
        <v>166.38</v>
      </c>
      <c r="L88" s="235">
        <f>K88*I88</f>
        <v>884174.93219999992</v>
      </c>
    </row>
    <row r="89" spans="1:13" s="60" customFormat="1" x14ac:dyDescent="0.3">
      <c r="A89" s="91">
        <f t="shared" si="8"/>
        <v>8</v>
      </c>
      <c r="B89" s="73" t="str">
        <f t="shared" si="2"/>
        <v/>
      </c>
      <c r="C89" s="74"/>
      <c r="D89" s="75"/>
      <c r="E89" s="76"/>
      <c r="F89" s="201"/>
      <c r="G89" s="95"/>
      <c r="H89" s="309"/>
      <c r="I89" s="75"/>
      <c r="J89" s="75"/>
      <c r="K89" s="232"/>
      <c r="L89" s="235"/>
    </row>
    <row r="90" spans="1:13" s="60" customFormat="1" ht="97.5" customHeight="1" x14ac:dyDescent="0.3">
      <c r="A90" s="91">
        <f t="shared" si="8"/>
        <v>8</v>
      </c>
      <c r="B90" s="73" t="str">
        <f t="shared" si="2"/>
        <v/>
      </c>
      <c r="C90" s="74" t="s">
        <v>771</v>
      </c>
      <c r="D90" s="75"/>
      <c r="E90" s="76"/>
      <c r="F90" s="76"/>
      <c r="G90" s="75"/>
      <c r="H90" s="181"/>
      <c r="I90" s="75"/>
      <c r="J90" s="75"/>
      <c r="K90" s="569"/>
      <c r="L90" s="232"/>
    </row>
    <row r="91" spans="1:13" s="60" customFormat="1" ht="12" customHeight="1" x14ac:dyDescent="0.3">
      <c r="A91" s="91">
        <f t="shared" si="8"/>
        <v>8</v>
      </c>
      <c r="B91" s="73" t="str">
        <f t="shared" ref="B91:B154" si="10">IF(D91&lt;&gt;"","T"&amp;A91,"")</f>
        <v/>
      </c>
      <c r="C91" s="74"/>
      <c r="D91" s="75"/>
      <c r="E91" s="76"/>
      <c r="F91" s="76"/>
      <c r="G91" s="75"/>
      <c r="H91" s="181"/>
      <c r="I91" s="75"/>
      <c r="J91" s="75"/>
      <c r="K91" s="569"/>
      <c r="L91" s="232"/>
    </row>
    <row r="92" spans="1:13" s="60" customFormat="1" x14ac:dyDescent="0.3">
      <c r="A92" s="91">
        <f t="shared" si="8"/>
        <v>9</v>
      </c>
      <c r="B92" s="73" t="str">
        <f t="shared" si="10"/>
        <v>T9</v>
      </c>
      <c r="C92" s="74" t="s">
        <v>212</v>
      </c>
      <c r="D92" s="75">
        <v>44.52</v>
      </c>
      <c r="E92" s="76" t="s">
        <v>130</v>
      </c>
      <c r="F92" s="76" t="e">
        <f>#REF!</f>
        <v>#REF!</v>
      </c>
      <c r="G92" s="75">
        <v>5667</v>
      </c>
      <c r="H92" s="181">
        <f>G92*D92</f>
        <v>252294.84000000003</v>
      </c>
      <c r="I92" s="75">
        <v>5484.52</v>
      </c>
      <c r="J92" s="75">
        <f>I92*D92</f>
        <v>244170.83040000004</v>
      </c>
      <c r="K92" s="348">
        <v>49</v>
      </c>
      <c r="L92" s="348">
        <f>K92*I92</f>
        <v>268741.48000000004</v>
      </c>
      <c r="M92" s="60">
        <f>53-7</f>
        <v>46</v>
      </c>
    </row>
    <row r="93" spans="1:13" s="60" customFormat="1" ht="12" customHeight="1" x14ac:dyDescent="0.3">
      <c r="A93" s="91">
        <f t="shared" si="8"/>
        <v>9</v>
      </c>
      <c r="B93" s="73" t="str">
        <f t="shared" si="10"/>
        <v/>
      </c>
      <c r="C93" s="74"/>
      <c r="D93" s="75"/>
      <c r="E93" s="76"/>
      <c r="F93" s="76"/>
      <c r="G93" s="75"/>
      <c r="H93" s="181"/>
      <c r="I93" s="75"/>
      <c r="J93" s="75"/>
      <c r="K93" s="232"/>
      <c r="L93" s="232"/>
    </row>
    <row r="94" spans="1:13" s="60" customFormat="1" x14ac:dyDescent="0.3">
      <c r="A94" s="91">
        <f t="shared" si="8"/>
        <v>10</v>
      </c>
      <c r="B94" s="73" t="str">
        <f t="shared" si="10"/>
        <v>T10</v>
      </c>
      <c r="C94" s="74" t="s">
        <v>214</v>
      </c>
      <c r="D94" s="75">
        <v>44.52</v>
      </c>
      <c r="E94" s="76" t="s">
        <v>130</v>
      </c>
      <c r="F94" s="76"/>
      <c r="G94" s="75">
        <v>5667</v>
      </c>
      <c r="H94" s="181">
        <f t="shared" ref="H94:H100" si="11">G94*D94</f>
        <v>252294.84000000003</v>
      </c>
      <c r="I94" s="75">
        <v>5484.52</v>
      </c>
      <c r="J94" s="75">
        <f>I94*D94</f>
        <v>244170.83040000004</v>
      </c>
      <c r="K94" s="348">
        <v>49</v>
      </c>
      <c r="L94" s="348">
        <f>K94*I94</f>
        <v>268741.48000000004</v>
      </c>
    </row>
    <row r="95" spans="1:13" s="60" customFormat="1" ht="12" customHeight="1" x14ac:dyDescent="0.3">
      <c r="A95" s="91">
        <f t="shared" si="8"/>
        <v>10</v>
      </c>
      <c r="B95" s="73" t="str">
        <f t="shared" si="10"/>
        <v/>
      </c>
      <c r="C95" s="74"/>
      <c r="D95" s="75"/>
      <c r="E95" s="76"/>
      <c r="F95" s="76"/>
      <c r="G95" s="75"/>
      <c r="H95" s="181"/>
      <c r="I95" s="75"/>
      <c r="J95" s="75"/>
      <c r="K95" s="348"/>
      <c r="L95" s="232"/>
    </row>
    <row r="96" spans="1:13" s="60" customFormat="1" x14ac:dyDescent="0.3">
      <c r="A96" s="91">
        <f t="shared" si="8"/>
        <v>11</v>
      </c>
      <c r="B96" s="73" t="str">
        <f t="shared" si="10"/>
        <v>T11</v>
      </c>
      <c r="C96" s="74" t="s">
        <v>215</v>
      </c>
      <c r="D96" s="75">
        <v>44.52</v>
      </c>
      <c r="E96" s="76" t="s">
        <v>130</v>
      </c>
      <c r="F96" s="76"/>
      <c r="G96" s="75">
        <v>5667</v>
      </c>
      <c r="H96" s="181">
        <f t="shared" si="11"/>
        <v>252294.84000000003</v>
      </c>
      <c r="I96" s="75">
        <v>5484.52</v>
      </c>
      <c r="J96" s="75">
        <f>I96*D96</f>
        <v>244170.83040000004</v>
      </c>
      <c r="K96" s="348">
        <v>49</v>
      </c>
      <c r="L96" s="348">
        <f>K96*I96</f>
        <v>268741.48000000004</v>
      </c>
    </row>
    <row r="97" spans="1:16" s="60" customFormat="1" ht="12" customHeight="1" x14ac:dyDescent="0.3">
      <c r="A97" s="91">
        <f t="shared" si="8"/>
        <v>11</v>
      </c>
      <c r="B97" s="73" t="str">
        <f t="shared" si="10"/>
        <v/>
      </c>
      <c r="C97" s="74"/>
      <c r="D97" s="75"/>
      <c r="E97" s="76"/>
      <c r="F97" s="76"/>
      <c r="G97" s="75"/>
      <c r="H97" s="181"/>
      <c r="I97" s="75"/>
      <c r="J97" s="75"/>
      <c r="K97" s="348"/>
      <c r="L97" s="232"/>
    </row>
    <row r="98" spans="1:16" s="60" customFormat="1" x14ac:dyDescent="0.3">
      <c r="A98" s="91">
        <f t="shared" si="8"/>
        <v>12</v>
      </c>
      <c r="B98" s="73" t="str">
        <f t="shared" si="10"/>
        <v>T12</v>
      </c>
      <c r="C98" s="74" t="s">
        <v>216</v>
      </c>
      <c r="D98" s="75">
        <v>44.52</v>
      </c>
      <c r="E98" s="76" t="s">
        <v>130</v>
      </c>
      <c r="F98" s="76"/>
      <c r="G98" s="75">
        <v>5667</v>
      </c>
      <c r="H98" s="181">
        <f t="shared" si="11"/>
        <v>252294.84000000003</v>
      </c>
      <c r="I98" s="75">
        <v>5484.52</v>
      </c>
      <c r="J98" s="75">
        <f>I98*D98</f>
        <v>244170.83040000004</v>
      </c>
      <c r="K98" s="348">
        <v>49</v>
      </c>
      <c r="L98" s="348">
        <f>K98*I98</f>
        <v>268741.48000000004</v>
      </c>
    </row>
    <row r="99" spans="1:16" s="60" customFormat="1" ht="12" customHeight="1" x14ac:dyDescent="0.3">
      <c r="A99" s="91">
        <f t="shared" si="8"/>
        <v>12</v>
      </c>
      <c r="B99" s="73" t="str">
        <f t="shared" si="10"/>
        <v/>
      </c>
      <c r="C99" s="74"/>
      <c r="D99" s="75"/>
      <c r="E99" s="76"/>
      <c r="F99" s="76"/>
      <c r="G99" s="75"/>
      <c r="H99" s="181"/>
      <c r="I99" s="75"/>
      <c r="J99" s="75"/>
      <c r="K99" s="348"/>
      <c r="L99" s="232"/>
    </row>
    <row r="100" spans="1:16" s="60" customFormat="1" x14ac:dyDescent="0.3">
      <c r="A100" s="91">
        <f t="shared" si="8"/>
        <v>13</v>
      </c>
      <c r="B100" s="73" t="str">
        <f t="shared" si="10"/>
        <v>T13</v>
      </c>
      <c r="C100" s="74" t="s">
        <v>768</v>
      </c>
      <c r="D100" s="75">
        <v>36.71</v>
      </c>
      <c r="E100" s="76" t="s">
        <v>130</v>
      </c>
      <c r="F100" s="76"/>
      <c r="G100" s="75">
        <v>5667</v>
      </c>
      <c r="H100" s="181">
        <f t="shared" si="11"/>
        <v>208035.57</v>
      </c>
      <c r="I100" s="75">
        <v>5484.52</v>
      </c>
      <c r="J100" s="75">
        <f>I100*D100</f>
        <v>201336.72920000003</v>
      </c>
      <c r="K100" s="348">
        <v>49</v>
      </c>
      <c r="L100" s="348">
        <f>K100*I100</f>
        <v>268741.48000000004</v>
      </c>
    </row>
    <row r="101" spans="1:16" s="85" customFormat="1" ht="12" customHeight="1" x14ac:dyDescent="0.3">
      <c r="A101" s="91">
        <f t="shared" si="8"/>
        <v>13</v>
      </c>
      <c r="B101" s="73" t="str">
        <f t="shared" si="10"/>
        <v/>
      </c>
      <c r="C101" s="74"/>
      <c r="D101" s="75"/>
      <c r="E101" s="76"/>
      <c r="F101" s="76"/>
      <c r="G101" s="75"/>
      <c r="H101" s="181"/>
      <c r="I101" s="75"/>
      <c r="J101" s="75"/>
      <c r="K101" s="232"/>
      <c r="L101" s="232"/>
      <c r="M101" s="82"/>
      <c r="N101" s="82"/>
      <c r="O101" s="82"/>
      <c r="P101" s="82"/>
    </row>
    <row r="102" spans="1:16" s="60" customFormat="1" ht="106.5" customHeight="1" x14ac:dyDescent="0.3">
      <c r="A102" s="91">
        <f t="shared" si="8"/>
        <v>13</v>
      </c>
      <c r="B102" s="73" t="str">
        <f t="shared" si="10"/>
        <v/>
      </c>
      <c r="C102" s="74" t="s">
        <v>772</v>
      </c>
      <c r="D102" s="75"/>
      <c r="E102" s="76"/>
      <c r="F102" s="76"/>
      <c r="G102" s="75"/>
      <c r="H102" s="181"/>
      <c r="I102" s="75"/>
      <c r="J102" s="75"/>
      <c r="K102" s="232"/>
      <c r="L102" s="232"/>
      <c r="M102" s="950">
        <f>D106-K106</f>
        <v>38.200000000000003</v>
      </c>
      <c r="N102" s="82"/>
      <c r="O102" s="82"/>
      <c r="P102" s="82"/>
    </row>
    <row r="103" spans="1:16" s="60" customFormat="1" ht="12" customHeight="1" x14ac:dyDescent="0.3">
      <c r="A103" s="91">
        <f t="shared" si="8"/>
        <v>13</v>
      </c>
      <c r="B103" s="73" t="str">
        <f t="shared" si="10"/>
        <v/>
      </c>
      <c r="C103" s="74"/>
      <c r="D103" s="75"/>
      <c r="E103" s="76"/>
      <c r="F103" s="76"/>
      <c r="G103" s="75"/>
      <c r="H103" s="181"/>
      <c r="I103" s="75">
        <v>0</v>
      </c>
      <c r="J103" s="75"/>
      <c r="K103" s="569"/>
      <c r="L103" s="232"/>
    </row>
    <row r="104" spans="1:16" s="60" customFormat="1" x14ac:dyDescent="0.3">
      <c r="A104" s="91">
        <f t="shared" si="8"/>
        <v>14</v>
      </c>
      <c r="B104" s="73" t="str">
        <f t="shared" si="10"/>
        <v>T14</v>
      </c>
      <c r="C104" s="74" t="s">
        <v>220</v>
      </c>
      <c r="D104" s="75">
        <v>84.65</v>
      </c>
      <c r="E104" s="76" t="s">
        <v>130</v>
      </c>
      <c r="F104" s="76">
        <v>3300</v>
      </c>
      <c r="G104" s="75">
        <v>6436</v>
      </c>
      <c r="H104" s="181">
        <f>G104*D104</f>
        <v>544807.4</v>
      </c>
      <c r="I104" s="75">
        <v>6228.76</v>
      </c>
      <c r="J104" s="75">
        <f>I104*D104</f>
        <v>527264.5340000001</v>
      </c>
      <c r="K104" s="348">
        <f>19.23+3.01</f>
        <v>22.240000000000002</v>
      </c>
      <c r="L104" s="348">
        <f>K104*I104</f>
        <v>138527.62240000002</v>
      </c>
    </row>
    <row r="105" spans="1:16" s="60" customFormat="1" ht="12" customHeight="1" x14ac:dyDescent="0.3">
      <c r="A105" s="91"/>
      <c r="B105" s="73"/>
      <c r="C105" s="74"/>
      <c r="D105" s="75"/>
      <c r="E105" s="76"/>
      <c r="F105" s="76"/>
      <c r="G105" s="75"/>
      <c r="H105" s="181"/>
      <c r="I105" s="75"/>
      <c r="J105" s="75"/>
      <c r="K105" s="569"/>
      <c r="L105" s="232"/>
      <c r="P105" s="60">
        <f>O114/5</f>
        <v>72.06</v>
      </c>
    </row>
    <row r="106" spans="1:16" s="60" customFormat="1" x14ac:dyDescent="0.3">
      <c r="A106" s="91">
        <f t="shared" si="8"/>
        <v>1</v>
      </c>
      <c r="B106" s="93" t="str">
        <f t="shared" si="10"/>
        <v>T1</v>
      </c>
      <c r="C106" s="94" t="s">
        <v>212</v>
      </c>
      <c r="D106" s="95">
        <v>48.2</v>
      </c>
      <c r="E106" s="201" t="s">
        <v>130</v>
      </c>
      <c r="F106" s="201">
        <f>F104</f>
        <v>3300</v>
      </c>
      <c r="G106" s="95">
        <v>6436</v>
      </c>
      <c r="H106" s="309">
        <f t="shared" ref="H106:H116" si="12">G106*D106</f>
        <v>310215.2</v>
      </c>
      <c r="I106" s="95">
        <v>6228.76</v>
      </c>
      <c r="J106" s="95">
        <f>I106*D106</f>
        <v>300226.23200000002</v>
      </c>
      <c r="K106" s="548">
        <v>10</v>
      </c>
      <c r="L106" s="572">
        <f>K106*I106</f>
        <v>62287.600000000006</v>
      </c>
      <c r="M106" s="60">
        <v>53</v>
      </c>
      <c r="N106" s="304">
        <f>D106+D92+D68</f>
        <v>282.58000000000004</v>
      </c>
      <c r="O106" s="60">
        <v>340</v>
      </c>
      <c r="P106" s="304">
        <f>K106+K92+K68+P105</f>
        <v>338.75</v>
      </c>
    </row>
    <row r="107" spans="1:16" s="60" customFormat="1" ht="12" customHeight="1" x14ac:dyDescent="0.3">
      <c r="A107" s="91"/>
      <c r="B107" s="73"/>
      <c r="C107" s="74"/>
      <c r="D107" s="75"/>
      <c r="E107" s="76"/>
      <c r="F107" s="76"/>
      <c r="G107" s="75"/>
      <c r="H107" s="181"/>
      <c r="I107" s="75"/>
      <c r="J107" s="75"/>
      <c r="K107" s="232"/>
      <c r="L107" s="235"/>
      <c r="O107" s="304">
        <f>O106-N106</f>
        <v>57.419999999999959</v>
      </c>
      <c r="P107" s="304">
        <f>P106-N106</f>
        <v>56.169999999999959</v>
      </c>
    </row>
    <row r="108" spans="1:16" s="60" customFormat="1" x14ac:dyDescent="0.3">
      <c r="A108" s="91">
        <f t="shared" si="8"/>
        <v>1</v>
      </c>
      <c r="B108" s="73" t="str">
        <f t="shared" si="10"/>
        <v>T1</v>
      </c>
      <c r="C108" s="74" t="s">
        <v>214</v>
      </c>
      <c r="D108" s="75">
        <v>48.2</v>
      </c>
      <c r="E108" s="76" t="s">
        <v>130</v>
      </c>
      <c r="F108" s="76"/>
      <c r="G108" s="75">
        <v>6436</v>
      </c>
      <c r="H108" s="181">
        <f t="shared" si="12"/>
        <v>310215.2</v>
      </c>
      <c r="I108" s="75">
        <v>6228.76</v>
      </c>
      <c r="J108" s="75">
        <f>I108*D108</f>
        <v>300226.23200000002</v>
      </c>
      <c r="K108" s="348">
        <v>10</v>
      </c>
      <c r="L108" s="235">
        <f t="shared" ref="L108:L116" si="13">K108*I108</f>
        <v>62287.600000000006</v>
      </c>
    </row>
    <row r="109" spans="1:16" s="60" customFormat="1" ht="12" customHeight="1" x14ac:dyDescent="0.3">
      <c r="A109" s="91"/>
      <c r="B109" s="73"/>
      <c r="C109" s="74"/>
      <c r="D109" s="75"/>
      <c r="E109" s="76"/>
      <c r="F109" s="76"/>
      <c r="G109" s="75"/>
      <c r="H109" s="181"/>
      <c r="I109" s="75"/>
      <c r="J109" s="75"/>
      <c r="K109" s="232"/>
      <c r="L109" s="235"/>
    </row>
    <row r="110" spans="1:16" s="60" customFormat="1" x14ac:dyDescent="0.3">
      <c r="A110" s="91">
        <f t="shared" si="8"/>
        <v>1</v>
      </c>
      <c r="B110" s="73" t="str">
        <f t="shared" si="10"/>
        <v>T1</v>
      </c>
      <c r="C110" s="74" t="s">
        <v>215</v>
      </c>
      <c r="D110" s="75">
        <v>48.2</v>
      </c>
      <c r="E110" s="76" t="s">
        <v>130</v>
      </c>
      <c r="F110" s="76"/>
      <c r="G110" s="75">
        <v>6436</v>
      </c>
      <c r="H110" s="181">
        <f t="shared" si="12"/>
        <v>310215.2</v>
      </c>
      <c r="I110" s="75">
        <v>6228.76</v>
      </c>
      <c r="J110" s="75">
        <f>I110*D110</f>
        <v>300226.23200000002</v>
      </c>
      <c r="K110" s="348">
        <v>10</v>
      </c>
      <c r="L110" s="235">
        <f t="shared" si="13"/>
        <v>62287.600000000006</v>
      </c>
    </row>
    <row r="111" spans="1:16" s="60" customFormat="1" ht="12" customHeight="1" x14ac:dyDescent="0.3">
      <c r="A111" s="91"/>
      <c r="B111" s="73"/>
      <c r="C111" s="74"/>
      <c r="D111" s="75"/>
      <c r="E111" s="76"/>
      <c r="F111" s="76"/>
      <c r="G111" s="75"/>
      <c r="H111" s="181"/>
      <c r="I111" s="75"/>
      <c r="J111" s="75"/>
      <c r="K111" s="232"/>
      <c r="L111" s="235"/>
    </row>
    <row r="112" spans="1:16" s="60" customFormat="1" x14ac:dyDescent="0.3">
      <c r="A112" s="91">
        <f t="shared" si="8"/>
        <v>1</v>
      </c>
      <c r="B112" s="73" t="str">
        <f t="shared" si="10"/>
        <v>T1</v>
      </c>
      <c r="C112" s="74" t="s">
        <v>216</v>
      </c>
      <c r="D112" s="75">
        <v>48.2</v>
      </c>
      <c r="E112" s="76" t="s">
        <v>130</v>
      </c>
      <c r="F112" s="76"/>
      <c r="G112" s="75">
        <v>6436</v>
      </c>
      <c r="H112" s="181">
        <f t="shared" si="12"/>
        <v>310215.2</v>
      </c>
      <c r="I112" s="75">
        <v>6228.76</v>
      </c>
      <c r="J112" s="75">
        <f>I112*D112</f>
        <v>300226.23200000002</v>
      </c>
      <c r="K112" s="348">
        <v>10</v>
      </c>
      <c r="L112" s="235">
        <f t="shared" si="13"/>
        <v>62287.600000000006</v>
      </c>
    </row>
    <row r="113" spans="1:17" s="60" customFormat="1" ht="12" customHeight="1" x14ac:dyDescent="0.3">
      <c r="A113" s="91"/>
      <c r="B113" s="73"/>
      <c r="C113" s="74"/>
      <c r="D113" s="75"/>
      <c r="E113" s="76"/>
      <c r="F113" s="76"/>
      <c r="G113" s="75"/>
      <c r="H113" s="181"/>
      <c r="I113" s="75"/>
      <c r="J113" s="75"/>
      <c r="K113" s="232"/>
      <c r="L113" s="235"/>
    </row>
    <row r="114" spans="1:17" s="60" customFormat="1" x14ac:dyDescent="0.3">
      <c r="A114" s="91">
        <f t="shared" si="8"/>
        <v>1</v>
      </c>
      <c r="B114" s="73" t="str">
        <f t="shared" si="10"/>
        <v>T1</v>
      </c>
      <c r="C114" s="74" t="s">
        <v>768</v>
      </c>
      <c r="D114" s="75">
        <v>72.36</v>
      </c>
      <c r="E114" s="76" t="s">
        <v>130</v>
      </c>
      <c r="F114" s="76"/>
      <c r="G114" s="75">
        <v>6436</v>
      </c>
      <c r="H114" s="181">
        <f t="shared" si="12"/>
        <v>465708.96</v>
      </c>
      <c r="I114" s="75">
        <v>6228.76</v>
      </c>
      <c r="J114" s="75">
        <f>I114*D114</f>
        <v>450713.0736</v>
      </c>
      <c r="K114" s="348">
        <v>10</v>
      </c>
      <c r="L114" s="235">
        <f t="shared" si="13"/>
        <v>62287.600000000006</v>
      </c>
      <c r="N114" s="304">
        <f>D104+D106+D108+D110+D112+D114</f>
        <v>349.81</v>
      </c>
      <c r="O114" s="942">
        <f>'Additional work summary'!E30</f>
        <v>360.3</v>
      </c>
      <c r="Q114" s="304">
        <f>D106+D108+D110+D112+D114</f>
        <v>265.16000000000003</v>
      </c>
    </row>
    <row r="115" spans="1:17" s="60" customFormat="1" ht="12" customHeight="1" x14ac:dyDescent="0.3">
      <c r="A115" s="91"/>
      <c r="B115" s="73"/>
      <c r="C115" s="74"/>
      <c r="D115" s="75"/>
      <c r="E115" s="76"/>
      <c r="F115" s="76"/>
      <c r="G115" s="75"/>
      <c r="H115" s="181"/>
      <c r="I115" s="75"/>
      <c r="J115" s="75"/>
      <c r="K115" s="569"/>
      <c r="L115" s="235"/>
      <c r="N115" s="304">
        <f>K104+K106+K108+K110+K112+K114</f>
        <v>72.240000000000009</v>
      </c>
      <c r="Q115" s="60">
        <f>10*5</f>
        <v>50</v>
      </c>
    </row>
    <row r="116" spans="1:17" s="60" customFormat="1" x14ac:dyDescent="0.3">
      <c r="A116" s="91">
        <f t="shared" si="8"/>
        <v>1</v>
      </c>
      <c r="B116" s="73" t="str">
        <f t="shared" si="10"/>
        <v>T1</v>
      </c>
      <c r="C116" s="74" t="s">
        <v>218</v>
      </c>
      <c r="D116" s="75">
        <v>350</v>
      </c>
      <c r="E116" s="76" t="s">
        <v>130</v>
      </c>
      <c r="F116" s="201"/>
      <c r="G116" s="75">
        <v>6436</v>
      </c>
      <c r="H116" s="181">
        <f t="shared" si="12"/>
        <v>2252600</v>
      </c>
      <c r="I116" s="75">
        <v>6228.76</v>
      </c>
      <c r="J116" s="75">
        <f>I116*D116</f>
        <v>2180066</v>
      </c>
      <c r="K116" s="235">
        <f>D116+3.47</f>
        <v>353.47</v>
      </c>
      <c r="L116" s="235">
        <f t="shared" si="13"/>
        <v>2201679.7972000004</v>
      </c>
      <c r="N116" s="304">
        <f>N114-N115</f>
        <v>277.57</v>
      </c>
      <c r="Q116" s="304">
        <f>Q114-Q115</f>
        <v>215.16000000000003</v>
      </c>
    </row>
    <row r="117" spans="1:17" s="60" customFormat="1" x14ac:dyDescent="0.3">
      <c r="A117" s="91">
        <f t="shared" si="8"/>
        <v>1</v>
      </c>
      <c r="B117" s="73" t="str">
        <f t="shared" si="10"/>
        <v/>
      </c>
      <c r="C117" s="74"/>
      <c r="D117" s="75"/>
      <c r="E117" s="76"/>
      <c r="F117" s="76"/>
      <c r="G117" s="75"/>
      <c r="H117" s="181"/>
      <c r="I117" s="75"/>
      <c r="J117" s="75"/>
      <c r="K117" s="569"/>
      <c r="L117" s="232"/>
      <c r="Q117" s="304">
        <f>O114-Q116</f>
        <v>145.13999999999999</v>
      </c>
    </row>
    <row r="118" spans="1:17" s="60" customFormat="1" x14ac:dyDescent="0.3">
      <c r="A118" s="79">
        <f t="shared" si="8"/>
        <v>1</v>
      </c>
      <c r="B118" s="73" t="str">
        <f t="shared" si="10"/>
        <v/>
      </c>
      <c r="C118" s="80" t="s">
        <v>773</v>
      </c>
      <c r="D118" s="75"/>
      <c r="E118" s="76"/>
      <c r="F118" s="76"/>
      <c r="G118" s="75"/>
      <c r="H118" s="181"/>
      <c r="I118" s="75"/>
      <c r="J118" s="75"/>
      <c r="K118" s="569"/>
      <c r="L118" s="232"/>
    </row>
    <row r="119" spans="1:17" s="60" customFormat="1" x14ac:dyDescent="0.3">
      <c r="A119" s="79">
        <f t="shared" si="8"/>
        <v>1</v>
      </c>
      <c r="B119" s="73" t="str">
        <f t="shared" si="10"/>
        <v/>
      </c>
      <c r="C119" s="74"/>
      <c r="D119" s="75"/>
      <c r="E119" s="76"/>
      <c r="F119" s="76"/>
      <c r="G119" s="75"/>
      <c r="H119" s="181"/>
      <c r="I119" s="75"/>
      <c r="J119" s="75"/>
      <c r="K119" s="569"/>
      <c r="L119" s="232"/>
    </row>
    <row r="120" spans="1:17" s="60" customFormat="1" ht="47.25" customHeight="1" x14ac:dyDescent="0.3">
      <c r="A120" s="79">
        <f t="shared" si="8"/>
        <v>1</v>
      </c>
      <c r="B120" s="73" t="str">
        <f t="shared" si="10"/>
        <v/>
      </c>
      <c r="C120" s="74" t="s">
        <v>774</v>
      </c>
      <c r="D120" s="75"/>
      <c r="E120" s="76"/>
      <c r="F120" s="76"/>
      <c r="G120" s="75"/>
      <c r="H120" s="181"/>
      <c r="I120" s="75"/>
      <c r="J120" s="75"/>
      <c r="K120" s="569"/>
      <c r="L120" s="232"/>
    </row>
    <row r="121" spans="1:17" s="60" customFormat="1" ht="13.8" x14ac:dyDescent="0.3">
      <c r="A121" s="79">
        <f t="shared" si="8"/>
        <v>1</v>
      </c>
      <c r="B121" s="73" t="str">
        <f t="shared" si="10"/>
        <v/>
      </c>
      <c r="C121" s="310"/>
      <c r="D121" s="75"/>
      <c r="E121" s="76"/>
      <c r="F121" s="76"/>
      <c r="G121" s="75"/>
      <c r="H121" s="181"/>
      <c r="I121" s="75"/>
      <c r="J121" s="75"/>
      <c r="K121" s="569"/>
      <c r="L121" s="232"/>
    </row>
    <row r="122" spans="1:17" s="60" customFormat="1" x14ac:dyDescent="0.3">
      <c r="A122" s="79">
        <f t="shared" si="8"/>
        <v>2</v>
      </c>
      <c r="B122" s="73" t="str">
        <f t="shared" si="10"/>
        <v>T2</v>
      </c>
      <c r="C122" s="74" t="s">
        <v>220</v>
      </c>
      <c r="D122" s="75">
        <v>43.89</v>
      </c>
      <c r="E122" s="76" t="s">
        <v>213</v>
      </c>
      <c r="F122" s="76"/>
      <c r="G122" s="75">
        <v>5477</v>
      </c>
      <c r="H122" s="181">
        <f>G122*D122</f>
        <v>240385.53</v>
      </c>
      <c r="I122" s="75">
        <v>5300.64</v>
      </c>
      <c r="J122" s="75">
        <f>I122*D122</f>
        <v>232645.08960000001</v>
      </c>
      <c r="K122" s="235">
        <f>D122</f>
        <v>43.89</v>
      </c>
      <c r="L122" s="348">
        <f>K122*I122</f>
        <v>232645.08960000001</v>
      </c>
    </row>
    <row r="123" spans="1:17" s="60" customFormat="1" x14ac:dyDescent="0.3">
      <c r="A123" s="79">
        <f t="shared" si="8"/>
        <v>2</v>
      </c>
      <c r="B123" s="73" t="str">
        <f t="shared" si="10"/>
        <v/>
      </c>
      <c r="C123" s="74"/>
      <c r="D123" s="75"/>
      <c r="E123" s="76"/>
      <c r="F123" s="76"/>
      <c r="G123" s="75"/>
      <c r="H123" s="181"/>
      <c r="I123" s="75">
        <v>0</v>
      </c>
      <c r="J123" s="75"/>
      <c r="K123" s="235"/>
      <c r="L123" s="348"/>
    </row>
    <row r="124" spans="1:17" s="60" customFormat="1" x14ac:dyDescent="0.3">
      <c r="A124" s="79">
        <f t="shared" si="8"/>
        <v>3</v>
      </c>
      <c r="B124" s="73" t="str">
        <f t="shared" si="10"/>
        <v>T3</v>
      </c>
      <c r="C124" s="74" t="s">
        <v>212</v>
      </c>
      <c r="D124" s="75">
        <v>14.58</v>
      </c>
      <c r="E124" s="76" t="s">
        <v>213</v>
      </c>
      <c r="F124" s="76"/>
      <c r="G124" s="75">
        <v>5477</v>
      </c>
      <c r="H124" s="181">
        <f t="shared" ref="H124:H134" si="14">G124*D124</f>
        <v>79854.66</v>
      </c>
      <c r="I124" s="75">
        <v>5300.64</v>
      </c>
      <c r="J124" s="75">
        <f>I124*D124</f>
        <v>77283.331200000001</v>
      </c>
      <c r="K124" s="235">
        <f>D124</f>
        <v>14.58</v>
      </c>
      <c r="L124" s="348">
        <f>K124*I124</f>
        <v>77283.331200000001</v>
      </c>
    </row>
    <row r="125" spans="1:17" s="60" customFormat="1" x14ac:dyDescent="0.3">
      <c r="A125" s="79">
        <f t="shared" si="8"/>
        <v>3</v>
      </c>
      <c r="B125" s="73" t="str">
        <f t="shared" si="10"/>
        <v/>
      </c>
      <c r="C125" s="74"/>
      <c r="D125" s="75"/>
      <c r="E125" s="76"/>
      <c r="F125" s="76"/>
      <c r="G125" s="75"/>
      <c r="H125" s="181"/>
      <c r="I125" s="75">
        <v>0</v>
      </c>
      <c r="J125" s="75"/>
      <c r="K125" s="235"/>
      <c r="L125" s="348"/>
    </row>
    <row r="126" spans="1:17" s="60" customFormat="1" x14ac:dyDescent="0.3">
      <c r="A126" s="79">
        <f t="shared" si="8"/>
        <v>4</v>
      </c>
      <c r="B126" s="73" t="str">
        <f t="shared" si="10"/>
        <v>T4</v>
      </c>
      <c r="C126" s="74" t="s">
        <v>214</v>
      </c>
      <c r="D126" s="75">
        <v>14.58</v>
      </c>
      <c r="E126" s="76" t="s">
        <v>213</v>
      </c>
      <c r="F126" s="76"/>
      <c r="G126" s="75">
        <v>5477</v>
      </c>
      <c r="H126" s="181">
        <f t="shared" si="14"/>
        <v>79854.66</v>
      </c>
      <c r="I126" s="75">
        <v>5300.64</v>
      </c>
      <c r="J126" s="75">
        <f>I126*D126</f>
        <v>77283.331200000001</v>
      </c>
      <c r="K126" s="235">
        <f>D126</f>
        <v>14.58</v>
      </c>
      <c r="L126" s="348">
        <f>K126*I126</f>
        <v>77283.331200000001</v>
      </c>
    </row>
    <row r="127" spans="1:17" s="60" customFormat="1" x14ac:dyDescent="0.3">
      <c r="A127" s="79">
        <f t="shared" si="8"/>
        <v>4</v>
      </c>
      <c r="B127" s="73" t="str">
        <f t="shared" si="10"/>
        <v/>
      </c>
      <c r="C127" s="74"/>
      <c r="D127" s="75"/>
      <c r="E127" s="76"/>
      <c r="F127" s="76"/>
      <c r="G127" s="75"/>
      <c r="H127" s="181"/>
      <c r="I127" s="75">
        <v>0</v>
      </c>
      <c r="J127" s="75"/>
      <c r="K127" s="235"/>
      <c r="L127" s="348"/>
    </row>
    <row r="128" spans="1:17" s="60" customFormat="1" x14ac:dyDescent="0.3">
      <c r="A128" s="79">
        <f t="shared" si="8"/>
        <v>5</v>
      </c>
      <c r="B128" s="73" t="str">
        <f t="shared" si="10"/>
        <v>T5</v>
      </c>
      <c r="C128" s="74" t="s">
        <v>215</v>
      </c>
      <c r="D128" s="75">
        <v>14.58</v>
      </c>
      <c r="E128" s="76" t="s">
        <v>213</v>
      </c>
      <c r="F128" s="76"/>
      <c r="G128" s="75">
        <v>5477</v>
      </c>
      <c r="H128" s="181">
        <f t="shared" si="14"/>
        <v>79854.66</v>
      </c>
      <c r="I128" s="75">
        <v>5300.64</v>
      </c>
      <c r="J128" s="75">
        <f>I128*D128</f>
        <v>77283.331200000001</v>
      </c>
      <c r="K128" s="235">
        <f>D128</f>
        <v>14.58</v>
      </c>
      <c r="L128" s="348">
        <f>K128*I128</f>
        <v>77283.331200000001</v>
      </c>
    </row>
    <row r="129" spans="1:26" s="60" customFormat="1" x14ac:dyDescent="0.3">
      <c r="A129" s="79">
        <f t="shared" si="8"/>
        <v>5</v>
      </c>
      <c r="B129" s="73" t="str">
        <f t="shared" si="10"/>
        <v/>
      </c>
      <c r="C129" s="74"/>
      <c r="D129" s="75"/>
      <c r="E129" s="76"/>
      <c r="F129" s="76"/>
      <c r="G129" s="75"/>
      <c r="H129" s="181"/>
      <c r="I129" s="75">
        <v>0</v>
      </c>
      <c r="J129" s="75"/>
      <c r="K129" s="235"/>
      <c r="L129" s="348"/>
    </row>
    <row r="130" spans="1:26" s="60" customFormat="1" x14ac:dyDescent="0.3">
      <c r="A130" s="79">
        <f t="shared" si="8"/>
        <v>6</v>
      </c>
      <c r="B130" s="73" t="str">
        <f t="shared" si="10"/>
        <v>T6</v>
      </c>
      <c r="C130" s="74" t="s">
        <v>216</v>
      </c>
      <c r="D130" s="75">
        <v>14.58</v>
      </c>
      <c r="E130" s="76" t="s">
        <v>213</v>
      </c>
      <c r="F130" s="76"/>
      <c r="G130" s="75">
        <v>5477</v>
      </c>
      <c r="H130" s="181">
        <f t="shared" si="14"/>
        <v>79854.66</v>
      </c>
      <c r="I130" s="75">
        <v>5300.64</v>
      </c>
      <c r="J130" s="75">
        <f>I130*D130</f>
        <v>77283.331200000001</v>
      </c>
      <c r="K130" s="235">
        <f>D130</f>
        <v>14.58</v>
      </c>
      <c r="L130" s="348">
        <f>K130*I130</f>
        <v>77283.331200000001</v>
      </c>
    </row>
    <row r="131" spans="1:26" s="60" customFormat="1" ht="8.4" customHeight="1" x14ac:dyDescent="0.3">
      <c r="A131" s="79">
        <f t="shared" si="8"/>
        <v>6</v>
      </c>
      <c r="B131" s="73" t="str">
        <f t="shared" si="10"/>
        <v/>
      </c>
      <c r="C131" s="74"/>
      <c r="D131" s="75"/>
      <c r="E131" s="76"/>
      <c r="F131" s="76"/>
      <c r="G131" s="75"/>
      <c r="H131" s="181">
        <f t="shared" si="14"/>
        <v>0</v>
      </c>
      <c r="I131" s="75">
        <v>0</v>
      </c>
      <c r="J131" s="75">
        <f>I131*D131</f>
        <v>0</v>
      </c>
      <c r="K131" s="235"/>
      <c r="L131" s="348"/>
    </row>
    <row r="132" spans="1:26" s="60" customFormat="1" x14ac:dyDescent="0.3">
      <c r="A132" s="79">
        <f t="shared" si="8"/>
        <v>7</v>
      </c>
      <c r="B132" s="73" t="str">
        <f t="shared" si="10"/>
        <v>T7</v>
      </c>
      <c r="C132" s="74" t="s">
        <v>768</v>
      </c>
      <c r="D132" s="75">
        <v>11.61</v>
      </c>
      <c r="E132" s="76" t="s">
        <v>213</v>
      </c>
      <c r="F132" s="76"/>
      <c r="G132" s="75">
        <v>5477</v>
      </c>
      <c r="H132" s="181">
        <f t="shared" si="14"/>
        <v>63587.969999999994</v>
      </c>
      <c r="I132" s="75">
        <v>5300.64</v>
      </c>
      <c r="J132" s="75">
        <f>I132*D132</f>
        <v>61540.430399999997</v>
      </c>
      <c r="K132" s="235">
        <f>D132</f>
        <v>11.61</v>
      </c>
      <c r="L132" s="348">
        <f>K132*I132</f>
        <v>61540.430399999997</v>
      </c>
    </row>
    <row r="133" spans="1:26" s="60" customFormat="1" x14ac:dyDescent="0.3">
      <c r="A133" s="79">
        <f t="shared" si="8"/>
        <v>7</v>
      </c>
      <c r="B133" s="73" t="str">
        <f t="shared" si="10"/>
        <v/>
      </c>
      <c r="C133" s="74"/>
      <c r="D133" s="75"/>
      <c r="E133" s="76"/>
      <c r="F133" s="76"/>
      <c r="G133" s="75"/>
      <c r="H133" s="181"/>
      <c r="I133" s="75">
        <v>0</v>
      </c>
      <c r="J133" s="75"/>
      <c r="K133" s="235"/>
      <c r="L133" s="348"/>
      <c r="M133" s="82"/>
      <c r="N133" s="82"/>
      <c r="O133" s="82"/>
      <c r="P133" s="82"/>
      <c r="Q133" s="82"/>
      <c r="R133" s="82"/>
      <c r="S133" s="82"/>
      <c r="T133" s="82"/>
      <c r="U133" s="82"/>
      <c r="V133" s="82"/>
      <c r="W133" s="82"/>
      <c r="X133" s="82"/>
      <c r="Y133" s="82"/>
      <c r="Z133" s="82"/>
    </row>
    <row r="134" spans="1:26" s="85" customFormat="1" x14ac:dyDescent="0.3">
      <c r="A134" s="79">
        <f t="shared" si="8"/>
        <v>8</v>
      </c>
      <c r="B134" s="73" t="str">
        <f t="shared" si="10"/>
        <v>T8</v>
      </c>
      <c r="C134" s="74" t="s">
        <v>218</v>
      </c>
      <c r="D134" s="75">
        <v>15.76</v>
      </c>
      <c r="E134" s="76" t="s">
        <v>213</v>
      </c>
      <c r="F134" s="76"/>
      <c r="G134" s="75">
        <v>5477</v>
      </c>
      <c r="H134" s="181">
        <f t="shared" si="14"/>
        <v>86317.52</v>
      </c>
      <c r="I134" s="75">
        <v>5300.64</v>
      </c>
      <c r="J134" s="75">
        <f>I134*D134</f>
        <v>83538.0864</v>
      </c>
      <c r="K134" s="235">
        <f>D134</f>
        <v>15.76</v>
      </c>
      <c r="L134" s="348">
        <f>K134*I134</f>
        <v>83538.0864</v>
      </c>
      <c r="M134" s="82"/>
      <c r="N134" s="82"/>
      <c r="O134" s="82"/>
      <c r="P134" s="82"/>
      <c r="Q134" s="82"/>
      <c r="R134" s="82"/>
      <c r="S134" s="82"/>
      <c r="T134" s="82"/>
      <c r="U134" s="82"/>
      <c r="V134" s="82"/>
      <c r="W134" s="82"/>
      <c r="X134" s="82"/>
      <c r="Y134" s="82"/>
      <c r="Z134" s="82"/>
    </row>
    <row r="135" spans="1:26" s="60" customFormat="1" x14ac:dyDescent="0.3">
      <c r="A135" s="79">
        <f t="shared" si="8"/>
        <v>8</v>
      </c>
      <c r="B135" s="93" t="str">
        <f t="shared" si="10"/>
        <v/>
      </c>
      <c r="C135" s="94"/>
      <c r="D135" s="95"/>
      <c r="E135" s="201"/>
      <c r="F135" s="201"/>
      <c r="G135" s="95"/>
      <c r="H135" s="309"/>
      <c r="I135" s="95"/>
      <c r="J135" s="95"/>
      <c r="K135" s="573"/>
      <c r="L135" s="549"/>
    </row>
    <row r="136" spans="1:26" s="60" customFormat="1" ht="55.5" customHeight="1" x14ac:dyDescent="0.3">
      <c r="A136" s="79">
        <f t="shared" si="8"/>
        <v>8</v>
      </c>
      <c r="B136" s="73" t="str">
        <f t="shared" si="10"/>
        <v/>
      </c>
      <c r="C136" s="74" t="s">
        <v>775</v>
      </c>
      <c r="D136" s="75"/>
      <c r="E136" s="76"/>
      <c r="F136" s="76"/>
      <c r="G136" s="75"/>
      <c r="H136" s="181"/>
      <c r="I136" s="75"/>
      <c r="J136" s="75"/>
      <c r="K136" s="569"/>
      <c r="L136" s="232"/>
    </row>
    <row r="137" spans="1:26" s="60" customFormat="1" x14ac:dyDescent="0.3">
      <c r="A137" s="79">
        <f t="shared" si="8"/>
        <v>8</v>
      </c>
      <c r="B137" s="73" t="str">
        <f t="shared" si="10"/>
        <v/>
      </c>
      <c r="C137" s="74"/>
      <c r="D137" s="75"/>
      <c r="E137" s="76"/>
      <c r="F137" s="76"/>
      <c r="G137" s="75"/>
      <c r="H137" s="181"/>
      <c r="I137" s="75"/>
      <c r="J137" s="75"/>
      <c r="K137" s="569"/>
      <c r="L137" s="232"/>
    </row>
    <row r="138" spans="1:26" s="60" customFormat="1" x14ac:dyDescent="0.3">
      <c r="A138" s="79">
        <f t="shared" ref="A138:A201" si="15">IF(D138&lt;&gt;"",A137+1,A137)</f>
        <v>9</v>
      </c>
      <c r="B138" s="73" t="str">
        <f t="shared" si="10"/>
        <v>T9</v>
      </c>
      <c r="C138" s="74" t="s">
        <v>220</v>
      </c>
      <c r="D138" s="75">
        <v>68.06</v>
      </c>
      <c r="E138" s="76" t="s">
        <v>213</v>
      </c>
      <c r="F138" s="76"/>
      <c r="G138" s="75">
        <v>1689</v>
      </c>
      <c r="H138" s="181">
        <f>G138*D138</f>
        <v>114953.34000000001</v>
      </c>
      <c r="I138" s="75">
        <v>1634.61</v>
      </c>
      <c r="J138" s="75">
        <f>I138*D138</f>
        <v>111251.5566</v>
      </c>
      <c r="K138" s="235">
        <f>D138</f>
        <v>68.06</v>
      </c>
      <c r="L138" s="348">
        <f>K138*I138</f>
        <v>111251.5566</v>
      </c>
    </row>
    <row r="139" spans="1:26" s="60" customFormat="1" x14ac:dyDescent="0.3">
      <c r="A139" s="79">
        <f t="shared" si="15"/>
        <v>9</v>
      </c>
      <c r="B139" s="73" t="str">
        <f t="shared" si="10"/>
        <v/>
      </c>
      <c r="C139" s="74"/>
      <c r="D139" s="75"/>
      <c r="E139" s="76"/>
      <c r="F139" s="76"/>
      <c r="G139" s="75"/>
      <c r="H139" s="181"/>
      <c r="I139" s="75"/>
      <c r="J139" s="75"/>
      <c r="K139" s="235"/>
      <c r="L139" s="348"/>
    </row>
    <row r="140" spans="1:26" s="60" customFormat="1" x14ac:dyDescent="0.3">
      <c r="A140" s="79">
        <f t="shared" si="15"/>
        <v>10</v>
      </c>
      <c r="B140" s="73" t="str">
        <f t="shared" si="10"/>
        <v>T10</v>
      </c>
      <c r="C140" s="74" t="s">
        <v>212</v>
      </c>
      <c r="D140" s="75">
        <v>88.24</v>
      </c>
      <c r="E140" s="76" t="s">
        <v>213</v>
      </c>
      <c r="F140" s="76"/>
      <c r="G140" s="75">
        <v>1689</v>
      </c>
      <c r="H140" s="181">
        <f t="shared" ref="H140:H150" si="16">G140*D140</f>
        <v>149037.35999999999</v>
      </c>
      <c r="I140" s="75">
        <v>1634.61</v>
      </c>
      <c r="J140" s="75">
        <f>I140*D140</f>
        <v>144237.98639999999</v>
      </c>
      <c r="K140" s="235">
        <f t="shared" ref="K140:K150" si="17">D140</f>
        <v>88.24</v>
      </c>
      <c r="L140" s="348">
        <f t="shared" ref="L140:L150" si="18">K140*I140</f>
        <v>144237.98639999999</v>
      </c>
    </row>
    <row r="141" spans="1:26" s="60" customFormat="1" x14ac:dyDescent="0.3">
      <c r="A141" s="79">
        <f t="shared" si="15"/>
        <v>10</v>
      </c>
      <c r="B141" s="73" t="str">
        <f t="shared" si="10"/>
        <v/>
      </c>
      <c r="C141" s="74"/>
      <c r="D141" s="75"/>
      <c r="E141" s="76"/>
      <c r="F141" s="76"/>
      <c r="G141" s="75"/>
      <c r="H141" s="181"/>
      <c r="I141" s="75"/>
      <c r="J141" s="75"/>
      <c r="K141" s="235"/>
      <c r="L141" s="348"/>
    </row>
    <row r="142" spans="1:26" s="60" customFormat="1" x14ac:dyDescent="0.3">
      <c r="A142" s="79">
        <f t="shared" si="15"/>
        <v>11</v>
      </c>
      <c r="B142" s="73" t="str">
        <f t="shared" si="10"/>
        <v>T11</v>
      </c>
      <c r="C142" s="74" t="s">
        <v>214</v>
      </c>
      <c r="D142" s="75">
        <v>88.24</v>
      </c>
      <c r="E142" s="76" t="s">
        <v>213</v>
      </c>
      <c r="F142" s="76"/>
      <c r="G142" s="75">
        <v>1689</v>
      </c>
      <c r="H142" s="181">
        <f t="shared" si="16"/>
        <v>149037.35999999999</v>
      </c>
      <c r="I142" s="75">
        <v>1634.61</v>
      </c>
      <c r="J142" s="75">
        <f>I142*D142</f>
        <v>144237.98639999999</v>
      </c>
      <c r="K142" s="235">
        <f t="shared" si="17"/>
        <v>88.24</v>
      </c>
      <c r="L142" s="348">
        <f t="shared" si="18"/>
        <v>144237.98639999999</v>
      </c>
    </row>
    <row r="143" spans="1:26" s="60" customFormat="1" x14ac:dyDescent="0.3">
      <c r="A143" s="79">
        <f t="shared" si="15"/>
        <v>11</v>
      </c>
      <c r="B143" s="73" t="str">
        <f t="shared" si="10"/>
        <v/>
      </c>
      <c r="C143" s="74"/>
      <c r="D143" s="75"/>
      <c r="E143" s="76"/>
      <c r="F143" s="76"/>
      <c r="G143" s="75"/>
      <c r="H143" s="181"/>
      <c r="I143" s="75"/>
      <c r="J143" s="75"/>
      <c r="K143" s="235"/>
      <c r="L143" s="348"/>
    </row>
    <row r="144" spans="1:26" s="60" customFormat="1" x14ac:dyDescent="0.3">
      <c r="A144" s="79">
        <f t="shared" si="15"/>
        <v>12</v>
      </c>
      <c r="B144" s="73" t="str">
        <f t="shared" si="10"/>
        <v>T12</v>
      </c>
      <c r="C144" s="74" t="s">
        <v>215</v>
      </c>
      <c r="D144" s="75">
        <v>88.24</v>
      </c>
      <c r="E144" s="76" t="s">
        <v>213</v>
      </c>
      <c r="F144" s="76"/>
      <c r="G144" s="75">
        <v>1689</v>
      </c>
      <c r="H144" s="181">
        <f t="shared" si="16"/>
        <v>149037.35999999999</v>
      </c>
      <c r="I144" s="75">
        <v>1634.61</v>
      </c>
      <c r="J144" s="75">
        <f>I144*D144</f>
        <v>144237.98639999999</v>
      </c>
      <c r="K144" s="235">
        <f t="shared" si="17"/>
        <v>88.24</v>
      </c>
      <c r="L144" s="348">
        <f t="shared" si="18"/>
        <v>144237.98639999999</v>
      </c>
    </row>
    <row r="145" spans="1:12" s="60" customFormat="1" x14ac:dyDescent="0.3">
      <c r="A145" s="79">
        <f t="shared" si="15"/>
        <v>12</v>
      </c>
      <c r="B145" s="73" t="str">
        <f t="shared" si="10"/>
        <v/>
      </c>
      <c r="C145" s="74"/>
      <c r="D145" s="75"/>
      <c r="E145" s="76"/>
      <c r="F145" s="76"/>
      <c r="G145" s="75"/>
      <c r="H145" s="181"/>
      <c r="I145" s="75"/>
      <c r="J145" s="75"/>
      <c r="K145" s="235"/>
      <c r="L145" s="348"/>
    </row>
    <row r="146" spans="1:12" s="60" customFormat="1" x14ac:dyDescent="0.3">
      <c r="A146" s="79">
        <f t="shared" si="15"/>
        <v>13</v>
      </c>
      <c r="B146" s="73" t="str">
        <f t="shared" si="10"/>
        <v>T13</v>
      </c>
      <c r="C146" s="74" t="s">
        <v>216</v>
      </c>
      <c r="D146" s="75">
        <v>88.24</v>
      </c>
      <c r="E146" s="76" t="s">
        <v>213</v>
      </c>
      <c r="F146" s="76"/>
      <c r="G146" s="75">
        <v>1689</v>
      </c>
      <c r="H146" s="181">
        <f t="shared" si="16"/>
        <v>149037.35999999999</v>
      </c>
      <c r="I146" s="75">
        <v>1634.61</v>
      </c>
      <c r="J146" s="75">
        <f>I146*D146</f>
        <v>144237.98639999999</v>
      </c>
      <c r="K146" s="235">
        <f t="shared" si="17"/>
        <v>88.24</v>
      </c>
      <c r="L146" s="348">
        <f t="shared" si="18"/>
        <v>144237.98639999999</v>
      </c>
    </row>
    <row r="147" spans="1:12" s="60" customFormat="1" x14ac:dyDescent="0.3">
      <c r="A147" s="79">
        <f t="shared" si="15"/>
        <v>13</v>
      </c>
      <c r="B147" s="73" t="str">
        <f t="shared" si="10"/>
        <v/>
      </c>
      <c r="C147" s="74"/>
      <c r="D147" s="75"/>
      <c r="E147" s="76"/>
      <c r="F147" s="76"/>
      <c r="G147" s="75"/>
      <c r="H147" s="181"/>
      <c r="I147" s="75"/>
      <c r="J147" s="75"/>
      <c r="K147" s="235"/>
      <c r="L147" s="348"/>
    </row>
    <row r="148" spans="1:12" s="60" customFormat="1" x14ac:dyDescent="0.3">
      <c r="A148" s="79">
        <f t="shared" si="15"/>
        <v>14</v>
      </c>
      <c r="B148" s="73" t="str">
        <f t="shared" si="10"/>
        <v>T14</v>
      </c>
      <c r="C148" s="74" t="s">
        <v>768</v>
      </c>
      <c r="D148" s="75">
        <v>107.62</v>
      </c>
      <c r="E148" s="76" t="s">
        <v>213</v>
      </c>
      <c r="F148" s="76"/>
      <c r="G148" s="75">
        <v>1689</v>
      </c>
      <c r="H148" s="181">
        <f t="shared" si="16"/>
        <v>181770.18000000002</v>
      </c>
      <c r="I148" s="75">
        <v>1634.61</v>
      </c>
      <c r="J148" s="75">
        <f>I148*D148</f>
        <v>175916.72819999998</v>
      </c>
      <c r="K148" s="235">
        <f>K146</f>
        <v>88.24</v>
      </c>
      <c r="L148" s="348">
        <f t="shared" si="18"/>
        <v>144237.98639999999</v>
      </c>
    </row>
    <row r="149" spans="1:12" s="60" customFormat="1" x14ac:dyDescent="0.3">
      <c r="A149" s="79">
        <f t="shared" si="15"/>
        <v>14</v>
      </c>
      <c r="B149" s="73" t="str">
        <f t="shared" si="10"/>
        <v/>
      </c>
      <c r="C149" s="74"/>
      <c r="D149" s="75"/>
      <c r="E149" s="76"/>
      <c r="F149" s="76"/>
      <c r="G149" s="75"/>
      <c r="H149" s="181"/>
      <c r="I149" s="75"/>
      <c r="J149" s="75"/>
      <c r="K149" s="235"/>
      <c r="L149" s="348"/>
    </row>
    <row r="150" spans="1:12" s="60" customFormat="1" x14ac:dyDescent="0.3">
      <c r="A150" s="79">
        <f t="shared" si="15"/>
        <v>15</v>
      </c>
      <c r="B150" s="73" t="str">
        <f t="shared" si="10"/>
        <v>T15</v>
      </c>
      <c r="C150" s="74" t="s">
        <v>218</v>
      </c>
      <c r="D150" s="75">
        <v>209.08</v>
      </c>
      <c r="E150" s="76" t="s">
        <v>213</v>
      </c>
      <c r="F150" s="201"/>
      <c r="G150" s="75">
        <v>1689</v>
      </c>
      <c r="H150" s="181">
        <f t="shared" si="16"/>
        <v>353136.12</v>
      </c>
      <c r="I150" s="75">
        <v>1634.61</v>
      </c>
      <c r="J150" s="75">
        <f>I150*D150</f>
        <v>341764.25880000001</v>
      </c>
      <c r="K150" s="235">
        <f t="shared" si="17"/>
        <v>209.08</v>
      </c>
      <c r="L150" s="348">
        <f t="shared" si="18"/>
        <v>341764.25880000001</v>
      </c>
    </row>
    <row r="151" spans="1:12" s="60" customFormat="1" x14ac:dyDescent="0.3">
      <c r="A151" s="79">
        <f t="shared" si="15"/>
        <v>15</v>
      </c>
      <c r="B151" s="73" t="str">
        <f t="shared" si="10"/>
        <v/>
      </c>
      <c r="C151" s="74"/>
      <c r="D151" s="75"/>
      <c r="E151" s="76"/>
      <c r="F151" s="76"/>
      <c r="G151" s="75"/>
      <c r="H151" s="181"/>
      <c r="I151" s="75"/>
      <c r="J151" s="75"/>
      <c r="K151" s="235"/>
      <c r="L151" s="348"/>
    </row>
    <row r="152" spans="1:12" s="60" customFormat="1" ht="42.75" customHeight="1" x14ac:dyDescent="0.3">
      <c r="A152" s="79">
        <f t="shared" si="15"/>
        <v>15</v>
      </c>
      <c r="B152" s="73" t="str">
        <f t="shared" si="10"/>
        <v/>
      </c>
      <c r="C152" s="74" t="s">
        <v>776</v>
      </c>
      <c r="D152" s="75"/>
      <c r="E152" s="76"/>
      <c r="F152" s="76"/>
      <c r="G152" s="75"/>
      <c r="H152" s="181"/>
      <c r="I152" s="75"/>
      <c r="J152" s="75"/>
      <c r="K152" s="569"/>
      <c r="L152" s="232"/>
    </row>
    <row r="153" spans="1:12" s="60" customFormat="1" ht="12" customHeight="1" x14ac:dyDescent="0.3">
      <c r="A153" s="79">
        <f t="shared" si="15"/>
        <v>15</v>
      </c>
      <c r="B153" s="73" t="str">
        <f t="shared" si="10"/>
        <v/>
      </c>
      <c r="C153" s="74"/>
      <c r="D153" s="75"/>
      <c r="E153" s="76"/>
      <c r="F153" s="76"/>
      <c r="G153" s="75"/>
      <c r="H153" s="181"/>
      <c r="I153" s="75"/>
      <c r="J153" s="75"/>
      <c r="K153" s="569"/>
      <c r="L153" s="232"/>
    </row>
    <row r="154" spans="1:12" s="60" customFormat="1" x14ac:dyDescent="0.3">
      <c r="A154" s="79">
        <f t="shared" si="15"/>
        <v>16</v>
      </c>
      <c r="B154" s="73" t="str">
        <f t="shared" si="10"/>
        <v>T16</v>
      </c>
      <c r="C154" s="74" t="s">
        <v>212</v>
      </c>
      <c r="D154" s="75">
        <v>153.05000000000001</v>
      </c>
      <c r="E154" s="76" t="s">
        <v>213</v>
      </c>
      <c r="F154" s="76"/>
      <c r="G154" s="75">
        <v>1689</v>
      </c>
      <c r="H154" s="181">
        <f>G154*D154</f>
        <v>258501.45</v>
      </c>
      <c r="I154" s="75">
        <v>1634.61</v>
      </c>
      <c r="J154" s="75">
        <f>I154*D154</f>
        <v>250177.06049999999</v>
      </c>
      <c r="K154" s="235">
        <f>D154</f>
        <v>153.05000000000001</v>
      </c>
      <c r="L154" s="348">
        <f>K154*I154</f>
        <v>250177.06049999999</v>
      </c>
    </row>
    <row r="155" spans="1:12" s="60" customFormat="1" ht="12" customHeight="1" x14ac:dyDescent="0.3">
      <c r="A155" s="79">
        <f t="shared" si="15"/>
        <v>16</v>
      </c>
      <c r="B155" s="73" t="str">
        <f t="shared" ref="B155:B218" si="19">IF(D155&lt;&gt;"","T"&amp;A155,"")</f>
        <v/>
      </c>
      <c r="C155" s="74"/>
      <c r="D155" s="75"/>
      <c r="E155" s="76"/>
      <c r="F155" s="76"/>
      <c r="G155" s="75"/>
      <c r="H155" s="181"/>
      <c r="I155" s="75">
        <v>0</v>
      </c>
      <c r="J155" s="75"/>
      <c r="K155" s="235"/>
      <c r="L155" s="348"/>
    </row>
    <row r="156" spans="1:12" s="60" customFormat="1" x14ac:dyDescent="0.3">
      <c r="A156" s="79">
        <f t="shared" si="15"/>
        <v>17</v>
      </c>
      <c r="B156" s="73" t="str">
        <f t="shared" si="19"/>
        <v>T17</v>
      </c>
      <c r="C156" s="74" t="s">
        <v>214</v>
      </c>
      <c r="D156" s="75">
        <v>153.05000000000001</v>
      </c>
      <c r="E156" s="76" t="s">
        <v>213</v>
      </c>
      <c r="F156" s="76"/>
      <c r="G156" s="75">
        <v>1689</v>
      </c>
      <c r="H156" s="181">
        <f t="shared" ref="H156:H162" si="20">G156*D156</f>
        <v>258501.45</v>
      </c>
      <c r="I156" s="75">
        <v>1634.61</v>
      </c>
      <c r="J156" s="75">
        <f>I156*D156</f>
        <v>250177.06049999999</v>
      </c>
      <c r="K156" s="235">
        <f t="shared" ref="K156:K160" si="21">D156</f>
        <v>153.05000000000001</v>
      </c>
      <c r="L156" s="348">
        <f t="shared" ref="L156:L162" si="22">K156*I156</f>
        <v>250177.06049999999</v>
      </c>
    </row>
    <row r="157" spans="1:12" s="60" customFormat="1" ht="12" customHeight="1" x14ac:dyDescent="0.3">
      <c r="A157" s="79">
        <f t="shared" si="15"/>
        <v>17</v>
      </c>
      <c r="B157" s="73" t="str">
        <f t="shared" si="19"/>
        <v/>
      </c>
      <c r="C157" s="74"/>
      <c r="D157" s="75"/>
      <c r="E157" s="76"/>
      <c r="F157" s="76"/>
      <c r="G157" s="75"/>
      <c r="H157" s="181"/>
      <c r="I157" s="75">
        <v>0</v>
      </c>
      <c r="J157" s="75"/>
      <c r="K157" s="235"/>
      <c r="L157" s="348"/>
    </row>
    <row r="158" spans="1:12" s="60" customFormat="1" x14ac:dyDescent="0.3">
      <c r="A158" s="79">
        <f t="shared" si="15"/>
        <v>18</v>
      </c>
      <c r="B158" s="73" t="str">
        <f t="shared" si="19"/>
        <v>T18</v>
      </c>
      <c r="C158" s="74" t="s">
        <v>215</v>
      </c>
      <c r="D158" s="75">
        <v>153.05000000000001</v>
      </c>
      <c r="E158" s="76" t="s">
        <v>213</v>
      </c>
      <c r="F158" s="76"/>
      <c r="G158" s="75">
        <v>1689</v>
      </c>
      <c r="H158" s="181">
        <f t="shared" si="20"/>
        <v>258501.45</v>
      </c>
      <c r="I158" s="75">
        <v>1634.61</v>
      </c>
      <c r="J158" s="75">
        <f>I158*D158</f>
        <v>250177.06049999999</v>
      </c>
      <c r="K158" s="235">
        <f t="shared" si="21"/>
        <v>153.05000000000001</v>
      </c>
      <c r="L158" s="348">
        <f t="shared" si="22"/>
        <v>250177.06049999999</v>
      </c>
    </row>
    <row r="159" spans="1:12" s="60" customFormat="1" ht="12" customHeight="1" x14ac:dyDescent="0.3">
      <c r="A159" s="79">
        <f t="shared" si="15"/>
        <v>18</v>
      </c>
      <c r="B159" s="73" t="str">
        <f t="shared" si="19"/>
        <v/>
      </c>
      <c r="C159" s="74"/>
      <c r="D159" s="75"/>
      <c r="E159" s="76"/>
      <c r="F159" s="76"/>
      <c r="G159" s="75"/>
      <c r="H159" s="181"/>
      <c r="I159" s="75">
        <v>0</v>
      </c>
      <c r="J159" s="75"/>
      <c r="K159" s="235"/>
      <c r="L159" s="348"/>
    </row>
    <row r="160" spans="1:12" s="60" customFormat="1" x14ac:dyDescent="0.3">
      <c r="A160" s="79">
        <f t="shared" si="15"/>
        <v>19</v>
      </c>
      <c r="B160" s="73" t="str">
        <f t="shared" si="19"/>
        <v>T19</v>
      </c>
      <c r="C160" s="74" t="s">
        <v>216</v>
      </c>
      <c r="D160" s="75">
        <v>153.05000000000001</v>
      </c>
      <c r="E160" s="76" t="s">
        <v>213</v>
      </c>
      <c r="F160" s="76"/>
      <c r="G160" s="75">
        <v>1689</v>
      </c>
      <c r="H160" s="181">
        <f t="shared" si="20"/>
        <v>258501.45</v>
      </c>
      <c r="I160" s="75">
        <v>1634.61</v>
      </c>
      <c r="J160" s="75">
        <f>I160*D160</f>
        <v>250177.06049999999</v>
      </c>
      <c r="K160" s="235">
        <f t="shared" si="21"/>
        <v>153.05000000000001</v>
      </c>
      <c r="L160" s="348">
        <f t="shared" si="22"/>
        <v>250177.06049999999</v>
      </c>
    </row>
    <row r="161" spans="1:16" s="60" customFormat="1" ht="12" customHeight="1" x14ac:dyDescent="0.3">
      <c r="A161" s="79">
        <f t="shared" si="15"/>
        <v>19</v>
      </c>
      <c r="B161" s="73" t="str">
        <f t="shared" si="19"/>
        <v/>
      </c>
      <c r="C161" s="74"/>
      <c r="D161" s="75"/>
      <c r="E161" s="76"/>
      <c r="F161" s="76"/>
      <c r="G161" s="75"/>
      <c r="H161" s="181"/>
      <c r="I161" s="75">
        <v>0</v>
      </c>
      <c r="J161" s="75"/>
      <c r="K161" s="235"/>
      <c r="L161" s="348"/>
    </row>
    <row r="162" spans="1:16" s="60" customFormat="1" x14ac:dyDescent="0.3">
      <c r="A162" s="79">
        <f t="shared" si="15"/>
        <v>20</v>
      </c>
      <c r="B162" s="73" t="str">
        <f t="shared" si="19"/>
        <v>T20</v>
      </c>
      <c r="C162" s="74" t="s">
        <v>768</v>
      </c>
      <c r="D162" s="75">
        <v>165.87</v>
      </c>
      <c r="E162" s="76" t="s">
        <v>213</v>
      </c>
      <c r="F162" s="76"/>
      <c r="G162" s="75">
        <v>1689</v>
      </c>
      <c r="H162" s="181">
        <f t="shared" si="20"/>
        <v>280154.43</v>
      </c>
      <c r="I162" s="75">
        <v>1634.61</v>
      </c>
      <c r="J162" s="75">
        <f>I162*D162</f>
        <v>271132.76069999998</v>
      </c>
      <c r="K162" s="235">
        <f>K160</f>
        <v>153.05000000000001</v>
      </c>
      <c r="L162" s="348">
        <f t="shared" si="22"/>
        <v>250177.06049999999</v>
      </c>
    </row>
    <row r="163" spans="1:16" s="60" customFormat="1" ht="12" customHeight="1" x14ac:dyDescent="0.3">
      <c r="A163" s="79">
        <f t="shared" si="15"/>
        <v>20</v>
      </c>
      <c r="B163" s="93" t="str">
        <f t="shared" si="19"/>
        <v/>
      </c>
      <c r="C163" s="94"/>
      <c r="D163" s="95"/>
      <c r="E163" s="201"/>
      <c r="F163" s="201"/>
      <c r="G163" s="95"/>
      <c r="H163" s="309"/>
      <c r="I163" s="95"/>
      <c r="J163" s="95"/>
      <c r="K163" s="549"/>
      <c r="L163" s="548"/>
    </row>
    <row r="164" spans="1:16" s="60" customFormat="1" ht="42" customHeight="1" x14ac:dyDescent="0.3">
      <c r="A164" s="79">
        <f t="shared" si="15"/>
        <v>20</v>
      </c>
      <c r="B164" s="73" t="str">
        <f t="shared" si="19"/>
        <v/>
      </c>
      <c r="C164" s="74" t="s">
        <v>777</v>
      </c>
      <c r="D164" s="75"/>
      <c r="E164" s="76"/>
      <c r="F164" s="76"/>
      <c r="G164" s="75"/>
      <c r="H164" s="181"/>
      <c r="I164" s="75"/>
      <c r="J164" s="75"/>
      <c r="K164" s="232"/>
      <c r="L164" s="232"/>
    </row>
    <row r="165" spans="1:16" s="60" customFormat="1" ht="12" customHeight="1" x14ac:dyDescent="0.3">
      <c r="A165" s="79">
        <f t="shared" si="15"/>
        <v>20</v>
      </c>
      <c r="B165" s="73" t="str">
        <f t="shared" si="19"/>
        <v/>
      </c>
      <c r="C165" s="74"/>
      <c r="D165" s="75"/>
      <c r="E165" s="76"/>
      <c r="F165" s="76"/>
      <c r="G165" s="75"/>
      <c r="H165" s="181"/>
      <c r="I165" s="75"/>
      <c r="J165" s="75"/>
      <c r="K165" s="232"/>
      <c r="L165" s="232"/>
    </row>
    <row r="166" spans="1:16" s="60" customFormat="1" x14ac:dyDescent="0.3">
      <c r="A166" s="79">
        <f t="shared" si="15"/>
        <v>21</v>
      </c>
      <c r="B166" s="73" t="str">
        <f t="shared" si="19"/>
        <v>T21</v>
      </c>
      <c r="C166" s="74" t="s">
        <v>212</v>
      </c>
      <c r="D166" s="75">
        <v>124.5</v>
      </c>
      <c r="E166" s="76" t="s">
        <v>213</v>
      </c>
      <c r="F166" s="76"/>
      <c r="G166" s="75">
        <v>1689</v>
      </c>
      <c r="H166" s="181">
        <f>G166*D166</f>
        <v>210280.5</v>
      </c>
      <c r="I166" s="75">
        <v>1634.61</v>
      </c>
      <c r="J166" s="75">
        <f>I166*D166</f>
        <v>203508.94499999998</v>
      </c>
      <c r="K166" s="235">
        <f>D166</f>
        <v>124.5</v>
      </c>
      <c r="L166" s="348">
        <f>K166*I166</f>
        <v>203508.94499999998</v>
      </c>
    </row>
    <row r="167" spans="1:16" s="60" customFormat="1" ht="12" customHeight="1" x14ac:dyDescent="0.3">
      <c r="A167" s="79">
        <f t="shared" si="15"/>
        <v>21</v>
      </c>
      <c r="B167" s="73" t="str">
        <f t="shared" si="19"/>
        <v/>
      </c>
      <c r="C167" s="74"/>
      <c r="D167" s="75"/>
      <c r="E167" s="76"/>
      <c r="F167" s="76"/>
      <c r="G167" s="75"/>
      <c r="H167" s="181"/>
      <c r="I167" s="75">
        <v>0</v>
      </c>
      <c r="J167" s="75"/>
      <c r="K167" s="235"/>
      <c r="L167" s="348"/>
    </row>
    <row r="168" spans="1:16" s="85" customFormat="1" x14ac:dyDescent="0.3">
      <c r="A168" s="79">
        <f t="shared" si="15"/>
        <v>22</v>
      </c>
      <c r="B168" s="73" t="str">
        <f t="shared" si="19"/>
        <v>T22</v>
      </c>
      <c r="C168" s="74" t="s">
        <v>214</v>
      </c>
      <c r="D168" s="75">
        <v>124.5</v>
      </c>
      <c r="E168" s="76" t="s">
        <v>213</v>
      </c>
      <c r="F168" s="76"/>
      <c r="G168" s="75">
        <v>1689</v>
      </c>
      <c r="H168" s="181">
        <f t="shared" ref="H168:H174" si="23">G168*D168</f>
        <v>210280.5</v>
      </c>
      <c r="I168" s="75">
        <v>1634.61</v>
      </c>
      <c r="J168" s="75">
        <f>I168*D168</f>
        <v>203508.94499999998</v>
      </c>
      <c r="K168" s="235">
        <f>D168</f>
        <v>124.5</v>
      </c>
      <c r="L168" s="348">
        <f>K168*I168</f>
        <v>203508.94499999998</v>
      </c>
      <c r="M168" s="82"/>
      <c r="N168" s="82"/>
      <c r="O168" s="82"/>
      <c r="P168" s="82"/>
    </row>
    <row r="169" spans="1:16" s="60" customFormat="1" ht="12" customHeight="1" x14ac:dyDescent="0.3">
      <c r="A169" s="79">
        <f t="shared" si="15"/>
        <v>22</v>
      </c>
      <c r="B169" s="73" t="str">
        <f t="shared" si="19"/>
        <v/>
      </c>
      <c r="C169" s="74"/>
      <c r="D169" s="75"/>
      <c r="E169" s="76"/>
      <c r="F169" s="76"/>
      <c r="G169" s="75"/>
      <c r="H169" s="181"/>
      <c r="I169" s="75">
        <v>0</v>
      </c>
      <c r="J169" s="75"/>
      <c r="K169" s="235"/>
      <c r="L169" s="348"/>
      <c r="M169" s="82"/>
      <c r="N169" s="82"/>
      <c r="O169" s="82"/>
      <c r="P169" s="82"/>
    </row>
    <row r="170" spans="1:16" s="60" customFormat="1" x14ac:dyDescent="0.3">
      <c r="A170" s="79">
        <f t="shared" si="15"/>
        <v>23</v>
      </c>
      <c r="B170" s="73" t="str">
        <f t="shared" si="19"/>
        <v>T23</v>
      </c>
      <c r="C170" s="74" t="s">
        <v>215</v>
      </c>
      <c r="D170" s="75">
        <v>124.5</v>
      </c>
      <c r="E170" s="76" t="s">
        <v>213</v>
      </c>
      <c r="F170" s="76"/>
      <c r="G170" s="75">
        <v>1689</v>
      </c>
      <c r="H170" s="181">
        <f t="shared" si="23"/>
        <v>210280.5</v>
      </c>
      <c r="I170" s="75">
        <v>1634.61</v>
      </c>
      <c r="J170" s="75">
        <f>I170*D170</f>
        <v>203508.94499999998</v>
      </c>
      <c r="K170" s="235">
        <f>D170</f>
        <v>124.5</v>
      </c>
      <c r="L170" s="348">
        <f>K170*I170</f>
        <v>203508.94499999998</v>
      </c>
      <c r="M170" s="82"/>
      <c r="N170" s="82"/>
      <c r="O170" s="82"/>
      <c r="P170" s="82"/>
    </row>
    <row r="171" spans="1:16" s="60" customFormat="1" ht="12" customHeight="1" x14ac:dyDescent="0.3">
      <c r="A171" s="79">
        <f t="shared" si="15"/>
        <v>23</v>
      </c>
      <c r="B171" s="73" t="str">
        <f t="shared" si="19"/>
        <v/>
      </c>
      <c r="C171" s="74"/>
      <c r="D171" s="75"/>
      <c r="E171" s="76"/>
      <c r="F171" s="76"/>
      <c r="G171" s="75"/>
      <c r="H171" s="181"/>
      <c r="I171" s="75">
        <v>0</v>
      </c>
      <c r="J171" s="75"/>
      <c r="K171" s="235"/>
      <c r="L171" s="348"/>
    </row>
    <row r="172" spans="1:16" s="60" customFormat="1" x14ac:dyDescent="0.3">
      <c r="A172" s="79">
        <f t="shared" si="15"/>
        <v>24</v>
      </c>
      <c r="B172" s="73" t="str">
        <f t="shared" si="19"/>
        <v>T24</v>
      </c>
      <c r="C172" s="74" t="s">
        <v>216</v>
      </c>
      <c r="D172" s="75">
        <v>124.5</v>
      </c>
      <c r="E172" s="76" t="s">
        <v>213</v>
      </c>
      <c r="F172" s="76"/>
      <c r="G172" s="75">
        <v>1689</v>
      </c>
      <c r="H172" s="181">
        <f t="shared" si="23"/>
        <v>210280.5</v>
      </c>
      <c r="I172" s="75">
        <v>1634.61</v>
      </c>
      <c r="J172" s="75">
        <f>I172*D172</f>
        <v>203508.94499999998</v>
      </c>
      <c r="K172" s="235">
        <f>D172</f>
        <v>124.5</v>
      </c>
      <c r="L172" s="348">
        <f>K172*I172</f>
        <v>203508.94499999998</v>
      </c>
    </row>
    <row r="173" spans="1:16" s="60" customFormat="1" ht="12" customHeight="1" x14ac:dyDescent="0.3">
      <c r="A173" s="79">
        <f t="shared" si="15"/>
        <v>24</v>
      </c>
      <c r="B173" s="73" t="str">
        <f t="shared" si="19"/>
        <v/>
      </c>
      <c r="C173" s="74"/>
      <c r="D173" s="75"/>
      <c r="E173" s="76"/>
      <c r="F173" s="76"/>
      <c r="G173" s="75"/>
      <c r="H173" s="181"/>
      <c r="I173" s="75">
        <v>0</v>
      </c>
      <c r="J173" s="75"/>
      <c r="K173" s="235"/>
      <c r="L173" s="348"/>
    </row>
    <row r="174" spans="1:16" s="60" customFormat="1" x14ac:dyDescent="0.3">
      <c r="A174" s="79">
        <f t="shared" si="15"/>
        <v>25</v>
      </c>
      <c r="B174" s="73" t="str">
        <f t="shared" si="19"/>
        <v>T25</v>
      </c>
      <c r="C174" s="74" t="s">
        <v>768</v>
      </c>
      <c r="D174" s="75">
        <v>99.75</v>
      </c>
      <c r="E174" s="76" t="s">
        <v>213</v>
      </c>
      <c r="F174" s="76"/>
      <c r="G174" s="75">
        <v>1689</v>
      </c>
      <c r="H174" s="181">
        <f t="shared" si="23"/>
        <v>168477.75</v>
      </c>
      <c r="I174" s="75">
        <v>1634.61</v>
      </c>
      <c r="J174" s="75">
        <f>I174*D174</f>
        <v>163052.3475</v>
      </c>
      <c r="K174" s="235">
        <f>K172</f>
        <v>124.5</v>
      </c>
      <c r="L174" s="348">
        <f>K174*I174</f>
        <v>203508.94499999998</v>
      </c>
    </row>
    <row r="175" spans="1:16" s="60" customFormat="1" ht="12" customHeight="1" x14ac:dyDescent="0.3">
      <c r="A175" s="79">
        <f t="shared" si="15"/>
        <v>25</v>
      </c>
      <c r="B175" s="73" t="str">
        <f t="shared" si="19"/>
        <v/>
      </c>
      <c r="C175" s="74"/>
      <c r="D175" s="75"/>
      <c r="E175" s="76"/>
      <c r="F175" s="76"/>
      <c r="G175" s="75"/>
      <c r="H175" s="181"/>
      <c r="I175" s="75"/>
      <c r="J175" s="75"/>
      <c r="K175" s="232"/>
      <c r="L175" s="232"/>
    </row>
    <row r="176" spans="1:16" s="60" customFormat="1" x14ac:dyDescent="0.3">
      <c r="A176" s="79">
        <f t="shared" si="15"/>
        <v>25</v>
      </c>
      <c r="B176" s="73" t="str">
        <f t="shared" si="19"/>
        <v/>
      </c>
      <c r="C176" s="80" t="s">
        <v>778</v>
      </c>
      <c r="D176" s="75"/>
      <c r="E176" s="76"/>
      <c r="F176" s="76"/>
      <c r="G176" s="75"/>
      <c r="H176" s="181"/>
      <c r="I176" s="75"/>
      <c r="J176" s="75"/>
      <c r="K176" s="232"/>
      <c r="L176" s="232"/>
    </row>
    <row r="177" spans="1:12" s="60" customFormat="1" ht="12" customHeight="1" x14ac:dyDescent="0.3">
      <c r="A177" s="79">
        <f t="shared" si="15"/>
        <v>25</v>
      </c>
      <c r="B177" s="73" t="str">
        <f t="shared" si="19"/>
        <v/>
      </c>
      <c r="C177" s="74"/>
      <c r="D177" s="75"/>
      <c r="E177" s="76"/>
      <c r="F177" s="76"/>
      <c r="G177" s="75"/>
      <c r="H177" s="181"/>
      <c r="I177" s="75"/>
      <c r="J177" s="75"/>
      <c r="K177" s="232"/>
      <c r="L177" s="232"/>
    </row>
    <row r="178" spans="1:12" s="60" customFormat="1" ht="130.5" customHeight="1" x14ac:dyDescent="0.3">
      <c r="A178" s="79">
        <f t="shared" si="15"/>
        <v>25</v>
      </c>
      <c r="B178" s="73" t="str">
        <f t="shared" si="19"/>
        <v/>
      </c>
      <c r="C178" s="74" t="s">
        <v>779</v>
      </c>
      <c r="D178" s="75"/>
      <c r="E178" s="76"/>
      <c r="F178" s="76"/>
      <c r="G178" s="75"/>
      <c r="H178" s="181"/>
      <c r="I178" s="75"/>
      <c r="J178" s="75"/>
      <c r="K178" s="232"/>
      <c r="L178" s="232"/>
    </row>
    <row r="179" spans="1:12" s="60" customFormat="1" ht="12" customHeight="1" x14ac:dyDescent="0.3">
      <c r="A179" s="79">
        <f t="shared" si="15"/>
        <v>25</v>
      </c>
      <c r="B179" s="73" t="str">
        <f t="shared" si="19"/>
        <v/>
      </c>
      <c r="C179" s="74"/>
      <c r="D179" s="75"/>
      <c r="E179" s="76"/>
      <c r="F179" s="76"/>
      <c r="G179" s="75"/>
      <c r="H179" s="181"/>
      <c r="I179" s="75">
        <v>0</v>
      </c>
      <c r="J179" s="75"/>
      <c r="K179" s="232"/>
      <c r="L179" s="232"/>
    </row>
    <row r="180" spans="1:12" s="60" customFormat="1" x14ac:dyDescent="0.3">
      <c r="A180" s="79">
        <f t="shared" si="15"/>
        <v>26</v>
      </c>
      <c r="B180" s="73" t="str">
        <f t="shared" si="19"/>
        <v>T26</v>
      </c>
      <c r="C180" s="74" t="s">
        <v>444</v>
      </c>
      <c r="D180" s="75">
        <v>38.49</v>
      </c>
      <c r="E180" s="76" t="s">
        <v>780</v>
      </c>
      <c r="F180" s="76"/>
      <c r="G180" s="75">
        <v>4200</v>
      </c>
      <c r="H180" s="181">
        <f>G180*D180</f>
        <v>161658</v>
      </c>
      <c r="I180" s="75">
        <v>4064.76</v>
      </c>
      <c r="J180" s="75">
        <f>I180*D180</f>
        <v>156452.61240000001</v>
      </c>
      <c r="K180" s="235">
        <f>D180</f>
        <v>38.49</v>
      </c>
      <c r="L180" s="348">
        <f>K180*I180</f>
        <v>156452.61240000001</v>
      </c>
    </row>
    <row r="181" spans="1:12" s="60" customFormat="1" x14ac:dyDescent="0.3">
      <c r="A181" s="79">
        <f t="shared" si="15"/>
        <v>26</v>
      </c>
      <c r="B181" s="73" t="str">
        <f t="shared" si="19"/>
        <v/>
      </c>
      <c r="C181" s="74"/>
      <c r="D181" s="75"/>
      <c r="E181" s="76"/>
      <c r="F181" s="76"/>
      <c r="G181" s="76"/>
      <c r="H181" s="311"/>
      <c r="I181" s="75"/>
      <c r="J181" s="75"/>
      <c r="K181" s="569"/>
      <c r="L181" s="232"/>
    </row>
    <row r="182" spans="1:12" s="60" customFormat="1" x14ac:dyDescent="0.3">
      <c r="A182" s="79">
        <f t="shared" si="15"/>
        <v>26</v>
      </c>
      <c r="B182" s="73" t="str">
        <f t="shared" si="19"/>
        <v/>
      </c>
      <c r="C182" s="80" t="s">
        <v>781</v>
      </c>
      <c r="D182" s="75"/>
      <c r="E182" s="76"/>
      <c r="F182" s="76"/>
      <c r="G182" s="75"/>
      <c r="H182" s="181"/>
      <c r="I182" s="75"/>
      <c r="J182" s="75"/>
      <c r="K182" s="569"/>
      <c r="L182" s="232"/>
    </row>
    <row r="183" spans="1:12" s="60" customFormat="1" x14ac:dyDescent="0.3">
      <c r="A183" s="79">
        <f t="shared" si="15"/>
        <v>26</v>
      </c>
      <c r="B183" s="73" t="str">
        <f t="shared" si="19"/>
        <v/>
      </c>
      <c r="C183" s="74"/>
      <c r="D183" s="75"/>
      <c r="E183" s="76"/>
      <c r="F183" s="76"/>
      <c r="G183" s="75"/>
      <c r="H183" s="181"/>
      <c r="I183" s="75"/>
      <c r="J183" s="75"/>
      <c r="K183" s="569"/>
      <c r="L183" s="232"/>
    </row>
    <row r="184" spans="1:12" s="60" customFormat="1" x14ac:dyDescent="0.3">
      <c r="A184" s="79">
        <f t="shared" si="15"/>
        <v>26</v>
      </c>
      <c r="B184" s="73" t="str">
        <f t="shared" si="19"/>
        <v/>
      </c>
      <c r="C184" s="80" t="s">
        <v>782</v>
      </c>
      <c r="D184" s="75"/>
      <c r="E184" s="76"/>
      <c r="F184" s="76"/>
      <c r="G184" s="75"/>
      <c r="H184" s="181"/>
      <c r="I184" s="75"/>
      <c r="J184" s="75"/>
      <c r="K184" s="569"/>
      <c r="L184" s="232"/>
    </row>
    <row r="185" spans="1:12" s="60" customFormat="1" x14ac:dyDescent="0.3">
      <c r="A185" s="79">
        <f t="shared" si="15"/>
        <v>26</v>
      </c>
      <c r="B185" s="93" t="str">
        <f t="shared" si="19"/>
        <v/>
      </c>
      <c r="C185" s="94"/>
      <c r="D185" s="95"/>
      <c r="E185" s="201"/>
      <c r="F185" s="201"/>
      <c r="G185" s="95"/>
      <c r="H185" s="309"/>
      <c r="I185" s="95"/>
      <c r="J185" s="95"/>
      <c r="K185" s="573"/>
      <c r="L185" s="549"/>
    </row>
    <row r="186" spans="1:12" s="60" customFormat="1" ht="81" customHeight="1" x14ac:dyDescent="0.3">
      <c r="A186" s="79">
        <f t="shared" si="15"/>
        <v>26</v>
      </c>
      <c r="B186" s="73" t="str">
        <f t="shared" si="19"/>
        <v/>
      </c>
      <c r="C186" s="74" t="s">
        <v>986</v>
      </c>
      <c r="D186" s="76"/>
      <c r="E186" s="78"/>
      <c r="F186" s="76"/>
      <c r="G186" s="75"/>
      <c r="H186" s="181"/>
      <c r="I186" s="75"/>
      <c r="J186" s="75"/>
      <c r="K186" s="569"/>
      <c r="L186" s="232"/>
    </row>
    <row r="187" spans="1:12" s="60" customFormat="1" x14ac:dyDescent="0.3">
      <c r="A187" s="79">
        <f t="shared" si="15"/>
        <v>26</v>
      </c>
      <c r="B187" s="73" t="str">
        <f t="shared" si="19"/>
        <v/>
      </c>
      <c r="C187" s="74"/>
      <c r="D187" s="75"/>
      <c r="E187" s="76"/>
      <c r="F187" s="76"/>
      <c r="G187" s="75"/>
      <c r="H187" s="181"/>
      <c r="I187" s="75"/>
      <c r="J187" s="75"/>
      <c r="K187" s="569"/>
      <c r="L187" s="232"/>
    </row>
    <row r="188" spans="1:12" s="60" customFormat="1" x14ac:dyDescent="0.3">
      <c r="A188" s="79">
        <f t="shared" si="15"/>
        <v>27</v>
      </c>
      <c r="B188" s="73" t="str">
        <f t="shared" si="19"/>
        <v>T27</v>
      </c>
      <c r="C188" s="74" t="s">
        <v>220</v>
      </c>
      <c r="D188" s="75">
        <v>357.33</v>
      </c>
      <c r="E188" s="76" t="s">
        <v>130</v>
      </c>
      <c r="F188" s="76">
        <v>465</v>
      </c>
      <c r="G188" s="75">
        <v>618</v>
      </c>
      <c r="H188" s="181">
        <f>G188*D188</f>
        <v>220829.94</v>
      </c>
      <c r="I188" s="75">
        <v>598.1</v>
      </c>
      <c r="J188" s="75">
        <f>I188*D188</f>
        <v>213719.073</v>
      </c>
      <c r="K188" s="235">
        <f>D188</f>
        <v>357.33</v>
      </c>
      <c r="L188" s="348">
        <f>K188*I188</f>
        <v>213719.073</v>
      </c>
    </row>
    <row r="189" spans="1:12" s="60" customFormat="1" x14ac:dyDescent="0.3">
      <c r="A189" s="79">
        <f t="shared" si="15"/>
        <v>27</v>
      </c>
      <c r="B189" s="73" t="str">
        <f t="shared" si="19"/>
        <v/>
      </c>
      <c r="C189" s="74"/>
      <c r="D189" s="74"/>
      <c r="E189" s="74"/>
      <c r="F189" s="74"/>
      <c r="G189" s="74"/>
      <c r="H189" s="181"/>
      <c r="I189" s="75"/>
      <c r="J189" s="75"/>
      <c r="K189" s="235"/>
      <c r="L189" s="348"/>
    </row>
    <row r="190" spans="1:12" s="60" customFormat="1" x14ac:dyDescent="0.3">
      <c r="A190" s="79">
        <f t="shared" si="15"/>
        <v>28</v>
      </c>
      <c r="B190" s="73" t="str">
        <f t="shared" si="19"/>
        <v>T28</v>
      </c>
      <c r="C190" s="74" t="s">
        <v>212</v>
      </c>
      <c r="D190" s="75">
        <v>257.08</v>
      </c>
      <c r="E190" s="76" t="s">
        <v>130</v>
      </c>
      <c r="F190" s="76">
        <f>ROUNDUP(F188*1.03,0)</f>
        <v>479</v>
      </c>
      <c r="G190" s="75">
        <v>618</v>
      </c>
      <c r="H190" s="181">
        <f t="shared" ref="H190:H204" si="24">G190*D190</f>
        <v>158875.44</v>
      </c>
      <c r="I190" s="75">
        <v>598.1</v>
      </c>
      <c r="J190" s="75">
        <f>I190*D190</f>
        <v>153759.54800000001</v>
      </c>
      <c r="K190" s="235">
        <f>D190</f>
        <v>257.08</v>
      </c>
      <c r="L190" s="348">
        <f>K190*I190</f>
        <v>153759.54800000001</v>
      </c>
    </row>
    <row r="191" spans="1:12" s="60" customFormat="1" x14ac:dyDescent="0.3">
      <c r="A191" s="79">
        <f t="shared" si="15"/>
        <v>28</v>
      </c>
      <c r="B191" s="73" t="str">
        <f t="shared" si="19"/>
        <v/>
      </c>
      <c r="C191" s="74"/>
      <c r="D191" s="75"/>
      <c r="E191" s="76"/>
      <c r="F191" s="76"/>
      <c r="G191" s="75"/>
      <c r="H191" s="181"/>
      <c r="I191" s="75"/>
      <c r="J191" s="75"/>
      <c r="K191" s="235"/>
      <c r="L191" s="348"/>
    </row>
    <row r="192" spans="1:12" s="60" customFormat="1" x14ac:dyDescent="0.3">
      <c r="A192" s="79">
        <f t="shared" si="15"/>
        <v>29</v>
      </c>
      <c r="B192" s="73" t="str">
        <f t="shared" si="19"/>
        <v>T29</v>
      </c>
      <c r="C192" s="74" t="s">
        <v>214</v>
      </c>
      <c r="D192" s="75">
        <v>257.08</v>
      </c>
      <c r="E192" s="76" t="s">
        <v>130</v>
      </c>
      <c r="F192" s="76"/>
      <c r="G192" s="75">
        <v>618</v>
      </c>
      <c r="H192" s="181">
        <f t="shared" si="24"/>
        <v>158875.44</v>
      </c>
      <c r="I192" s="75">
        <v>598.1</v>
      </c>
      <c r="J192" s="75">
        <f>I192*D192</f>
        <v>153759.54800000001</v>
      </c>
      <c r="K192" s="235">
        <f>D192</f>
        <v>257.08</v>
      </c>
      <c r="L192" s="348">
        <f>K192*I192</f>
        <v>153759.54800000001</v>
      </c>
    </row>
    <row r="193" spans="1:14" s="60" customFormat="1" x14ac:dyDescent="0.3">
      <c r="A193" s="79">
        <f t="shared" si="15"/>
        <v>29</v>
      </c>
      <c r="B193" s="73" t="str">
        <f t="shared" si="19"/>
        <v/>
      </c>
      <c r="C193" s="74"/>
      <c r="D193" s="75"/>
      <c r="E193" s="76"/>
      <c r="F193" s="76"/>
      <c r="G193" s="75"/>
      <c r="H193" s="181"/>
      <c r="I193" s="75"/>
      <c r="J193" s="75"/>
      <c r="K193" s="235"/>
      <c r="L193" s="348"/>
    </row>
    <row r="194" spans="1:14" s="60" customFormat="1" x14ac:dyDescent="0.3">
      <c r="A194" s="79">
        <f t="shared" si="15"/>
        <v>30</v>
      </c>
      <c r="B194" s="73" t="str">
        <f t="shared" si="19"/>
        <v>T30</v>
      </c>
      <c r="C194" s="74" t="s">
        <v>215</v>
      </c>
      <c r="D194" s="75">
        <v>257.08</v>
      </c>
      <c r="E194" s="76" t="s">
        <v>130</v>
      </c>
      <c r="F194" s="76"/>
      <c r="G194" s="75">
        <v>618</v>
      </c>
      <c r="H194" s="181">
        <f t="shared" si="24"/>
        <v>158875.44</v>
      </c>
      <c r="I194" s="75">
        <v>598.1</v>
      </c>
      <c r="J194" s="75">
        <f>I194*D194</f>
        <v>153759.54800000001</v>
      </c>
      <c r="K194" s="235">
        <f>D194</f>
        <v>257.08</v>
      </c>
      <c r="L194" s="348">
        <f>K194*I194</f>
        <v>153759.54800000001</v>
      </c>
    </row>
    <row r="195" spans="1:14" s="60" customFormat="1" x14ac:dyDescent="0.3">
      <c r="A195" s="79">
        <f t="shared" si="15"/>
        <v>30</v>
      </c>
      <c r="B195" s="73" t="str">
        <f t="shared" si="19"/>
        <v/>
      </c>
      <c r="C195" s="74"/>
      <c r="D195" s="75"/>
      <c r="E195" s="76"/>
      <c r="F195" s="76"/>
      <c r="G195" s="75"/>
      <c r="H195" s="181"/>
      <c r="I195" s="75"/>
      <c r="J195" s="75"/>
      <c r="K195" s="235"/>
      <c r="L195" s="348"/>
    </row>
    <row r="196" spans="1:14" s="60" customFormat="1" x14ac:dyDescent="0.3">
      <c r="A196" s="79">
        <f t="shared" si="15"/>
        <v>31</v>
      </c>
      <c r="B196" s="73" t="str">
        <f t="shared" si="19"/>
        <v>T31</v>
      </c>
      <c r="C196" s="74" t="s">
        <v>216</v>
      </c>
      <c r="D196" s="75">
        <v>257.08</v>
      </c>
      <c r="E196" s="76" t="s">
        <v>130</v>
      </c>
      <c r="F196" s="76"/>
      <c r="G196" s="75">
        <v>618</v>
      </c>
      <c r="H196" s="181">
        <f t="shared" si="24"/>
        <v>158875.44</v>
      </c>
      <c r="I196" s="75">
        <v>598.1</v>
      </c>
      <c r="J196" s="75">
        <f>I196*D196</f>
        <v>153759.54800000001</v>
      </c>
      <c r="K196" s="235">
        <f>D196</f>
        <v>257.08</v>
      </c>
      <c r="L196" s="348">
        <f>K196*I196</f>
        <v>153759.54800000001</v>
      </c>
    </row>
    <row r="197" spans="1:14" s="60" customFormat="1" x14ac:dyDescent="0.3">
      <c r="A197" s="79">
        <f t="shared" si="15"/>
        <v>31</v>
      </c>
      <c r="B197" s="73" t="str">
        <f t="shared" si="19"/>
        <v/>
      </c>
      <c r="C197" s="74"/>
      <c r="D197" s="75"/>
      <c r="E197" s="76"/>
      <c r="F197" s="76"/>
      <c r="G197" s="75"/>
      <c r="H197" s="181"/>
      <c r="I197" s="75"/>
      <c r="J197" s="75"/>
      <c r="K197" s="235"/>
      <c r="L197" s="348"/>
    </row>
    <row r="198" spans="1:14" s="60" customFormat="1" x14ac:dyDescent="0.3">
      <c r="A198" s="79">
        <f t="shared" si="15"/>
        <v>32</v>
      </c>
      <c r="B198" s="73" t="str">
        <f t="shared" si="19"/>
        <v>T32</v>
      </c>
      <c r="C198" s="74" t="s">
        <v>768</v>
      </c>
      <c r="D198" s="75">
        <v>233.95</v>
      </c>
      <c r="E198" s="76" t="s">
        <v>130</v>
      </c>
      <c r="F198" s="76"/>
      <c r="G198" s="75">
        <v>618</v>
      </c>
      <c r="H198" s="181">
        <f t="shared" si="24"/>
        <v>144581.1</v>
      </c>
      <c r="I198" s="75">
        <v>598.1</v>
      </c>
      <c r="J198" s="75">
        <f>I198*D198</f>
        <v>139925.495</v>
      </c>
      <c r="K198" s="235">
        <f>K196</f>
        <v>257.08</v>
      </c>
      <c r="L198" s="348">
        <f>K198*I198</f>
        <v>153759.54800000001</v>
      </c>
    </row>
    <row r="199" spans="1:14" s="60" customFormat="1" x14ac:dyDescent="0.3">
      <c r="A199" s="79">
        <f t="shared" si="15"/>
        <v>32</v>
      </c>
      <c r="B199" s="73" t="str">
        <f t="shared" si="19"/>
        <v/>
      </c>
      <c r="C199" s="74"/>
      <c r="D199" s="75"/>
      <c r="E199" s="76"/>
      <c r="F199" s="76"/>
      <c r="G199" s="75"/>
      <c r="H199" s="181"/>
      <c r="I199" s="75"/>
      <c r="J199" s="75"/>
      <c r="K199" s="235"/>
      <c r="L199" s="348"/>
    </row>
    <row r="200" spans="1:14" s="60" customFormat="1" x14ac:dyDescent="0.3">
      <c r="A200" s="79">
        <f t="shared" si="15"/>
        <v>33</v>
      </c>
      <c r="B200" s="73" t="str">
        <f t="shared" si="19"/>
        <v>T33</v>
      </c>
      <c r="C200" s="74" t="s">
        <v>218</v>
      </c>
      <c r="D200" s="75">
        <v>174.59</v>
      </c>
      <c r="E200" s="76" t="s">
        <v>130</v>
      </c>
      <c r="F200" s="76"/>
      <c r="G200" s="75">
        <v>618</v>
      </c>
      <c r="H200" s="181">
        <f t="shared" si="24"/>
        <v>107896.62</v>
      </c>
      <c r="I200" s="75">
        <v>598.1</v>
      </c>
      <c r="J200" s="75">
        <f>I200*D200</f>
        <v>104422.27900000001</v>
      </c>
      <c r="K200" s="235">
        <f>D200</f>
        <v>174.59</v>
      </c>
      <c r="L200" s="348">
        <f>K200*I200</f>
        <v>104422.27900000001</v>
      </c>
    </row>
    <row r="201" spans="1:14" s="85" customFormat="1" x14ac:dyDescent="0.3">
      <c r="A201" s="79">
        <f t="shared" si="15"/>
        <v>33</v>
      </c>
      <c r="B201" s="73" t="str">
        <f t="shared" si="19"/>
        <v/>
      </c>
      <c r="C201" s="74"/>
      <c r="D201" s="75"/>
      <c r="E201" s="76"/>
      <c r="F201" s="76"/>
      <c r="G201" s="75"/>
      <c r="H201" s="181"/>
      <c r="I201" s="75"/>
      <c r="J201" s="75"/>
      <c r="K201" s="235"/>
      <c r="L201" s="348"/>
      <c r="M201" s="82"/>
      <c r="N201" s="82"/>
    </row>
    <row r="202" spans="1:14" s="60" customFormat="1" x14ac:dyDescent="0.3">
      <c r="A202" s="79">
        <f t="shared" ref="A202:A266" si="25">IF(D202&lt;&gt;"",A201+1,A201)</f>
        <v>34</v>
      </c>
      <c r="B202" s="73" t="str">
        <f t="shared" si="19"/>
        <v>T34</v>
      </c>
      <c r="C202" s="74" t="s">
        <v>425</v>
      </c>
      <c r="D202" s="75">
        <v>620.16</v>
      </c>
      <c r="E202" s="76" t="s">
        <v>130</v>
      </c>
      <c r="F202" s="76"/>
      <c r="G202" s="75">
        <v>618</v>
      </c>
      <c r="H202" s="181">
        <f t="shared" si="24"/>
        <v>383258.88</v>
      </c>
      <c r="I202" s="75">
        <v>598.1</v>
      </c>
      <c r="J202" s="75">
        <f>I202*D202</f>
        <v>370917.696</v>
      </c>
      <c r="K202" s="235">
        <f>D202</f>
        <v>620.16</v>
      </c>
      <c r="L202" s="348">
        <f>K202*I202</f>
        <v>370917.696</v>
      </c>
      <c r="M202" s="82"/>
    </row>
    <row r="203" spans="1:14" s="60" customFormat="1" x14ac:dyDescent="0.3">
      <c r="A203" s="79">
        <f t="shared" si="25"/>
        <v>34</v>
      </c>
      <c r="B203" s="73" t="str">
        <f t="shared" si="19"/>
        <v/>
      </c>
      <c r="C203" s="74"/>
      <c r="D203" s="75"/>
      <c r="E203" s="76"/>
      <c r="F203" s="76"/>
      <c r="G203" s="75"/>
      <c r="H203" s="181"/>
      <c r="I203" s="75"/>
      <c r="J203" s="75"/>
      <c r="K203" s="235"/>
      <c r="L203" s="348"/>
    </row>
    <row r="204" spans="1:14" s="60" customFormat="1" x14ac:dyDescent="0.3">
      <c r="A204" s="79">
        <f t="shared" si="25"/>
        <v>35</v>
      </c>
      <c r="B204" s="73" t="str">
        <f t="shared" si="19"/>
        <v>T35</v>
      </c>
      <c r="C204" s="74" t="s">
        <v>783</v>
      </c>
      <c r="D204" s="75">
        <v>158.57</v>
      </c>
      <c r="E204" s="76" t="s">
        <v>130</v>
      </c>
      <c r="F204" s="76"/>
      <c r="G204" s="75">
        <v>618</v>
      </c>
      <c r="H204" s="181">
        <f t="shared" si="24"/>
        <v>97996.26</v>
      </c>
      <c r="I204" s="75">
        <v>598.1</v>
      </c>
      <c r="J204" s="75">
        <f>I204*D204</f>
        <v>94840.717000000004</v>
      </c>
      <c r="K204" s="235">
        <v>0</v>
      </c>
      <c r="L204" s="348">
        <f>K204*I204</f>
        <v>0</v>
      </c>
    </row>
    <row r="205" spans="1:14" s="60" customFormat="1" x14ac:dyDescent="0.3">
      <c r="A205" s="79">
        <f t="shared" si="25"/>
        <v>35</v>
      </c>
      <c r="B205" s="73" t="str">
        <f t="shared" si="19"/>
        <v/>
      </c>
      <c r="C205" s="74"/>
      <c r="D205" s="75"/>
      <c r="E205" s="76"/>
      <c r="F205" s="76"/>
      <c r="G205" s="75"/>
      <c r="H205" s="181"/>
      <c r="I205" s="75"/>
      <c r="J205" s="75"/>
      <c r="K205" s="569"/>
      <c r="L205" s="232"/>
    </row>
    <row r="206" spans="1:14" s="60" customFormat="1" hidden="1" x14ac:dyDescent="0.3">
      <c r="A206" s="79">
        <f t="shared" si="25"/>
        <v>35</v>
      </c>
      <c r="B206" s="73" t="str">
        <f t="shared" si="19"/>
        <v/>
      </c>
      <c r="C206" s="74"/>
      <c r="D206" s="75"/>
      <c r="E206" s="76"/>
      <c r="F206" s="76"/>
      <c r="G206" s="75"/>
      <c r="H206" s="181"/>
      <c r="I206" s="75"/>
      <c r="J206" s="75"/>
      <c r="K206" s="569"/>
      <c r="L206" s="232"/>
    </row>
    <row r="207" spans="1:14" s="60" customFormat="1" hidden="1" x14ac:dyDescent="0.3">
      <c r="A207" s="79">
        <f t="shared" si="25"/>
        <v>35</v>
      </c>
      <c r="B207" s="73" t="str">
        <f t="shared" si="19"/>
        <v/>
      </c>
      <c r="C207" s="74"/>
      <c r="D207" s="75"/>
      <c r="E207" s="76"/>
      <c r="F207" s="76"/>
      <c r="G207" s="75"/>
      <c r="H207" s="181"/>
      <c r="I207" s="75"/>
      <c r="J207" s="75"/>
      <c r="K207" s="569"/>
      <c r="L207" s="232"/>
    </row>
    <row r="208" spans="1:14" s="60" customFormat="1" hidden="1" x14ac:dyDescent="0.3">
      <c r="A208" s="79">
        <f t="shared" si="25"/>
        <v>35</v>
      </c>
      <c r="B208" s="73" t="str">
        <f t="shared" si="19"/>
        <v/>
      </c>
      <c r="C208" s="74"/>
      <c r="D208" s="75"/>
      <c r="E208" s="76"/>
      <c r="F208" s="76"/>
      <c r="G208" s="75"/>
      <c r="H208" s="181"/>
      <c r="I208" s="75"/>
      <c r="J208" s="75"/>
      <c r="K208" s="569"/>
      <c r="L208" s="232"/>
    </row>
    <row r="209" spans="1:12" s="60" customFormat="1" hidden="1" x14ac:dyDescent="0.3">
      <c r="A209" s="79">
        <f t="shared" si="25"/>
        <v>35</v>
      </c>
      <c r="B209" s="73" t="str">
        <f t="shared" si="19"/>
        <v/>
      </c>
      <c r="C209" s="74"/>
      <c r="D209" s="75"/>
      <c r="E209" s="76"/>
      <c r="F209" s="76"/>
      <c r="G209" s="75"/>
      <c r="H209" s="181"/>
      <c r="I209" s="75"/>
      <c r="J209" s="75"/>
      <c r="K209" s="569"/>
      <c r="L209" s="232"/>
    </row>
    <row r="210" spans="1:12" s="60" customFormat="1" hidden="1" x14ac:dyDescent="0.3">
      <c r="A210" s="79">
        <f t="shared" si="25"/>
        <v>35</v>
      </c>
      <c r="B210" s="73" t="str">
        <f t="shared" si="19"/>
        <v/>
      </c>
      <c r="C210" s="74"/>
      <c r="D210" s="75"/>
      <c r="E210" s="76"/>
      <c r="F210" s="76"/>
      <c r="G210" s="75"/>
      <c r="H210" s="181"/>
      <c r="I210" s="75"/>
      <c r="J210" s="75"/>
      <c r="K210" s="569"/>
      <c r="L210" s="232"/>
    </row>
    <row r="211" spans="1:12" s="60" customFormat="1" hidden="1" x14ac:dyDescent="0.3">
      <c r="A211" s="79">
        <f t="shared" si="25"/>
        <v>35</v>
      </c>
      <c r="B211" s="73" t="str">
        <f t="shared" si="19"/>
        <v/>
      </c>
      <c r="C211" s="74"/>
      <c r="D211" s="75"/>
      <c r="E211" s="76"/>
      <c r="F211" s="76"/>
      <c r="G211" s="75"/>
      <c r="H211" s="181"/>
      <c r="I211" s="75"/>
      <c r="J211" s="75"/>
      <c r="K211" s="569"/>
      <c r="L211" s="232"/>
    </row>
    <row r="212" spans="1:12" s="60" customFormat="1" hidden="1" x14ac:dyDescent="0.3">
      <c r="A212" s="79">
        <f t="shared" si="25"/>
        <v>35</v>
      </c>
      <c r="B212" s="73" t="str">
        <f t="shared" si="19"/>
        <v/>
      </c>
      <c r="C212" s="74"/>
      <c r="D212" s="75"/>
      <c r="E212" s="76"/>
      <c r="F212" s="76"/>
      <c r="G212" s="75"/>
      <c r="H212" s="181"/>
      <c r="I212" s="75"/>
      <c r="J212" s="75"/>
      <c r="K212" s="569"/>
      <c r="L212" s="232"/>
    </row>
    <row r="213" spans="1:12" s="60" customFormat="1" hidden="1" x14ac:dyDescent="0.3">
      <c r="A213" s="79">
        <f t="shared" si="25"/>
        <v>35</v>
      </c>
      <c r="B213" s="73" t="str">
        <f t="shared" si="19"/>
        <v/>
      </c>
      <c r="C213" s="74"/>
      <c r="D213" s="75"/>
      <c r="E213" s="76"/>
      <c r="F213" s="76"/>
      <c r="G213" s="75"/>
      <c r="H213" s="181"/>
      <c r="I213" s="75"/>
      <c r="J213" s="75"/>
      <c r="K213" s="569"/>
      <c r="L213" s="232"/>
    </row>
    <row r="214" spans="1:12" s="60" customFormat="1" hidden="1" x14ac:dyDescent="0.3">
      <c r="A214" s="79">
        <f t="shared" si="25"/>
        <v>35</v>
      </c>
      <c r="B214" s="73" t="str">
        <f t="shared" si="19"/>
        <v/>
      </c>
      <c r="C214" s="74"/>
      <c r="D214" s="75"/>
      <c r="E214" s="76"/>
      <c r="F214" s="76"/>
      <c r="G214" s="75"/>
      <c r="H214" s="181"/>
      <c r="I214" s="75"/>
      <c r="J214" s="75"/>
      <c r="K214" s="569"/>
      <c r="L214" s="232"/>
    </row>
    <row r="215" spans="1:12" s="60" customFormat="1" hidden="1" x14ac:dyDescent="0.3">
      <c r="A215" s="79">
        <f t="shared" si="25"/>
        <v>35</v>
      </c>
      <c r="B215" s="73" t="str">
        <f t="shared" si="19"/>
        <v/>
      </c>
      <c r="C215" s="74"/>
      <c r="D215" s="75"/>
      <c r="E215" s="76"/>
      <c r="F215" s="76"/>
      <c r="G215" s="75"/>
      <c r="H215" s="181"/>
      <c r="I215" s="75"/>
      <c r="J215" s="75"/>
      <c r="K215" s="569"/>
      <c r="L215" s="232"/>
    </row>
    <row r="216" spans="1:12" s="60" customFormat="1" hidden="1" x14ac:dyDescent="0.3">
      <c r="A216" s="79">
        <f t="shared" si="25"/>
        <v>35</v>
      </c>
      <c r="B216" s="73" t="str">
        <f t="shared" si="19"/>
        <v/>
      </c>
      <c r="C216" s="74"/>
      <c r="D216" s="75"/>
      <c r="E216" s="76"/>
      <c r="F216" s="76"/>
      <c r="G216" s="75"/>
      <c r="H216" s="181"/>
      <c r="I216" s="75"/>
      <c r="J216" s="75"/>
      <c r="K216" s="569"/>
      <c r="L216" s="232"/>
    </row>
    <row r="217" spans="1:12" s="60" customFormat="1" hidden="1" x14ac:dyDescent="0.3">
      <c r="A217" s="79">
        <f t="shared" si="25"/>
        <v>35</v>
      </c>
      <c r="B217" s="73" t="str">
        <f t="shared" si="19"/>
        <v/>
      </c>
      <c r="C217" s="74"/>
      <c r="D217" s="75"/>
      <c r="E217" s="76"/>
      <c r="F217" s="76"/>
      <c r="G217" s="75"/>
      <c r="H217" s="181"/>
      <c r="I217" s="75"/>
      <c r="J217" s="75"/>
      <c r="K217" s="569"/>
      <c r="L217" s="232"/>
    </row>
    <row r="218" spans="1:12" s="60" customFormat="1" x14ac:dyDescent="0.3">
      <c r="A218" s="79">
        <f>IF(D218&lt;&gt;"",A217+1,A217)</f>
        <v>35</v>
      </c>
      <c r="B218" s="73" t="str">
        <f t="shared" si="19"/>
        <v/>
      </c>
      <c r="C218" s="74"/>
      <c r="D218" s="75"/>
      <c r="E218" s="76"/>
      <c r="F218" s="76"/>
      <c r="G218" s="76"/>
      <c r="H218" s="311"/>
      <c r="I218" s="75"/>
      <c r="J218" s="75"/>
      <c r="K218" s="569"/>
      <c r="L218" s="232"/>
    </row>
    <row r="219" spans="1:12" s="60" customFormat="1" ht="72" customHeight="1" x14ac:dyDescent="0.3">
      <c r="A219" s="79">
        <f>IF(D219&lt;&gt;"",A218+1,A218)</f>
        <v>35</v>
      </c>
      <c r="B219" s="73" t="str">
        <f t="shared" ref="B219:B284" si="26">IF(D219&lt;&gt;"","T"&amp;A219,"")</f>
        <v/>
      </c>
      <c r="C219" s="74" t="s">
        <v>987</v>
      </c>
      <c r="D219" s="75"/>
      <c r="E219" s="76"/>
      <c r="F219" s="76"/>
      <c r="G219" s="75"/>
      <c r="H219" s="181"/>
      <c r="I219" s="75"/>
      <c r="J219" s="75"/>
      <c r="K219" s="569"/>
      <c r="L219" s="232"/>
    </row>
    <row r="220" spans="1:12" s="60" customFormat="1" x14ac:dyDescent="0.3">
      <c r="A220" s="79">
        <f t="shared" si="25"/>
        <v>35</v>
      </c>
      <c r="B220" s="73" t="str">
        <f t="shared" si="26"/>
        <v/>
      </c>
      <c r="C220" s="74"/>
      <c r="D220" s="75"/>
      <c r="E220" s="76"/>
      <c r="F220" s="76"/>
      <c r="G220" s="75"/>
      <c r="H220" s="181"/>
      <c r="I220" s="75"/>
      <c r="J220" s="75"/>
      <c r="K220" s="569"/>
      <c r="L220" s="232"/>
    </row>
    <row r="221" spans="1:12" s="60" customFormat="1" x14ac:dyDescent="0.3">
      <c r="A221" s="79">
        <f t="shared" si="25"/>
        <v>36</v>
      </c>
      <c r="B221" s="93" t="str">
        <f t="shared" si="26"/>
        <v>T36</v>
      </c>
      <c r="C221" s="94" t="s">
        <v>220</v>
      </c>
      <c r="D221" s="95">
        <v>911.92</v>
      </c>
      <c r="E221" s="201" t="s">
        <v>130</v>
      </c>
      <c r="F221" s="201">
        <v>485</v>
      </c>
      <c r="G221" s="95">
        <v>665</v>
      </c>
      <c r="H221" s="309">
        <f>G221*D221</f>
        <v>606426.79999999993</v>
      </c>
      <c r="I221" s="95">
        <v>643.59</v>
      </c>
      <c r="J221" s="95">
        <f>I221*D221</f>
        <v>586902.59279999998</v>
      </c>
      <c r="K221" s="572">
        <f>D221</f>
        <v>911.92</v>
      </c>
      <c r="L221" s="548">
        <f>K221*I221</f>
        <v>586902.59279999998</v>
      </c>
    </row>
    <row r="222" spans="1:12" s="60" customFormat="1" ht="17.25" customHeight="1" x14ac:dyDescent="0.3">
      <c r="A222" s="79">
        <f t="shared" si="25"/>
        <v>36</v>
      </c>
      <c r="B222" s="73" t="str">
        <f t="shared" si="26"/>
        <v/>
      </c>
      <c r="C222" s="74"/>
      <c r="D222" s="75"/>
      <c r="E222" s="76"/>
      <c r="F222" s="76" t="s">
        <v>784</v>
      </c>
      <c r="G222" s="75"/>
      <c r="H222" s="181"/>
      <c r="I222" s="75"/>
      <c r="J222" s="75"/>
      <c r="K222" s="235"/>
      <c r="L222" s="348"/>
    </row>
    <row r="223" spans="1:12" s="60" customFormat="1" ht="15" customHeight="1" x14ac:dyDescent="0.3">
      <c r="A223" s="79">
        <f t="shared" si="25"/>
        <v>37</v>
      </c>
      <c r="B223" s="73" t="str">
        <f t="shared" si="26"/>
        <v>T37</v>
      </c>
      <c r="C223" s="74" t="s">
        <v>212</v>
      </c>
      <c r="D223" s="75">
        <v>1527.58</v>
      </c>
      <c r="E223" s="76" t="s">
        <v>130</v>
      </c>
      <c r="F223" s="76">
        <f>ROUNDUP(F221*1.03,0)</f>
        <v>500</v>
      </c>
      <c r="G223" s="75">
        <v>665</v>
      </c>
      <c r="H223" s="181">
        <f t="shared" ref="H223:H233" si="27">G223*D223</f>
        <v>1015840.7</v>
      </c>
      <c r="I223" s="75">
        <v>643.59</v>
      </c>
      <c r="J223" s="75">
        <f>I223*D223</f>
        <v>983135.21219999995</v>
      </c>
      <c r="K223" s="235">
        <f>D223</f>
        <v>1527.58</v>
      </c>
      <c r="L223" s="348">
        <f>K223*I223</f>
        <v>983135.21219999995</v>
      </c>
    </row>
    <row r="224" spans="1:12" s="60" customFormat="1" x14ac:dyDescent="0.3">
      <c r="A224" s="79">
        <f t="shared" si="25"/>
        <v>37</v>
      </c>
      <c r="B224" s="73" t="str">
        <f t="shared" si="26"/>
        <v/>
      </c>
      <c r="C224" s="74"/>
      <c r="D224" s="75"/>
      <c r="E224" s="76"/>
      <c r="F224" s="76"/>
      <c r="G224" s="75"/>
      <c r="H224" s="181"/>
      <c r="I224" s="75"/>
      <c r="J224" s="75"/>
      <c r="K224" s="235"/>
      <c r="L224" s="348"/>
    </row>
    <row r="225" spans="1:12" s="60" customFormat="1" x14ac:dyDescent="0.3">
      <c r="A225" s="79">
        <f t="shared" si="25"/>
        <v>38</v>
      </c>
      <c r="B225" s="73" t="str">
        <f t="shared" si="26"/>
        <v>T38</v>
      </c>
      <c r="C225" s="74" t="s">
        <v>214</v>
      </c>
      <c r="D225" s="75">
        <v>1527.58</v>
      </c>
      <c r="E225" s="76" t="s">
        <v>130</v>
      </c>
      <c r="F225" s="76"/>
      <c r="G225" s="75">
        <v>665</v>
      </c>
      <c r="H225" s="181">
        <f t="shared" si="27"/>
        <v>1015840.7</v>
      </c>
      <c r="I225" s="75">
        <v>643.59</v>
      </c>
      <c r="J225" s="75">
        <f>I225*D225</f>
        <v>983135.21219999995</v>
      </c>
      <c r="K225" s="235">
        <f>D225</f>
        <v>1527.58</v>
      </c>
      <c r="L225" s="348">
        <f>K225*I225</f>
        <v>983135.21219999995</v>
      </c>
    </row>
    <row r="226" spans="1:12" s="60" customFormat="1" x14ac:dyDescent="0.3">
      <c r="A226" s="79">
        <f t="shared" si="25"/>
        <v>38</v>
      </c>
      <c r="B226" s="73" t="str">
        <f t="shared" si="26"/>
        <v/>
      </c>
      <c r="C226" s="74"/>
      <c r="D226" s="75"/>
      <c r="E226" s="76"/>
      <c r="F226" s="76"/>
      <c r="G226" s="75"/>
      <c r="H226" s="181"/>
      <c r="I226" s="75"/>
      <c r="J226" s="75"/>
      <c r="K226" s="235"/>
      <c r="L226" s="348"/>
    </row>
    <row r="227" spans="1:12" s="60" customFormat="1" x14ac:dyDescent="0.3">
      <c r="A227" s="79">
        <f t="shared" si="25"/>
        <v>39</v>
      </c>
      <c r="B227" s="73" t="str">
        <f t="shared" si="26"/>
        <v>T39</v>
      </c>
      <c r="C227" s="74" t="s">
        <v>215</v>
      </c>
      <c r="D227" s="75">
        <v>1527.58</v>
      </c>
      <c r="E227" s="76" t="s">
        <v>130</v>
      </c>
      <c r="F227" s="76"/>
      <c r="G227" s="75">
        <v>665</v>
      </c>
      <c r="H227" s="181">
        <f t="shared" si="27"/>
        <v>1015840.7</v>
      </c>
      <c r="I227" s="75">
        <v>643.59</v>
      </c>
      <c r="J227" s="75">
        <f>I227*D227</f>
        <v>983135.21219999995</v>
      </c>
      <c r="K227" s="235">
        <f>D227</f>
        <v>1527.58</v>
      </c>
      <c r="L227" s="348">
        <f>K227*I227</f>
        <v>983135.21219999995</v>
      </c>
    </row>
    <row r="228" spans="1:12" s="60" customFormat="1" x14ac:dyDescent="0.3">
      <c r="A228" s="79">
        <f t="shared" si="25"/>
        <v>39</v>
      </c>
      <c r="B228" s="73" t="str">
        <f t="shared" si="26"/>
        <v/>
      </c>
      <c r="C228" s="74"/>
      <c r="D228" s="75"/>
      <c r="E228" s="76"/>
      <c r="F228" s="76"/>
      <c r="G228" s="75"/>
      <c r="H228" s="181"/>
      <c r="I228" s="75"/>
      <c r="J228" s="75"/>
      <c r="K228" s="235"/>
      <c r="L228" s="348"/>
    </row>
    <row r="229" spans="1:12" s="60" customFormat="1" x14ac:dyDescent="0.3">
      <c r="A229" s="79">
        <f t="shared" si="25"/>
        <v>40</v>
      </c>
      <c r="B229" s="73" t="str">
        <f t="shared" si="26"/>
        <v>T40</v>
      </c>
      <c r="C229" s="74" t="s">
        <v>216</v>
      </c>
      <c r="D229" s="75">
        <v>1527.58</v>
      </c>
      <c r="E229" s="76" t="s">
        <v>130</v>
      </c>
      <c r="F229" s="76"/>
      <c r="G229" s="75">
        <v>665</v>
      </c>
      <c r="H229" s="181">
        <f t="shared" si="27"/>
        <v>1015840.7</v>
      </c>
      <c r="I229" s="75">
        <v>643.59</v>
      </c>
      <c r="J229" s="75">
        <f>I229*D229</f>
        <v>983135.21219999995</v>
      </c>
      <c r="K229" s="235">
        <f>D229</f>
        <v>1527.58</v>
      </c>
      <c r="L229" s="348">
        <f>K229*I229</f>
        <v>983135.21219999995</v>
      </c>
    </row>
    <row r="230" spans="1:12" s="60" customFormat="1" x14ac:dyDescent="0.3">
      <c r="A230" s="79">
        <f t="shared" si="25"/>
        <v>40</v>
      </c>
      <c r="B230" s="73" t="str">
        <f t="shared" si="26"/>
        <v/>
      </c>
      <c r="C230" s="74"/>
      <c r="D230" s="75"/>
      <c r="E230" s="76"/>
      <c r="F230" s="76"/>
      <c r="G230" s="75"/>
      <c r="H230" s="181"/>
      <c r="I230" s="75"/>
      <c r="J230" s="75"/>
      <c r="K230" s="235"/>
      <c r="L230" s="348"/>
    </row>
    <row r="231" spans="1:12" s="60" customFormat="1" x14ac:dyDescent="0.3">
      <c r="A231" s="79">
        <f t="shared" si="25"/>
        <v>41</v>
      </c>
      <c r="B231" s="73" t="str">
        <f t="shared" si="26"/>
        <v>T41</v>
      </c>
      <c r="C231" s="74" t="s">
        <v>768</v>
      </c>
      <c r="D231" s="75">
        <v>1439.61</v>
      </c>
      <c r="E231" s="76" t="s">
        <v>130</v>
      </c>
      <c r="F231" s="76"/>
      <c r="G231" s="75">
        <v>665</v>
      </c>
      <c r="H231" s="181">
        <f t="shared" si="27"/>
        <v>957340.64999999991</v>
      </c>
      <c r="I231" s="75">
        <v>643.59</v>
      </c>
      <c r="J231" s="75">
        <f>I231*D231</f>
        <v>926518.59990000003</v>
      </c>
      <c r="K231" s="235">
        <f>K229</f>
        <v>1527.58</v>
      </c>
      <c r="L231" s="348">
        <f>K231*I231</f>
        <v>983135.21219999995</v>
      </c>
    </row>
    <row r="232" spans="1:12" s="60" customFormat="1" x14ac:dyDescent="0.3">
      <c r="A232" s="79">
        <f t="shared" si="25"/>
        <v>41</v>
      </c>
      <c r="B232" s="73" t="str">
        <f t="shared" si="26"/>
        <v/>
      </c>
      <c r="C232" s="74"/>
      <c r="D232" s="75"/>
      <c r="E232" s="76"/>
      <c r="F232" s="76"/>
      <c r="G232" s="75"/>
      <c r="H232" s="181"/>
      <c r="I232" s="75"/>
      <c r="J232" s="75"/>
      <c r="K232" s="235"/>
      <c r="L232" s="348"/>
    </row>
    <row r="233" spans="1:12" s="82" customFormat="1" x14ac:dyDescent="0.3">
      <c r="A233" s="79">
        <f t="shared" si="25"/>
        <v>42</v>
      </c>
      <c r="B233" s="73" t="str">
        <f t="shared" si="26"/>
        <v>T42</v>
      </c>
      <c r="C233" s="74" t="s">
        <v>218</v>
      </c>
      <c r="D233" s="75">
        <v>293.38</v>
      </c>
      <c r="E233" s="76" t="s">
        <v>130</v>
      </c>
      <c r="F233" s="76"/>
      <c r="G233" s="75">
        <v>665</v>
      </c>
      <c r="H233" s="181">
        <f t="shared" si="27"/>
        <v>195097.69999999998</v>
      </c>
      <c r="I233" s="75">
        <v>643.59</v>
      </c>
      <c r="J233" s="75">
        <f>I233*D233</f>
        <v>188816.43420000002</v>
      </c>
      <c r="K233" s="235">
        <f>D233</f>
        <v>293.38</v>
      </c>
      <c r="L233" s="348">
        <f>K233*I233</f>
        <v>188816.43420000002</v>
      </c>
    </row>
    <row r="234" spans="1:12" s="82" customFormat="1" x14ac:dyDescent="0.3">
      <c r="A234" s="79">
        <f t="shared" si="25"/>
        <v>42</v>
      </c>
      <c r="B234" s="73" t="str">
        <f t="shared" si="26"/>
        <v/>
      </c>
      <c r="C234" s="74"/>
      <c r="D234" s="75"/>
      <c r="E234" s="76"/>
      <c r="F234" s="76"/>
      <c r="G234" s="75"/>
      <c r="H234" s="181"/>
      <c r="I234" s="75"/>
      <c r="J234" s="75"/>
      <c r="K234" s="569"/>
      <c r="L234" s="232"/>
    </row>
    <row r="235" spans="1:12" s="60" customFormat="1" ht="75.75" customHeight="1" x14ac:dyDescent="0.3">
      <c r="A235" s="79">
        <f t="shared" si="25"/>
        <v>42</v>
      </c>
      <c r="B235" s="73" t="str">
        <f t="shared" si="26"/>
        <v/>
      </c>
      <c r="C235" s="74" t="s">
        <v>988</v>
      </c>
      <c r="D235" s="75"/>
      <c r="E235" s="76"/>
      <c r="F235" s="76"/>
      <c r="G235" s="75"/>
      <c r="H235" s="181"/>
      <c r="I235" s="75"/>
      <c r="J235" s="75"/>
      <c r="K235" s="569"/>
      <c r="L235" s="232"/>
    </row>
    <row r="236" spans="1:12" s="60" customFormat="1" x14ac:dyDescent="0.3">
      <c r="A236" s="79">
        <f t="shared" si="25"/>
        <v>42</v>
      </c>
      <c r="B236" s="73" t="str">
        <f t="shared" si="26"/>
        <v/>
      </c>
      <c r="C236" s="74"/>
      <c r="D236" s="75"/>
      <c r="E236" s="76"/>
      <c r="F236" s="76" t="s">
        <v>784</v>
      </c>
      <c r="G236" s="75"/>
      <c r="H236" s="181"/>
      <c r="I236" s="75"/>
      <c r="J236" s="75"/>
      <c r="K236" s="232"/>
      <c r="L236" s="232"/>
    </row>
    <row r="237" spans="1:12" s="60" customFormat="1" x14ac:dyDescent="0.3">
      <c r="A237" s="79">
        <f t="shared" si="25"/>
        <v>43</v>
      </c>
      <c r="B237" s="73" t="str">
        <f t="shared" si="26"/>
        <v>T43</v>
      </c>
      <c r="C237" s="74" t="s">
        <v>212</v>
      </c>
      <c r="D237" s="75">
        <v>107.58</v>
      </c>
      <c r="E237" s="76" t="s">
        <v>130</v>
      </c>
      <c r="F237" s="76" t="e">
        <f>ROUNDUP(#REF!*1.03,0)</f>
        <v>#REF!</v>
      </c>
      <c r="G237" s="75">
        <v>792</v>
      </c>
      <c r="H237" s="181">
        <f>G237*D237</f>
        <v>85203.36</v>
      </c>
      <c r="I237" s="75">
        <v>766.5</v>
      </c>
      <c r="J237" s="75">
        <f>I237*D237</f>
        <v>82460.069999999992</v>
      </c>
      <c r="K237" s="235">
        <f>D237</f>
        <v>107.58</v>
      </c>
      <c r="L237" s="348">
        <f>K237*I237</f>
        <v>82460.069999999992</v>
      </c>
    </row>
    <row r="238" spans="1:12" s="60" customFormat="1" x14ac:dyDescent="0.3">
      <c r="A238" s="79">
        <f t="shared" si="25"/>
        <v>43</v>
      </c>
      <c r="B238" s="73" t="str">
        <f t="shared" si="26"/>
        <v/>
      </c>
      <c r="C238" s="74"/>
      <c r="D238" s="75"/>
      <c r="E238" s="76"/>
      <c r="F238" s="76"/>
      <c r="G238" s="75"/>
      <c r="H238" s="181"/>
      <c r="I238" s="75"/>
      <c r="J238" s="75"/>
      <c r="K238" s="235"/>
      <c r="L238" s="348"/>
    </row>
    <row r="239" spans="1:12" s="60" customFormat="1" x14ac:dyDescent="0.3">
      <c r="A239" s="79">
        <f t="shared" si="25"/>
        <v>44</v>
      </c>
      <c r="B239" s="73" t="str">
        <f t="shared" si="26"/>
        <v>T44</v>
      </c>
      <c r="C239" s="74" t="s">
        <v>214</v>
      </c>
      <c r="D239" s="75">
        <v>107.58</v>
      </c>
      <c r="E239" s="76" t="s">
        <v>130</v>
      </c>
      <c r="F239" s="76"/>
      <c r="G239" s="75">
        <v>792</v>
      </c>
      <c r="H239" s="181">
        <f t="shared" ref="H239:H243" si="28">G239*D239</f>
        <v>85203.36</v>
      </c>
      <c r="I239" s="75">
        <v>766.5</v>
      </c>
      <c r="J239" s="75">
        <f>I239*D239</f>
        <v>82460.069999999992</v>
      </c>
      <c r="K239" s="235">
        <f>D239</f>
        <v>107.58</v>
      </c>
      <c r="L239" s="348">
        <f>K239*I239</f>
        <v>82460.069999999992</v>
      </c>
    </row>
    <row r="240" spans="1:12" s="60" customFormat="1" x14ac:dyDescent="0.3">
      <c r="A240" s="79">
        <f t="shared" si="25"/>
        <v>44</v>
      </c>
      <c r="B240" s="73" t="str">
        <f t="shared" si="26"/>
        <v/>
      </c>
      <c r="C240" s="74"/>
      <c r="D240" s="75"/>
      <c r="E240" s="76"/>
      <c r="F240" s="76"/>
      <c r="G240" s="75"/>
      <c r="H240" s="181"/>
      <c r="I240" s="75"/>
      <c r="J240" s="75"/>
      <c r="K240" s="235"/>
      <c r="L240" s="348"/>
    </row>
    <row r="241" spans="1:26" s="60" customFormat="1" x14ac:dyDescent="0.3">
      <c r="A241" s="79">
        <f t="shared" si="25"/>
        <v>45</v>
      </c>
      <c r="B241" s="73" t="str">
        <f t="shared" si="26"/>
        <v>T45</v>
      </c>
      <c r="C241" s="74" t="s">
        <v>215</v>
      </c>
      <c r="D241" s="75">
        <v>107.58</v>
      </c>
      <c r="E241" s="76" t="s">
        <v>130</v>
      </c>
      <c r="F241" s="76"/>
      <c r="G241" s="75">
        <v>792</v>
      </c>
      <c r="H241" s="181">
        <f t="shared" si="28"/>
        <v>85203.36</v>
      </c>
      <c r="I241" s="75">
        <v>766.5</v>
      </c>
      <c r="J241" s="75">
        <f>I241*D241</f>
        <v>82460.069999999992</v>
      </c>
      <c r="K241" s="235">
        <f>D241</f>
        <v>107.58</v>
      </c>
      <c r="L241" s="348">
        <f>K241*I241</f>
        <v>82460.069999999992</v>
      </c>
    </row>
    <row r="242" spans="1:26" s="60" customFormat="1" x14ac:dyDescent="0.3">
      <c r="A242" s="79">
        <f t="shared" si="25"/>
        <v>45</v>
      </c>
      <c r="B242" s="73" t="str">
        <f t="shared" si="26"/>
        <v/>
      </c>
      <c r="C242" s="74"/>
      <c r="D242" s="75"/>
      <c r="E242" s="76"/>
      <c r="F242" s="76"/>
      <c r="G242" s="75"/>
      <c r="H242" s="181"/>
      <c r="I242" s="75"/>
      <c r="J242" s="75"/>
      <c r="K242" s="235"/>
      <c r="L242" s="348"/>
    </row>
    <row r="243" spans="1:26" s="60" customFormat="1" x14ac:dyDescent="0.3">
      <c r="A243" s="79">
        <f t="shared" si="25"/>
        <v>46</v>
      </c>
      <c r="B243" s="73" t="str">
        <f t="shared" si="26"/>
        <v>T46</v>
      </c>
      <c r="C243" s="74" t="s">
        <v>216</v>
      </c>
      <c r="D243" s="75">
        <v>107.58</v>
      </c>
      <c r="E243" s="76" t="s">
        <v>130</v>
      </c>
      <c r="F243" s="76"/>
      <c r="G243" s="75">
        <v>792</v>
      </c>
      <c r="H243" s="181">
        <f t="shared" si="28"/>
        <v>85203.36</v>
      </c>
      <c r="I243" s="75">
        <v>766.5</v>
      </c>
      <c r="J243" s="75">
        <f>I243*D243</f>
        <v>82460.069999999992</v>
      </c>
      <c r="K243" s="235">
        <f>D243</f>
        <v>107.58</v>
      </c>
      <c r="L243" s="348">
        <f>K243*I243</f>
        <v>82460.069999999992</v>
      </c>
    </row>
    <row r="244" spans="1:26" s="60" customFormat="1" x14ac:dyDescent="0.3">
      <c r="A244" s="79">
        <f t="shared" si="25"/>
        <v>46</v>
      </c>
      <c r="B244" s="73" t="str">
        <f t="shared" si="26"/>
        <v/>
      </c>
      <c r="C244" s="74" t="str">
        <f t="shared" ref="C244" si="29">IF(E244&lt;&gt;"","T"&amp;B244,"")</f>
        <v/>
      </c>
      <c r="D244" s="75" t="str">
        <f t="shared" ref="D244" si="30">IF(F244&lt;&gt;"","T"&amp;C244,"")</f>
        <v/>
      </c>
      <c r="E244" s="76" t="str">
        <f t="shared" ref="E244" si="31">IF(G244&lt;&gt;"","T"&amp;D244,"")</f>
        <v/>
      </c>
      <c r="F244" s="76" t="str">
        <f t="shared" ref="F244" si="32">IF(H244&lt;&gt;"","T"&amp;E244,"")</f>
        <v/>
      </c>
      <c r="G244" s="75" t="str">
        <f t="shared" ref="G244" si="33">IF(I244&lt;&gt;"","T"&amp;F244,"")</f>
        <v/>
      </c>
      <c r="H244" s="181" t="str">
        <f>IF(J244&lt;&gt;"","T"&amp;G244,"")</f>
        <v/>
      </c>
      <c r="I244" s="75"/>
      <c r="J244" s="75"/>
      <c r="K244" s="235" t="str">
        <f>D244</f>
        <v/>
      </c>
      <c r="L244" s="232"/>
    </row>
    <row r="245" spans="1:26" s="82" customFormat="1" x14ac:dyDescent="0.3">
      <c r="A245" s="79">
        <f t="shared" si="25"/>
        <v>46</v>
      </c>
      <c r="B245" s="73" t="str">
        <f t="shared" si="26"/>
        <v/>
      </c>
      <c r="C245" s="80" t="s">
        <v>785</v>
      </c>
      <c r="D245" s="75"/>
      <c r="E245" s="76"/>
      <c r="F245" s="76"/>
      <c r="G245" s="75"/>
      <c r="H245" s="181"/>
      <c r="I245" s="75"/>
      <c r="J245" s="75"/>
      <c r="K245" s="235"/>
      <c r="L245" s="232"/>
    </row>
    <row r="246" spans="1:26" s="82" customFormat="1" x14ac:dyDescent="0.3">
      <c r="A246" s="79">
        <f t="shared" si="25"/>
        <v>46</v>
      </c>
      <c r="B246" s="93" t="str">
        <f t="shared" si="26"/>
        <v/>
      </c>
      <c r="C246" s="94"/>
      <c r="D246" s="95"/>
      <c r="E246" s="201"/>
      <c r="F246" s="201"/>
      <c r="G246" s="95"/>
      <c r="H246" s="309"/>
      <c r="I246" s="95"/>
      <c r="J246" s="95"/>
      <c r="K246" s="572"/>
      <c r="L246" s="549"/>
    </row>
    <row r="247" spans="1:26" s="82" customFormat="1" ht="70.5" customHeight="1" x14ac:dyDescent="0.3">
      <c r="A247" s="91">
        <f t="shared" si="25"/>
        <v>47</v>
      </c>
      <c r="B247" s="73" t="str">
        <f t="shared" si="26"/>
        <v>T47</v>
      </c>
      <c r="C247" s="74" t="s">
        <v>786</v>
      </c>
      <c r="D247" s="75">
        <f>'[4]Boundary Wall'!$J$87</f>
        <v>290.7</v>
      </c>
      <c r="E247" s="76" t="s">
        <v>130</v>
      </c>
      <c r="F247" s="76"/>
      <c r="G247" s="75">
        <v>7398</v>
      </c>
      <c r="H247" s="181">
        <f>G247*D247</f>
        <v>2150598.6</v>
      </c>
      <c r="I247" s="75">
        <v>7159.78</v>
      </c>
      <c r="J247" s="75">
        <f>I247*D247</f>
        <v>2081348.0459999999</v>
      </c>
      <c r="K247" s="235">
        <f>D247</f>
        <v>290.7</v>
      </c>
      <c r="L247" s="348">
        <f>K247*I247</f>
        <v>2081348.0459999999</v>
      </c>
    </row>
    <row r="248" spans="1:26" s="82" customFormat="1" ht="6" customHeight="1" x14ac:dyDescent="0.3">
      <c r="A248" s="79">
        <f t="shared" si="25"/>
        <v>47</v>
      </c>
      <c r="B248" s="73" t="str">
        <f t="shared" si="26"/>
        <v/>
      </c>
      <c r="C248" s="74"/>
      <c r="D248" s="75"/>
      <c r="E248" s="76"/>
      <c r="F248" s="76"/>
      <c r="G248" s="75"/>
      <c r="H248" s="181"/>
      <c r="I248" s="75"/>
      <c r="J248" s="75"/>
      <c r="K248" s="574"/>
      <c r="L248" s="232"/>
    </row>
    <row r="249" spans="1:26" s="60" customFormat="1" x14ac:dyDescent="0.3">
      <c r="A249" s="79">
        <f t="shared" si="25"/>
        <v>47</v>
      </c>
      <c r="B249" s="73" t="str">
        <f t="shared" si="26"/>
        <v/>
      </c>
      <c r="C249" s="80" t="s">
        <v>787</v>
      </c>
      <c r="D249" s="75"/>
      <c r="E249" s="76"/>
      <c r="F249" s="76"/>
      <c r="G249" s="75"/>
      <c r="H249" s="181"/>
      <c r="I249" s="75"/>
      <c r="J249" s="75"/>
      <c r="K249" s="569"/>
      <c r="L249" s="232"/>
    </row>
    <row r="250" spans="1:26" s="60" customFormat="1" ht="7.5" customHeight="1" x14ac:dyDescent="0.3">
      <c r="A250" s="79">
        <f t="shared" si="25"/>
        <v>47</v>
      </c>
      <c r="B250" s="73" t="str">
        <f t="shared" si="26"/>
        <v/>
      </c>
      <c r="C250" s="74"/>
      <c r="D250" s="75"/>
      <c r="E250" s="76"/>
      <c r="F250" s="76"/>
      <c r="G250" s="75"/>
      <c r="H250" s="181"/>
      <c r="I250" s="75"/>
      <c r="J250" s="75"/>
      <c r="K250" s="569"/>
      <c r="L250" s="232"/>
      <c r="N250" s="60">
        <v>2800</v>
      </c>
    </row>
    <row r="251" spans="1:26" s="312" customFormat="1" ht="96" customHeight="1" x14ac:dyDescent="0.3">
      <c r="A251" s="79">
        <f t="shared" si="25"/>
        <v>47</v>
      </c>
      <c r="B251" s="73" t="str">
        <f t="shared" si="26"/>
        <v/>
      </c>
      <c r="C251" s="74" t="s">
        <v>788</v>
      </c>
      <c r="D251" s="75"/>
      <c r="E251" s="76"/>
      <c r="F251" s="76"/>
      <c r="G251" s="75"/>
      <c r="H251" s="181"/>
      <c r="I251" s="75"/>
      <c r="J251" s="75"/>
      <c r="K251" s="569"/>
      <c r="L251" s="232"/>
      <c r="M251" s="60"/>
      <c r="N251" s="60"/>
      <c r="O251" s="60">
        <f>1.2*0.6</f>
        <v>0.72</v>
      </c>
      <c r="P251" s="60">
        <f>N250/O251</f>
        <v>3888.8888888888891</v>
      </c>
      <c r="Q251" s="60"/>
      <c r="R251" s="60"/>
      <c r="S251" s="60"/>
      <c r="T251" s="60"/>
      <c r="U251" s="60"/>
      <c r="V251" s="60"/>
      <c r="W251" s="60"/>
      <c r="X251" s="60"/>
      <c r="Y251" s="60"/>
      <c r="Z251" s="60"/>
    </row>
    <row r="252" spans="1:26" s="312" customFormat="1" ht="6" customHeight="1" x14ac:dyDescent="0.3">
      <c r="A252" s="79">
        <f t="shared" si="25"/>
        <v>47</v>
      </c>
      <c r="B252" s="73" t="str">
        <f t="shared" si="26"/>
        <v/>
      </c>
      <c r="C252" s="74"/>
      <c r="D252" s="75"/>
      <c r="E252" s="76"/>
      <c r="F252" s="76"/>
      <c r="G252" s="75"/>
      <c r="H252" s="181"/>
      <c r="I252" s="75"/>
      <c r="J252" s="75"/>
      <c r="K252" s="569"/>
      <c r="L252" s="232"/>
      <c r="M252" s="60"/>
      <c r="N252" s="60"/>
      <c r="O252" s="60"/>
      <c r="P252" s="60"/>
      <c r="Q252" s="60"/>
      <c r="R252" s="60"/>
      <c r="S252" s="60"/>
      <c r="T252" s="60"/>
      <c r="U252" s="60"/>
      <c r="V252" s="60"/>
      <c r="W252" s="60"/>
      <c r="X252" s="60"/>
      <c r="Y252" s="60"/>
      <c r="Z252" s="60"/>
    </row>
    <row r="253" spans="1:26" s="60" customFormat="1" ht="15.75" customHeight="1" x14ac:dyDescent="0.3">
      <c r="A253" s="79">
        <f t="shared" si="25"/>
        <v>48</v>
      </c>
      <c r="B253" s="73" t="str">
        <f t="shared" si="26"/>
        <v>T48</v>
      </c>
      <c r="C253" s="74" t="s">
        <v>220</v>
      </c>
      <c r="D253" s="75">
        <v>39.450000000000003</v>
      </c>
      <c r="E253" s="76" t="s">
        <v>130</v>
      </c>
      <c r="F253" s="76"/>
      <c r="G253" s="75">
        <v>5937</v>
      </c>
      <c r="H253" s="181">
        <f>G253*D253</f>
        <v>234214.65000000002</v>
      </c>
      <c r="I253" s="75">
        <v>5745.83</v>
      </c>
      <c r="J253" s="75">
        <f>I253*D253</f>
        <v>226672.99350000001</v>
      </c>
      <c r="K253" s="235">
        <f>D253</f>
        <v>39.450000000000003</v>
      </c>
      <c r="L253" s="348">
        <f>K253*I253</f>
        <v>226672.99350000001</v>
      </c>
      <c r="N253" s="60">
        <v>800</v>
      </c>
    </row>
    <row r="254" spans="1:26" s="60" customFormat="1" ht="10.5" customHeight="1" x14ac:dyDescent="0.3">
      <c r="A254" s="79"/>
      <c r="B254" s="73"/>
      <c r="C254" s="74"/>
      <c r="D254" s="75"/>
      <c r="E254" s="76"/>
      <c r="F254" s="76"/>
      <c r="G254" s="75"/>
      <c r="H254" s="181"/>
      <c r="I254" s="75"/>
      <c r="J254" s="75"/>
      <c r="K254" s="235"/>
      <c r="L254" s="348"/>
    </row>
    <row r="255" spans="1:26" s="60" customFormat="1" ht="99.75" customHeight="1" x14ac:dyDescent="0.3">
      <c r="A255" s="79">
        <f>IF(D255&lt;&gt;"",A253+1,A253)</f>
        <v>48</v>
      </c>
      <c r="B255" s="73" t="str">
        <f t="shared" si="26"/>
        <v/>
      </c>
      <c r="C255" s="74" t="s">
        <v>789</v>
      </c>
      <c r="D255" s="75"/>
      <c r="E255" s="76"/>
      <c r="F255" s="76"/>
      <c r="G255" s="75"/>
      <c r="H255" s="181"/>
      <c r="I255" s="75"/>
      <c r="J255" s="75"/>
      <c r="K255" s="569"/>
      <c r="L255" s="232"/>
      <c r="N255" s="60">
        <f>0.6*0.3</f>
        <v>0.18</v>
      </c>
      <c r="O255" s="60" t="s">
        <v>1223</v>
      </c>
      <c r="P255" s="60">
        <f>N253/N255</f>
        <v>4444.4444444444443</v>
      </c>
    </row>
    <row r="256" spans="1:26" s="60" customFormat="1" x14ac:dyDescent="0.3">
      <c r="A256" s="79">
        <f t="shared" si="25"/>
        <v>48</v>
      </c>
      <c r="B256" s="73" t="str">
        <f t="shared" si="26"/>
        <v/>
      </c>
      <c r="C256" s="74"/>
      <c r="D256" s="75"/>
      <c r="E256" s="76"/>
      <c r="F256" s="76"/>
      <c r="G256" s="75"/>
      <c r="H256" s="181"/>
      <c r="I256" s="75"/>
      <c r="J256" s="75"/>
      <c r="K256" s="569"/>
      <c r="L256" s="232"/>
    </row>
    <row r="257" spans="1:15" s="60" customFormat="1" x14ac:dyDescent="0.3">
      <c r="A257" s="79">
        <f t="shared" si="25"/>
        <v>49</v>
      </c>
      <c r="B257" s="73" t="str">
        <f t="shared" si="26"/>
        <v>T49</v>
      </c>
      <c r="C257" s="74" t="s">
        <v>220</v>
      </c>
      <c r="D257" s="75">
        <v>16.93</v>
      </c>
      <c r="E257" s="76" t="s">
        <v>130</v>
      </c>
      <c r="F257" s="76"/>
      <c r="G257" s="75">
        <v>6336</v>
      </c>
      <c r="H257" s="181">
        <f>G257*D257</f>
        <v>107268.48</v>
      </c>
      <c r="I257" s="75">
        <v>6131.98</v>
      </c>
      <c r="J257" s="75">
        <f>I257*D257</f>
        <v>103814.42139999999</v>
      </c>
      <c r="K257" s="232"/>
      <c r="L257" s="235">
        <f>K257*I257</f>
        <v>0</v>
      </c>
    </row>
    <row r="258" spans="1:15" s="60" customFormat="1" x14ac:dyDescent="0.3">
      <c r="A258" s="79">
        <f t="shared" si="25"/>
        <v>49</v>
      </c>
      <c r="B258" s="73" t="str">
        <f t="shared" si="26"/>
        <v/>
      </c>
      <c r="C258" s="74"/>
      <c r="D258" s="75"/>
      <c r="E258" s="76"/>
      <c r="F258" s="76"/>
      <c r="G258" s="75"/>
      <c r="H258" s="181"/>
      <c r="I258" s="75"/>
      <c r="J258" s="75"/>
      <c r="K258" s="232"/>
      <c r="L258" s="235"/>
    </row>
    <row r="259" spans="1:15" s="60" customFormat="1" x14ac:dyDescent="0.3">
      <c r="A259" s="79">
        <f t="shared" si="25"/>
        <v>50</v>
      </c>
      <c r="B259" s="73" t="str">
        <f t="shared" si="26"/>
        <v>T50</v>
      </c>
      <c r="C259" s="74" t="s">
        <v>212</v>
      </c>
      <c r="D259" s="75">
        <v>223.05</v>
      </c>
      <c r="E259" s="76" t="s">
        <v>130</v>
      </c>
      <c r="F259" s="76"/>
      <c r="G259" s="75">
        <v>6336</v>
      </c>
      <c r="H259" s="181">
        <f t="shared" ref="H259:H267" si="34">G259*D259</f>
        <v>1413244.8</v>
      </c>
      <c r="I259" s="75">
        <v>6131.98</v>
      </c>
      <c r="J259" s="75">
        <f>I259*D259</f>
        <v>1367738.139</v>
      </c>
      <c r="K259" s="232">
        <v>244.15</v>
      </c>
      <c r="L259" s="235">
        <f>K259*I259</f>
        <v>1497122.9169999999</v>
      </c>
    </row>
    <row r="260" spans="1:15" s="60" customFormat="1" x14ac:dyDescent="0.3">
      <c r="A260" s="79">
        <f t="shared" si="25"/>
        <v>50</v>
      </c>
      <c r="B260" s="73" t="str">
        <f t="shared" si="26"/>
        <v/>
      </c>
      <c r="C260" s="74"/>
      <c r="D260" s="75"/>
      <c r="E260" s="76"/>
      <c r="F260" s="76"/>
      <c r="G260" s="75"/>
      <c r="H260" s="181"/>
      <c r="I260" s="75"/>
      <c r="J260" s="75"/>
      <c r="K260" s="232"/>
      <c r="L260" s="235"/>
      <c r="N260" s="60">
        <f>223/4</f>
        <v>55.75</v>
      </c>
      <c r="O260" s="304">
        <f>K259-D259</f>
        <v>21.099999999999994</v>
      </c>
    </row>
    <row r="261" spans="1:15" s="60" customFormat="1" x14ac:dyDescent="0.3">
      <c r="A261" s="79">
        <f t="shared" si="25"/>
        <v>51</v>
      </c>
      <c r="B261" s="73" t="str">
        <f t="shared" si="26"/>
        <v>T51</v>
      </c>
      <c r="C261" s="74" t="s">
        <v>214</v>
      </c>
      <c r="D261" s="75">
        <v>223.05</v>
      </c>
      <c r="E261" s="76" t="s">
        <v>130</v>
      </c>
      <c r="F261" s="76"/>
      <c r="G261" s="75">
        <v>6336</v>
      </c>
      <c r="H261" s="181">
        <f t="shared" si="34"/>
        <v>1413244.8</v>
      </c>
      <c r="I261" s="75">
        <v>6131.98</v>
      </c>
      <c r="J261" s="75">
        <f>I261*D261</f>
        <v>1367738.139</v>
      </c>
      <c r="K261" s="232">
        <v>244.15</v>
      </c>
      <c r="L261" s="235">
        <f>K261*I261</f>
        <v>1497122.9169999999</v>
      </c>
    </row>
    <row r="262" spans="1:15" s="60" customFormat="1" x14ac:dyDescent="0.3">
      <c r="A262" s="79">
        <f t="shared" si="25"/>
        <v>51</v>
      </c>
      <c r="B262" s="73" t="str">
        <f t="shared" si="26"/>
        <v/>
      </c>
      <c r="C262" s="74"/>
      <c r="D262" s="75"/>
      <c r="E262" s="76"/>
      <c r="F262" s="76"/>
      <c r="G262" s="75"/>
      <c r="H262" s="181"/>
      <c r="I262" s="75"/>
      <c r="J262" s="75"/>
      <c r="K262" s="232"/>
      <c r="L262" s="235"/>
    </row>
    <row r="263" spans="1:15" s="60" customFormat="1" x14ac:dyDescent="0.3">
      <c r="A263" s="79">
        <f t="shared" si="25"/>
        <v>52</v>
      </c>
      <c r="B263" s="73" t="str">
        <f t="shared" si="26"/>
        <v>T52</v>
      </c>
      <c r="C263" s="74" t="s">
        <v>215</v>
      </c>
      <c r="D263" s="75">
        <v>223.05</v>
      </c>
      <c r="E263" s="76" t="s">
        <v>130</v>
      </c>
      <c r="F263" s="76"/>
      <c r="G263" s="75">
        <v>6336</v>
      </c>
      <c r="H263" s="181">
        <f t="shared" si="34"/>
        <v>1413244.8</v>
      </c>
      <c r="I263" s="75">
        <v>6131.98</v>
      </c>
      <c r="J263" s="75">
        <f>I263*D263</f>
        <v>1367738.139</v>
      </c>
      <c r="K263" s="232">
        <v>244.15</v>
      </c>
      <c r="L263" s="235">
        <f>K263*I263</f>
        <v>1497122.9169999999</v>
      </c>
    </row>
    <row r="264" spans="1:15" s="60" customFormat="1" x14ac:dyDescent="0.3">
      <c r="A264" s="79">
        <f t="shared" si="25"/>
        <v>52</v>
      </c>
      <c r="B264" s="93" t="str">
        <f t="shared" si="26"/>
        <v/>
      </c>
      <c r="C264" s="94"/>
      <c r="D264" s="95"/>
      <c r="E264" s="201"/>
      <c r="F264" s="201"/>
      <c r="G264" s="95"/>
      <c r="H264" s="309"/>
      <c r="I264" s="95"/>
      <c r="J264" s="95"/>
      <c r="K264" s="549"/>
      <c r="L264" s="572"/>
    </row>
    <row r="265" spans="1:15" s="60" customFormat="1" x14ac:dyDescent="0.3">
      <c r="A265" s="79">
        <f t="shared" si="25"/>
        <v>53</v>
      </c>
      <c r="B265" s="73" t="str">
        <f t="shared" si="26"/>
        <v>T53</v>
      </c>
      <c r="C265" s="74" t="s">
        <v>216</v>
      </c>
      <c r="D265" s="75">
        <v>223.05</v>
      </c>
      <c r="E265" s="76" t="s">
        <v>130</v>
      </c>
      <c r="F265" s="76"/>
      <c r="G265" s="75">
        <v>6336</v>
      </c>
      <c r="H265" s="181">
        <f t="shared" si="34"/>
        <v>1413244.8</v>
      </c>
      <c r="I265" s="75">
        <v>6131.98</v>
      </c>
      <c r="J265" s="75">
        <f>I265*D265</f>
        <v>1367738.139</v>
      </c>
      <c r="K265" s="232">
        <v>244.15</v>
      </c>
      <c r="L265" s="235">
        <f>K265*I265</f>
        <v>1497122.9169999999</v>
      </c>
    </row>
    <row r="266" spans="1:15" s="60" customFormat="1" x14ac:dyDescent="0.3">
      <c r="A266" s="79">
        <f t="shared" si="25"/>
        <v>53</v>
      </c>
      <c r="B266" s="73" t="str">
        <f t="shared" si="26"/>
        <v/>
      </c>
      <c r="C266" s="74"/>
      <c r="D266" s="75"/>
      <c r="E266" s="76"/>
      <c r="F266" s="76"/>
      <c r="G266" s="75"/>
      <c r="H266" s="181"/>
      <c r="I266" s="75"/>
      <c r="J266" s="75"/>
      <c r="K266" s="232"/>
      <c r="L266" s="235"/>
    </row>
    <row r="267" spans="1:15" s="60" customFormat="1" x14ac:dyDescent="0.3">
      <c r="A267" s="79">
        <f t="shared" ref="A267:A331" si="35">IF(D267&lt;&gt;"",A266+1,A266)</f>
        <v>54</v>
      </c>
      <c r="B267" s="73" t="str">
        <f t="shared" si="26"/>
        <v>T54</v>
      </c>
      <c r="C267" s="74" t="s">
        <v>768</v>
      </c>
      <c r="D267" s="75">
        <v>217.66</v>
      </c>
      <c r="E267" s="76" t="s">
        <v>130</v>
      </c>
      <c r="F267" s="76"/>
      <c r="G267" s="75">
        <v>6336</v>
      </c>
      <c r="H267" s="181">
        <f t="shared" si="34"/>
        <v>1379093.76</v>
      </c>
      <c r="I267" s="75">
        <v>6131.98</v>
      </c>
      <c r="J267" s="75">
        <f>I267*D267</f>
        <v>1334686.7667999999</v>
      </c>
      <c r="K267" s="232">
        <v>244.15</v>
      </c>
      <c r="L267" s="235">
        <f>K267*I267</f>
        <v>1497122.9169999999</v>
      </c>
    </row>
    <row r="268" spans="1:15" s="60" customFormat="1" x14ac:dyDescent="0.3">
      <c r="A268" s="79"/>
      <c r="B268" s="73"/>
      <c r="C268" s="74"/>
      <c r="D268" s="75"/>
      <c r="E268" s="76"/>
      <c r="F268" s="76"/>
      <c r="G268" s="75"/>
      <c r="H268" s="181"/>
      <c r="I268" s="75"/>
      <c r="J268" s="75"/>
      <c r="K268" s="232"/>
      <c r="L268" s="235"/>
    </row>
    <row r="269" spans="1:15" s="60" customFormat="1" x14ac:dyDescent="0.3">
      <c r="A269" s="79">
        <f>IF(D269&lt;&gt;"",A267+1,A267)</f>
        <v>54</v>
      </c>
      <c r="B269" s="73" t="str">
        <f t="shared" si="26"/>
        <v/>
      </c>
      <c r="C269" s="80" t="s">
        <v>790</v>
      </c>
      <c r="D269" s="75"/>
      <c r="E269" s="76"/>
      <c r="F269" s="76"/>
      <c r="G269" s="75"/>
      <c r="H269" s="181"/>
      <c r="I269" s="75"/>
      <c r="J269" s="75"/>
      <c r="K269" s="569"/>
      <c r="L269" s="232"/>
    </row>
    <row r="270" spans="1:15" s="60" customFormat="1" x14ac:dyDescent="0.3">
      <c r="A270" s="79">
        <f t="shared" si="35"/>
        <v>54</v>
      </c>
      <c r="B270" s="73" t="str">
        <f t="shared" si="26"/>
        <v/>
      </c>
      <c r="C270" s="80"/>
      <c r="D270" s="75"/>
      <c r="E270" s="76"/>
      <c r="F270" s="76"/>
      <c r="G270" s="75"/>
      <c r="H270" s="181"/>
      <c r="I270" s="75"/>
      <c r="J270" s="75"/>
      <c r="K270" s="569"/>
      <c r="L270" s="232"/>
    </row>
    <row r="271" spans="1:15" s="60" customFormat="1" ht="45.75" customHeight="1" x14ac:dyDescent="0.3">
      <c r="A271" s="79">
        <f t="shared" si="35"/>
        <v>54</v>
      </c>
      <c r="B271" s="73" t="str">
        <f t="shared" si="26"/>
        <v/>
      </c>
      <c r="C271" s="80" t="s">
        <v>791</v>
      </c>
      <c r="D271" s="75"/>
      <c r="E271" s="76"/>
      <c r="F271" s="76"/>
      <c r="G271" s="75"/>
      <c r="H271" s="181"/>
      <c r="I271" s="75"/>
      <c r="J271" s="75"/>
      <c r="K271" s="569"/>
      <c r="L271" s="232"/>
    </row>
    <row r="272" spans="1:15" s="60" customFormat="1" x14ac:dyDescent="0.3">
      <c r="A272" s="79">
        <f t="shared" si="35"/>
        <v>54</v>
      </c>
      <c r="B272" s="73" t="str">
        <f t="shared" si="26"/>
        <v/>
      </c>
      <c r="C272" s="74"/>
      <c r="D272" s="75"/>
      <c r="E272" s="76"/>
      <c r="F272" s="76"/>
      <c r="G272" s="75"/>
      <c r="H272" s="181"/>
      <c r="I272" s="75"/>
      <c r="J272" s="75"/>
      <c r="K272" s="569"/>
      <c r="L272" s="232"/>
    </row>
    <row r="273" spans="1:12" s="60" customFormat="1" x14ac:dyDescent="0.3">
      <c r="A273" s="91">
        <f t="shared" si="35"/>
        <v>55</v>
      </c>
      <c r="B273" s="73" t="str">
        <f t="shared" si="26"/>
        <v>T55</v>
      </c>
      <c r="C273" s="74" t="s">
        <v>220</v>
      </c>
      <c r="D273" s="75">
        <v>29.6</v>
      </c>
      <c r="E273" s="76" t="s">
        <v>130</v>
      </c>
      <c r="F273" s="76">
        <v>1921</v>
      </c>
      <c r="G273" s="75">
        <v>2650</v>
      </c>
      <c r="H273" s="181">
        <f>G273*D273</f>
        <v>78440</v>
      </c>
      <c r="I273" s="75">
        <v>2564.67</v>
      </c>
      <c r="J273" s="75">
        <f>I273*D273</f>
        <v>75914.232000000004</v>
      </c>
      <c r="K273" s="232">
        <v>26.28</v>
      </c>
      <c r="L273" s="235">
        <f>K273*I273</f>
        <v>67399.527600000001</v>
      </c>
    </row>
    <row r="274" spans="1:12" s="60" customFormat="1" x14ac:dyDescent="0.3">
      <c r="A274" s="91">
        <f t="shared" si="35"/>
        <v>55</v>
      </c>
      <c r="B274" s="73" t="str">
        <f t="shared" si="26"/>
        <v/>
      </c>
      <c r="C274" s="74"/>
      <c r="D274" s="75"/>
      <c r="E274" s="76"/>
      <c r="F274" s="76"/>
      <c r="G274" s="75"/>
      <c r="H274" s="181"/>
      <c r="I274" s="75"/>
      <c r="J274" s="75"/>
      <c r="K274" s="569"/>
      <c r="L274" s="235"/>
    </row>
    <row r="275" spans="1:12" s="60" customFormat="1" x14ac:dyDescent="0.3">
      <c r="A275" s="91">
        <f t="shared" si="35"/>
        <v>56</v>
      </c>
      <c r="B275" s="73" t="str">
        <f t="shared" si="26"/>
        <v>T56</v>
      </c>
      <c r="C275" s="74" t="s">
        <v>212</v>
      </c>
      <c r="D275" s="75">
        <v>116.49</v>
      </c>
      <c r="E275" s="76" t="s">
        <v>130</v>
      </c>
      <c r="F275" s="76"/>
      <c r="G275" s="75">
        <v>2650</v>
      </c>
      <c r="H275" s="181">
        <f t="shared" ref="H275:H281" si="36">G275*D275</f>
        <v>308698.5</v>
      </c>
      <c r="I275" s="75">
        <v>2564.67</v>
      </c>
      <c r="J275" s="75">
        <f>I275*D275</f>
        <v>298758.40830000001</v>
      </c>
      <c r="K275" s="348">
        <v>101</v>
      </c>
      <c r="L275" s="235">
        <f>K275*I275</f>
        <v>259031.67</v>
      </c>
    </row>
    <row r="276" spans="1:12" s="60" customFormat="1" x14ac:dyDescent="0.3">
      <c r="A276" s="91">
        <f t="shared" si="35"/>
        <v>56</v>
      </c>
      <c r="B276" s="73" t="str">
        <f t="shared" si="26"/>
        <v/>
      </c>
      <c r="C276" s="74"/>
      <c r="D276" s="75"/>
      <c r="E276" s="76"/>
      <c r="F276" s="76"/>
      <c r="G276" s="75"/>
      <c r="H276" s="181"/>
      <c r="I276" s="75"/>
      <c r="J276" s="75"/>
      <c r="K276" s="232"/>
      <c r="L276" s="235"/>
    </row>
    <row r="277" spans="1:12" s="60" customFormat="1" x14ac:dyDescent="0.3">
      <c r="A277" s="91">
        <f t="shared" si="35"/>
        <v>57</v>
      </c>
      <c r="B277" s="73" t="str">
        <f t="shared" si="26"/>
        <v>T57</v>
      </c>
      <c r="C277" s="74" t="s">
        <v>214</v>
      </c>
      <c r="D277" s="75">
        <v>116.49</v>
      </c>
      <c r="E277" s="76" t="s">
        <v>130</v>
      </c>
      <c r="F277" s="76"/>
      <c r="G277" s="75">
        <v>2650</v>
      </c>
      <c r="H277" s="181">
        <f t="shared" si="36"/>
        <v>308698.5</v>
      </c>
      <c r="I277" s="75">
        <v>2564.67</v>
      </c>
      <c r="J277" s="75">
        <f>I277*D277</f>
        <v>298758.40830000001</v>
      </c>
      <c r="K277" s="348">
        <v>101</v>
      </c>
      <c r="L277" s="235">
        <f>K277*I277</f>
        <v>259031.67</v>
      </c>
    </row>
    <row r="278" spans="1:12" s="60" customFormat="1" x14ac:dyDescent="0.3">
      <c r="A278" s="91">
        <f t="shared" si="35"/>
        <v>57</v>
      </c>
      <c r="B278" s="73" t="str">
        <f t="shared" si="26"/>
        <v/>
      </c>
      <c r="C278" s="74"/>
      <c r="D278" s="75"/>
      <c r="E278" s="76"/>
      <c r="F278" s="76"/>
      <c r="G278" s="75"/>
      <c r="H278" s="181"/>
      <c r="I278" s="75"/>
      <c r="J278" s="75"/>
      <c r="K278" s="232"/>
      <c r="L278" s="235"/>
    </row>
    <row r="279" spans="1:12" s="60" customFormat="1" x14ac:dyDescent="0.3">
      <c r="A279" s="91">
        <f t="shared" si="35"/>
        <v>58</v>
      </c>
      <c r="B279" s="73" t="str">
        <f t="shared" si="26"/>
        <v>T58</v>
      </c>
      <c r="C279" s="74" t="s">
        <v>215</v>
      </c>
      <c r="D279" s="75">
        <v>116.49</v>
      </c>
      <c r="E279" s="76" t="s">
        <v>130</v>
      </c>
      <c r="F279" s="76"/>
      <c r="G279" s="75">
        <v>2650</v>
      </c>
      <c r="H279" s="181">
        <f t="shared" si="36"/>
        <v>308698.5</v>
      </c>
      <c r="I279" s="75">
        <v>2564.67</v>
      </c>
      <c r="J279" s="75">
        <f>I279*D279</f>
        <v>298758.40830000001</v>
      </c>
      <c r="K279" s="348">
        <v>101</v>
      </c>
      <c r="L279" s="235">
        <f>K279*I279</f>
        <v>259031.67</v>
      </c>
    </row>
    <row r="280" spans="1:12" s="60" customFormat="1" x14ac:dyDescent="0.3">
      <c r="A280" s="91">
        <f t="shared" si="35"/>
        <v>58</v>
      </c>
      <c r="B280" s="73" t="str">
        <f t="shared" si="26"/>
        <v/>
      </c>
      <c r="C280" s="74"/>
      <c r="D280" s="75"/>
      <c r="E280" s="76"/>
      <c r="F280" s="76"/>
      <c r="G280" s="75"/>
      <c r="H280" s="181"/>
      <c r="I280" s="75"/>
      <c r="J280" s="75"/>
      <c r="K280" s="232"/>
      <c r="L280" s="235"/>
    </row>
    <row r="281" spans="1:12" s="60" customFormat="1" x14ac:dyDescent="0.3">
      <c r="A281" s="91">
        <f t="shared" si="35"/>
        <v>59</v>
      </c>
      <c r="B281" s="73" t="str">
        <f t="shared" si="26"/>
        <v>T59</v>
      </c>
      <c r="C281" s="74" t="s">
        <v>216</v>
      </c>
      <c r="D281" s="75">
        <v>149.65</v>
      </c>
      <c r="E281" s="76" t="s">
        <v>130</v>
      </c>
      <c r="F281" s="76"/>
      <c r="G281" s="75">
        <v>2650</v>
      </c>
      <c r="H281" s="181">
        <f t="shared" si="36"/>
        <v>396572.5</v>
      </c>
      <c r="I281" s="75">
        <v>2564.67</v>
      </c>
      <c r="J281" s="75">
        <f>I281*D281</f>
        <v>383802.86550000001</v>
      </c>
      <c r="K281" s="348">
        <v>101</v>
      </c>
      <c r="L281" s="235">
        <f>K281*I281</f>
        <v>259031.67</v>
      </c>
    </row>
    <row r="282" spans="1:12" s="60" customFormat="1" x14ac:dyDescent="0.3">
      <c r="A282" s="91">
        <f t="shared" si="35"/>
        <v>59</v>
      </c>
      <c r="B282" s="73" t="str">
        <f t="shared" si="26"/>
        <v/>
      </c>
      <c r="C282" s="74"/>
      <c r="D282" s="75"/>
      <c r="E282" s="76"/>
      <c r="F282" s="76"/>
      <c r="G282" s="75"/>
      <c r="H282" s="181"/>
      <c r="I282" s="75"/>
      <c r="J282" s="75"/>
      <c r="K282" s="232"/>
      <c r="L282" s="232"/>
    </row>
    <row r="283" spans="1:12" s="60" customFormat="1" ht="52.8" x14ac:dyDescent="0.3">
      <c r="A283" s="91">
        <f t="shared" si="35"/>
        <v>59</v>
      </c>
      <c r="B283" s="73" t="str">
        <f t="shared" si="26"/>
        <v/>
      </c>
      <c r="C283" s="74" t="s">
        <v>792</v>
      </c>
      <c r="D283" s="75"/>
      <c r="E283" s="76"/>
      <c r="F283" s="76"/>
      <c r="G283" s="75"/>
      <c r="H283" s="181"/>
      <c r="I283" s="75"/>
      <c r="J283" s="75"/>
      <c r="K283" s="232"/>
      <c r="L283" s="232"/>
    </row>
    <row r="284" spans="1:12" s="60" customFormat="1" x14ac:dyDescent="0.3">
      <c r="A284" s="91">
        <f t="shared" si="35"/>
        <v>59</v>
      </c>
      <c r="B284" s="73" t="str">
        <f t="shared" si="26"/>
        <v/>
      </c>
      <c r="C284" s="74"/>
      <c r="D284" s="75"/>
      <c r="E284" s="76"/>
      <c r="F284" s="76"/>
      <c r="G284" s="75"/>
      <c r="H284" s="181"/>
      <c r="I284" s="75"/>
      <c r="J284" s="75"/>
      <c r="K284" s="569"/>
      <c r="L284" s="232"/>
    </row>
    <row r="285" spans="1:12" s="60" customFormat="1" x14ac:dyDescent="0.3">
      <c r="A285" s="91">
        <f t="shared" si="35"/>
        <v>60</v>
      </c>
      <c r="B285" s="73" t="str">
        <f t="shared" ref="B285:B342" si="37">IF(D285&lt;&gt;"","T"&amp;A285,"")</f>
        <v>T60</v>
      </c>
      <c r="C285" s="74" t="s">
        <v>212</v>
      </c>
      <c r="D285" s="75">
        <v>16.28</v>
      </c>
      <c r="E285" s="76" t="s">
        <v>130</v>
      </c>
      <c r="F285" s="76"/>
      <c r="G285" s="75">
        <v>2600</v>
      </c>
      <c r="H285" s="181">
        <f>G285*D285</f>
        <v>42328</v>
      </c>
      <c r="I285" s="75">
        <v>2516.2800000000002</v>
      </c>
      <c r="J285" s="75">
        <f>I285*D285</f>
        <v>40965.038400000005</v>
      </c>
      <c r="K285" s="235">
        <f>D285</f>
        <v>16.28</v>
      </c>
      <c r="L285" s="235">
        <f>K285*I285</f>
        <v>40965.038400000005</v>
      </c>
    </row>
    <row r="286" spans="1:12" s="60" customFormat="1" x14ac:dyDescent="0.3">
      <c r="A286" s="79">
        <f t="shared" si="35"/>
        <v>60</v>
      </c>
      <c r="B286" s="73" t="str">
        <f t="shared" si="37"/>
        <v/>
      </c>
      <c r="C286" s="74"/>
      <c r="D286" s="75"/>
      <c r="E286" s="76"/>
      <c r="F286" s="76"/>
      <c r="G286" s="75"/>
      <c r="H286" s="181"/>
      <c r="I286" s="75"/>
      <c r="J286" s="75"/>
      <c r="K286" s="232"/>
      <c r="L286" s="232"/>
    </row>
    <row r="287" spans="1:12" s="60" customFormat="1" x14ac:dyDescent="0.3">
      <c r="A287" s="91">
        <f t="shared" si="35"/>
        <v>61</v>
      </c>
      <c r="B287" s="73" t="str">
        <f t="shared" si="37"/>
        <v>T61</v>
      </c>
      <c r="C287" s="74" t="s">
        <v>214</v>
      </c>
      <c r="D287" s="75">
        <v>16.28</v>
      </c>
      <c r="E287" s="76" t="s">
        <v>130</v>
      </c>
      <c r="F287" s="76"/>
      <c r="G287" s="75">
        <v>2600</v>
      </c>
      <c r="H287" s="181">
        <f t="shared" ref="H287:H291" si="38">G287*D287</f>
        <v>42328</v>
      </c>
      <c r="I287" s="75">
        <v>2516.2800000000002</v>
      </c>
      <c r="J287" s="75">
        <f>I287*D287</f>
        <v>40965.038400000005</v>
      </c>
      <c r="K287" s="235">
        <f>D287</f>
        <v>16.28</v>
      </c>
      <c r="L287" s="235">
        <f>K287*I287</f>
        <v>40965.038400000005</v>
      </c>
    </row>
    <row r="288" spans="1:12" s="60" customFormat="1" x14ac:dyDescent="0.3">
      <c r="A288" s="79">
        <f t="shared" si="35"/>
        <v>61</v>
      </c>
      <c r="B288" s="73" t="str">
        <f t="shared" si="37"/>
        <v/>
      </c>
      <c r="C288" s="74"/>
      <c r="D288" s="75"/>
      <c r="E288" s="76"/>
      <c r="F288" s="76"/>
      <c r="G288" s="75"/>
      <c r="H288" s="181"/>
      <c r="I288" s="75"/>
      <c r="J288" s="75"/>
      <c r="K288" s="232"/>
      <c r="L288" s="232"/>
    </row>
    <row r="289" spans="1:12" s="60" customFormat="1" x14ac:dyDescent="0.3">
      <c r="A289" s="91">
        <f t="shared" si="35"/>
        <v>62</v>
      </c>
      <c r="B289" s="73" t="str">
        <f t="shared" si="37"/>
        <v>T62</v>
      </c>
      <c r="C289" s="74" t="s">
        <v>215</v>
      </c>
      <c r="D289" s="75">
        <v>16.28</v>
      </c>
      <c r="E289" s="76" t="s">
        <v>130</v>
      </c>
      <c r="F289" s="76"/>
      <c r="G289" s="75">
        <v>2600</v>
      </c>
      <c r="H289" s="181">
        <f t="shared" si="38"/>
        <v>42328</v>
      </c>
      <c r="I289" s="75">
        <v>2516.2800000000002</v>
      </c>
      <c r="J289" s="75">
        <f>I289*D289</f>
        <v>40965.038400000005</v>
      </c>
      <c r="K289" s="235">
        <f>D289</f>
        <v>16.28</v>
      </c>
      <c r="L289" s="235">
        <f>K289*I289</f>
        <v>40965.038400000005</v>
      </c>
    </row>
    <row r="290" spans="1:12" s="60" customFormat="1" x14ac:dyDescent="0.3">
      <c r="A290" s="79">
        <f t="shared" si="35"/>
        <v>62</v>
      </c>
      <c r="B290" s="73" t="str">
        <f t="shared" si="37"/>
        <v/>
      </c>
      <c r="C290" s="74"/>
      <c r="D290" s="75"/>
      <c r="E290" s="76"/>
      <c r="F290" s="76"/>
      <c r="G290" s="75"/>
      <c r="H290" s="181"/>
      <c r="I290" s="75"/>
      <c r="J290" s="75"/>
      <c r="K290" s="232"/>
      <c r="L290" s="232"/>
    </row>
    <row r="291" spans="1:12" s="60" customFormat="1" x14ac:dyDescent="0.3">
      <c r="A291" s="91">
        <f t="shared" si="35"/>
        <v>63</v>
      </c>
      <c r="B291" s="73" t="str">
        <f t="shared" si="37"/>
        <v>T63</v>
      </c>
      <c r="C291" s="74" t="s">
        <v>216</v>
      </c>
      <c r="D291" s="75">
        <v>7.62</v>
      </c>
      <c r="E291" s="76" t="s">
        <v>130</v>
      </c>
      <c r="F291" s="76"/>
      <c r="G291" s="75">
        <v>2600</v>
      </c>
      <c r="H291" s="181">
        <f t="shared" si="38"/>
        <v>19812</v>
      </c>
      <c r="I291" s="75">
        <v>2516.2800000000002</v>
      </c>
      <c r="J291" s="75">
        <f>I291*D291</f>
        <v>19174.053600000003</v>
      </c>
      <c r="K291" s="235">
        <f>D289</f>
        <v>16.28</v>
      </c>
      <c r="L291" s="235">
        <f>K291*I291</f>
        <v>40965.038400000005</v>
      </c>
    </row>
    <row r="292" spans="1:12" s="60" customFormat="1" x14ac:dyDescent="0.3">
      <c r="A292" s="79">
        <f t="shared" si="35"/>
        <v>63</v>
      </c>
      <c r="B292" s="93" t="str">
        <f t="shared" si="37"/>
        <v/>
      </c>
      <c r="C292" s="94"/>
      <c r="D292" s="95"/>
      <c r="E292" s="201"/>
      <c r="F292" s="201"/>
      <c r="G292" s="95"/>
      <c r="H292" s="309"/>
      <c r="I292" s="95"/>
      <c r="J292" s="95"/>
      <c r="K292" s="573"/>
      <c r="L292" s="549"/>
    </row>
    <row r="293" spans="1:12" s="60" customFormat="1" ht="39.6" x14ac:dyDescent="0.3">
      <c r="A293" s="79">
        <f t="shared" si="35"/>
        <v>63</v>
      </c>
      <c r="B293" s="73" t="str">
        <f t="shared" si="37"/>
        <v/>
      </c>
      <c r="C293" s="74" t="s">
        <v>793</v>
      </c>
      <c r="D293" s="90"/>
      <c r="E293" s="313"/>
      <c r="F293" s="313"/>
      <c r="G293" s="90"/>
      <c r="H293" s="314"/>
      <c r="I293" s="75"/>
      <c r="J293" s="90"/>
      <c r="K293" s="569"/>
      <c r="L293" s="570"/>
    </row>
    <row r="294" spans="1:12" s="60" customFormat="1" x14ac:dyDescent="0.3">
      <c r="A294" s="79">
        <f t="shared" si="35"/>
        <v>63</v>
      </c>
      <c r="B294" s="73" t="str">
        <f t="shared" si="37"/>
        <v/>
      </c>
      <c r="C294" s="74"/>
      <c r="D294" s="75"/>
      <c r="E294" s="76"/>
      <c r="F294" s="76"/>
      <c r="G294" s="75"/>
      <c r="H294" s="181"/>
      <c r="I294" s="75"/>
      <c r="J294" s="75"/>
      <c r="K294" s="569"/>
      <c r="L294" s="232"/>
    </row>
    <row r="295" spans="1:12" s="60" customFormat="1" x14ac:dyDescent="0.3">
      <c r="A295" s="91">
        <f t="shared" si="35"/>
        <v>64</v>
      </c>
      <c r="B295" s="73" t="str">
        <f t="shared" si="37"/>
        <v>T64</v>
      </c>
      <c r="C295" s="74" t="s">
        <v>220</v>
      </c>
      <c r="D295" s="75">
        <v>13.04</v>
      </c>
      <c r="E295" s="76" t="s">
        <v>130</v>
      </c>
      <c r="F295" s="76">
        <v>1921</v>
      </c>
      <c r="G295" s="75">
        <v>2600</v>
      </c>
      <c r="H295" s="181">
        <f>G295*D295</f>
        <v>33904</v>
      </c>
      <c r="I295" s="75">
        <v>2516.2800000000002</v>
      </c>
      <c r="J295" s="75">
        <f>I295*D295</f>
        <v>32812.2912</v>
      </c>
      <c r="K295" s="575">
        <v>11</v>
      </c>
      <c r="L295" s="235">
        <f>K295*I295</f>
        <v>27679.08</v>
      </c>
    </row>
    <row r="296" spans="1:12" s="60" customFormat="1" x14ac:dyDescent="0.3">
      <c r="A296" s="79">
        <f t="shared" si="35"/>
        <v>64</v>
      </c>
      <c r="B296" s="73" t="str">
        <f t="shared" si="37"/>
        <v/>
      </c>
      <c r="C296" s="74"/>
      <c r="D296" s="75"/>
      <c r="E296" s="76"/>
      <c r="F296" s="201"/>
      <c r="G296" s="95"/>
      <c r="H296" s="309"/>
      <c r="I296" s="75"/>
      <c r="J296" s="75"/>
      <c r="K296" s="569"/>
      <c r="L296" s="232"/>
    </row>
    <row r="297" spans="1:12" s="60" customFormat="1" ht="61.5" customHeight="1" x14ac:dyDescent="0.3">
      <c r="A297" s="79">
        <f t="shared" si="35"/>
        <v>64</v>
      </c>
      <c r="B297" s="73" t="str">
        <f t="shared" si="37"/>
        <v/>
      </c>
      <c r="C297" s="74" t="s">
        <v>794</v>
      </c>
      <c r="D297" s="75"/>
      <c r="E297" s="76"/>
      <c r="F297" s="76"/>
      <c r="G297" s="75"/>
      <c r="H297" s="181"/>
      <c r="I297" s="75"/>
      <c r="J297" s="75"/>
      <c r="K297" s="569"/>
      <c r="L297" s="232"/>
    </row>
    <row r="298" spans="1:12" s="60" customFormat="1" ht="6" customHeight="1" x14ac:dyDescent="0.3">
      <c r="A298" s="79">
        <f t="shared" si="35"/>
        <v>64</v>
      </c>
      <c r="B298" s="73" t="str">
        <f t="shared" si="37"/>
        <v/>
      </c>
      <c r="C298" s="74"/>
      <c r="D298" s="75"/>
      <c r="E298" s="76"/>
      <c r="F298" s="76"/>
      <c r="G298" s="75"/>
      <c r="H298" s="181"/>
      <c r="I298" s="75"/>
      <c r="J298" s="75"/>
      <c r="K298" s="569"/>
      <c r="L298" s="232"/>
    </row>
    <row r="299" spans="1:12" s="60" customFormat="1" x14ac:dyDescent="0.3">
      <c r="A299" s="91">
        <f t="shared" si="35"/>
        <v>65</v>
      </c>
      <c r="B299" s="73" t="str">
        <f t="shared" si="37"/>
        <v>T65</v>
      </c>
      <c r="C299" s="74" t="s">
        <v>220</v>
      </c>
      <c r="D299" s="75">
        <v>380.56</v>
      </c>
      <c r="E299" s="76" t="s">
        <v>130</v>
      </c>
      <c r="F299" s="76">
        <v>566</v>
      </c>
      <c r="G299" s="75">
        <v>200</v>
      </c>
      <c r="H299" s="181">
        <f>G299*D299</f>
        <v>76112</v>
      </c>
      <c r="I299" s="75">
        <v>193.56</v>
      </c>
      <c r="J299" s="75">
        <f>I299*D299</f>
        <v>73661.193599999999</v>
      </c>
      <c r="K299" s="235">
        <f>D299</f>
        <v>380.56</v>
      </c>
      <c r="L299" s="235">
        <f>K299*I299</f>
        <v>73661.193599999999</v>
      </c>
    </row>
    <row r="300" spans="1:12" s="60" customFormat="1" x14ac:dyDescent="0.3">
      <c r="A300" s="91">
        <f t="shared" si="35"/>
        <v>65</v>
      </c>
      <c r="B300" s="73" t="str">
        <f t="shared" si="37"/>
        <v/>
      </c>
      <c r="C300" s="74"/>
      <c r="D300" s="75"/>
      <c r="E300" s="76"/>
      <c r="F300" s="76"/>
      <c r="G300" s="75"/>
      <c r="H300" s="181"/>
      <c r="I300" s="75"/>
      <c r="J300" s="75"/>
      <c r="K300" s="235"/>
      <c r="L300" s="235"/>
    </row>
    <row r="301" spans="1:12" s="60" customFormat="1" x14ac:dyDescent="0.3">
      <c r="A301" s="91">
        <f t="shared" si="35"/>
        <v>66</v>
      </c>
      <c r="B301" s="73" t="str">
        <f t="shared" si="37"/>
        <v>T66</v>
      </c>
      <c r="C301" s="74" t="s">
        <v>212</v>
      </c>
      <c r="D301" s="75">
        <f>D303</f>
        <v>265.09499999999997</v>
      </c>
      <c r="E301" s="76" t="s">
        <v>130</v>
      </c>
      <c r="F301" s="76"/>
      <c r="G301" s="75">
        <v>200</v>
      </c>
      <c r="H301" s="181">
        <f>G301*D301</f>
        <v>53018.999999999993</v>
      </c>
      <c r="I301" s="75">
        <v>193.56</v>
      </c>
      <c r="J301" s="75">
        <f>I301*D301</f>
        <v>51311.788199999995</v>
      </c>
      <c r="K301" s="235">
        <f>D301</f>
        <v>265.09499999999997</v>
      </c>
      <c r="L301" s="235">
        <f>K301*I301</f>
        <v>51311.788199999995</v>
      </c>
    </row>
    <row r="302" spans="1:12" s="60" customFormat="1" x14ac:dyDescent="0.3">
      <c r="A302" s="91">
        <f t="shared" si="35"/>
        <v>66</v>
      </c>
      <c r="B302" s="73" t="str">
        <f t="shared" si="37"/>
        <v/>
      </c>
      <c r="C302" s="74"/>
      <c r="D302" s="75"/>
      <c r="E302" s="76"/>
      <c r="F302" s="76"/>
      <c r="G302" s="75"/>
      <c r="H302" s="181"/>
      <c r="I302" s="75"/>
      <c r="J302" s="75"/>
      <c r="K302" s="235"/>
      <c r="L302" s="235"/>
    </row>
    <row r="303" spans="1:12" s="60" customFormat="1" x14ac:dyDescent="0.3">
      <c r="A303" s="91">
        <f t="shared" si="35"/>
        <v>67</v>
      </c>
      <c r="B303" s="73" t="str">
        <f t="shared" si="37"/>
        <v>T67</v>
      </c>
      <c r="C303" s="74" t="s">
        <v>214</v>
      </c>
      <c r="D303" s="75">
        <f>'[3]1st to 4th floor'!$I$670</f>
        <v>265.09499999999997</v>
      </c>
      <c r="E303" s="76" t="s">
        <v>130</v>
      </c>
      <c r="F303" s="76"/>
      <c r="G303" s="75">
        <v>200</v>
      </c>
      <c r="H303" s="181">
        <f>G303*D303</f>
        <v>53018.999999999993</v>
      </c>
      <c r="I303" s="75">
        <v>193.56</v>
      </c>
      <c r="J303" s="75">
        <f>I303*D303</f>
        <v>51311.788199999995</v>
      </c>
      <c r="K303" s="235">
        <f>D303</f>
        <v>265.09499999999997</v>
      </c>
      <c r="L303" s="235">
        <f>K303*I303</f>
        <v>51311.788199999995</v>
      </c>
    </row>
    <row r="304" spans="1:12" s="60" customFormat="1" x14ac:dyDescent="0.3">
      <c r="A304" s="91">
        <f t="shared" si="35"/>
        <v>67</v>
      </c>
      <c r="B304" s="73" t="str">
        <f t="shared" si="37"/>
        <v/>
      </c>
      <c r="C304" s="74"/>
      <c r="D304" s="75"/>
      <c r="E304" s="76"/>
      <c r="F304" s="76"/>
      <c r="G304" s="75"/>
      <c r="H304" s="181"/>
      <c r="I304" s="75"/>
      <c r="J304" s="75"/>
      <c r="K304" s="235"/>
      <c r="L304" s="235"/>
    </row>
    <row r="305" spans="1:12" s="60" customFormat="1" x14ac:dyDescent="0.3">
      <c r="A305" s="91">
        <f t="shared" si="35"/>
        <v>68</v>
      </c>
      <c r="B305" s="73" t="str">
        <f t="shared" si="37"/>
        <v>T68</v>
      </c>
      <c r="C305" s="74" t="s">
        <v>215</v>
      </c>
      <c r="D305" s="75">
        <f>D303</f>
        <v>265.09499999999997</v>
      </c>
      <c r="E305" s="76" t="s">
        <v>130</v>
      </c>
      <c r="F305" s="76"/>
      <c r="G305" s="75">
        <v>200</v>
      </c>
      <c r="H305" s="181">
        <f>G305*D305</f>
        <v>53018.999999999993</v>
      </c>
      <c r="I305" s="75">
        <v>193.56</v>
      </c>
      <c r="J305" s="75">
        <f>I305*D305</f>
        <v>51311.788199999995</v>
      </c>
      <c r="K305" s="235">
        <f>D305</f>
        <v>265.09499999999997</v>
      </c>
      <c r="L305" s="235">
        <f>K305*I305</f>
        <v>51311.788199999995</v>
      </c>
    </row>
    <row r="306" spans="1:12" s="60" customFormat="1" x14ac:dyDescent="0.3">
      <c r="A306" s="91">
        <f t="shared" si="35"/>
        <v>68</v>
      </c>
      <c r="B306" s="73" t="str">
        <f t="shared" si="37"/>
        <v/>
      </c>
      <c r="C306" s="74"/>
      <c r="D306" s="75"/>
      <c r="E306" s="76"/>
      <c r="F306" s="76"/>
      <c r="G306" s="75"/>
      <c r="H306" s="181"/>
      <c r="I306" s="75"/>
      <c r="J306" s="75"/>
      <c r="K306" s="235"/>
      <c r="L306" s="235"/>
    </row>
    <row r="307" spans="1:12" s="60" customFormat="1" x14ac:dyDescent="0.3">
      <c r="A307" s="91">
        <f t="shared" si="35"/>
        <v>69</v>
      </c>
      <c r="B307" s="73" t="str">
        <f t="shared" si="37"/>
        <v>T69</v>
      </c>
      <c r="C307" s="74" t="s">
        <v>216</v>
      </c>
      <c r="D307" s="75">
        <v>240.6</v>
      </c>
      <c r="E307" s="76" t="s">
        <v>130</v>
      </c>
      <c r="F307" s="76"/>
      <c r="G307" s="75">
        <v>200</v>
      </c>
      <c r="H307" s="181">
        <f t="shared" ref="H307:H314" si="39">G307*D307</f>
        <v>48120</v>
      </c>
      <c r="I307" s="75">
        <v>193.56</v>
      </c>
      <c r="J307" s="75">
        <f>I307*D307</f>
        <v>46570.536</v>
      </c>
      <c r="K307" s="235">
        <f>K305</f>
        <v>265.09499999999997</v>
      </c>
      <c r="L307" s="235">
        <f>K307*I307</f>
        <v>51311.788199999995</v>
      </c>
    </row>
    <row r="308" spans="1:12" s="60" customFormat="1" ht="9.6" customHeight="1" x14ac:dyDescent="0.3">
      <c r="A308" s="91">
        <f t="shared" si="35"/>
        <v>69</v>
      </c>
      <c r="B308" s="73" t="str">
        <f t="shared" si="37"/>
        <v/>
      </c>
      <c r="C308" s="74"/>
      <c r="D308" s="75"/>
      <c r="E308" s="76"/>
      <c r="F308" s="76"/>
      <c r="G308" s="75"/>
      <c r="H308" s="181"/>
      <c r="I308" s="75"/>
      <c r="J308" s="75"/>
      <c r="K308" s="235"/>
      <c r="L308" s="235"/>
    </row>
    <row r="309" spans="1:12" s="60" customFormat="1" x14ac:dyDescent="0.3">
      <c r="A309" s="91">
        <f t="shared" si="35"/>
        <v>70</v>
      </c>
      <c r="B309" s="73" t="str">
        <f t="shared" si="37"/>
        <v>T70</v>
      </c>
      <c r="C309" s="74" t="s">
        <v>768</v>
      </c>
      <c r="D309" s="75">
        <v>418.9</v>
      </c>
      <c r="E309" s="76" t="s">
        <v>130</v>
      </c>
      <c r="F309" s="76"/>
      <c r="G309" s="75">
        <v>200</v>
      </c>
      <c r="H309" s="181">
        <f t="shared" si="39"/>
        <v>83780</v>
      </c>
      <c r="I309" s="75">
        <v>193.56</v>
      </c>
      <c r="J309" s="75">
        <f>I309*D309</f>
        <v>81082.284</v>
      </c>
      <c r="K309" s="235">
        <f>K307</f>
        <v>265.09499999999997</v>
      </c>
      <c r="L309" s="235">
        <f>K309*I309</f>
        <v>51311.788199999995</v>
      </c>
    </row>
    <row r="310" spans="1:12" s="60" customFormat="1" x14ac:dyDescent="0.3">
      <c r="A310" s="91">
        <f t="shared" si="35"/>
        <v>70</v>
      </c>
      <c r="B310" s="73" t="str">
        <f t="shared" si="37"/>
        <v/>
      </c>
      <c r="C310" s="74"/>
      <c r="D310" s="75"/>
      <c r="E310" s="76"/>
      <c r="F310" s="76"/>
      <c r="G310" s="75"/>
      <c r="H310" s="181"/>
      <c r="I310" s="75"/>
      <c r="J310" s="75"/>
      <c r="K310" s="235"/>
      <c r="L310" s="235"/>
    </row>
    <row r="311" spans="1:12" s="60" customFormat="1" x14ac:dyDescent="0.3">
      <c r="A311" s="91">
        <f t="shared" si="35"/>
        <v>71</v>
      </c>
      <c r="B311" s="73" t="str">
        <f t="shared" si="37"/>
        <v>T71</v>
      </c>
      <c r="C311" s="74" t="s">
        <v>218</v>
      </c>
      <c r="D311" s="75">
        <v>23.47</v>
      </c>
      <c r="E311" s="76" t="s">
        <v>130</v>
      </c>
      <c r="F311" s="76"/>
      <c r="G311" s="75">
        <v>200</v>
      </c>
      <c r="H311" s="181">
        <f t="shared" si="39"/>
        <v>4694</v>
      </c>
      <c r="I311" s="75">
        <v>193.56</v>
      </c>
      <c r="J311" s="75">
        <f>I311*D311</f>
        <v>4542.8531999999996</v>
      </c>
      <c r="K311" s="235">
        <f>D311</f>
        <v>23.47</v>
      </c>
      <c r="L311" s="235">
        <f>K311*I311</f>
        <v>4542.8531999999996</v>
      </c>
    </row>
    <row r="312" spans="1:12" s="60" customFormat="1" x14ac:dyDescent="0.3">
      <c r="A312" s="91">
        <f t="shared" si="35"/>
        <v>71</v>
      </c>
      <c r="B312" s="73" t="str">
        <f t="shared" si="37"/>
        <v/>
      </c>
      <c r="C312" s="74"/>
      <c r="D312" s="75"/>
      <c r="E312" s="76"/>
      <c r="F312" s="76"/>
      <c r="G312" s="75"/>
      <c r="H312" s="181"/>
      <c r="I312" s="75"/>
      <c r="J312" s="75"/>
      <c r="K312" s="235"/>
      <c r="L312" s="235"/>
    </row>
    <row r="313" spans="1:12" s="60" customFormat="1" ht="6.6" customHeight="1" x14ac:dyDescent="0.3">
      <c r="A313" s="91">
        <f t="shared" si="35"/>
        <v>71</v>
      </c>
      <c r="B313" s="73" t="str">
        <f t="shared" si="37"/>
        <v/>
      </c>
      <c r="C313" s="74"/>
      <c r="D313" s="75"/>
      <c r="E313" s="76"/>
      <c r="F313" s="76"/>
      <c r="G313" s="75"/>
      <c r="H313" s="181">
        <f t="shared" si="39"/>
        <v>0</v>
      </c>
      <c r="I313" s="75"/>
      <c r="J313" s="75"/>
      <c r="K313" s="235"/>
      <c r="L313" s="235"/>
    </row>
    <row r="314" spans="1:12" s="60" customFormat="1" ht="42.75" customHeight="1" x14ac:dyDescent="0.3">
      <c r="A314" s="91">
        <f t="shared" si="35"/>
        <v>72</v>
      </c>
      <c r="B314" s="73" t="str">
        <f t="shared" si="37"/>
        <v>T72</v>
      </c>
      <c r="C314" s="74" t="s">
        <v>795</v>
      </c>
      <c r="D314" s="75">
        <v>58.5</v>
      </c>
      <c r="E314" s="76" t="s">
        <v>130</v>
      </c>
      <c r="F314" s="76"/>
      <c r="G314" s="75">
        <v>38500</v>
      </c>
      <c r="H314" s="181">
        <f t="shared" si="39"/>
        <v>2252250</v>
      </c>
      <c r="I314" s="75">
        <v>37260.300000000003</v>
      </c>
      <c r="J314" s="75">
        <f>I314*D314</f>
        <v>2179727.5500000003</v>
      </c>
      <c r="K314" s="235">
        <f>D314</f>
        <v>58.5</v>
      </c>
      <c r="L314" s="235">
        <f>K314*I314</f>
        <v>2179727.5500000003</v>
      </c>
    </row>
    <row r="315" spans="1:12" s="60" customFormat="1" ht="8.4" customHeight="1" x14ac:dyDescent="0.3">
      <c r="A315" s="91">
        <f t="shared" si="35"/>
        <v>72</v>
      </c>
      <c r="B315" s="73" t="str">
        <f t="shared" si="37"/>
        <v/>
      </c>
      <c r="C315" s="74"/>
      <c r="D315" s="75"/>
      <c r="E315" s="76"/>
      <c r="F315" s="76"/>
      <c r="G315" s="75"/>
      <c r="H315" s="181"/>
      <c r="I315" s="75"/>
      <c r="J315" s="75"/>
      <c r="K315" s="232"/>
      <c r="L315" s="235"/>
    </row>
    <row r="316" spans="1:12" s="60" customFormat="1" x14ac:dyDescent="0.3">
      <c r="A316" s="91">
        <f t="shared" si="35"/>
        <v>72</v>
      </c>
      <c r="B316" s="73" t="str">
        <f t="shared" si="37"/>
        <v/>
      </c>
      <c r="C316" s="316" t="s">
        <v>796</v>
      </c>
      <c r="D316" s="75"/>
      <c r="E316" s="76"/>
      <c r="F316" s="77"/>
      <c r="G316" s="75"/>
      <c r="H316" s="317"/>
      <c r="I316" s="75"/>
      <c r="J316" s="77"/>
      <c r="K316" s="232"/>
      <c r="L316" s="232"/>
    </row>
    <row r="317" spans="1:12" s="60" customFormat="1" ht="8.4" customHeight="1" x14ac:dyDescent="0.3">
      <c r="A317" s="91">
        <f t="shared" si="35"/>
        <v>72</v>
      </c>
      <c r="B317" s="93" t="str">
        <f t="shared" si="37"/>
        <v/>
      </c>
      <c r="C317" s="564"/>
      <c r="D317" s="95"/>
      <c r="E317" s="201"/>
      <c r="F317" s="84"/>
      <c r="G317" s="95"/>
      <c r="H317" s="565"/>
      <c r="I317" s="95"/>
      <c r="J317" s="84"/>
      <c r="K317" s="573"/>
      <c r="L317" s="549"/>
    </row>
    <row r="318" spans="1:12" s="321" customFormat="1" ht="52.5" customHeight="1" x14ac:dyDescent="0.3">
      <c r="A318" s="91">
        <f t="shared" si="35"/>
        <v>72</v>
      </c>
      <c r="B318" s="73" t="str">
        <f t="shared" si="37"/>
        <v/>
      </c>
      <c r="C318" s="319" t="s">
        <v>797</v>
      </c>
      <c r="D318" s="90"/>
      <c r="E318" s="313"/>
      <c r="F318" s="320"/>
      <c r="G318" s="90"/>
      <c r="H318" s="317"/>
      <c r="I318" s="75"/>
      <c r="J318" s="77"/>
      <c r="K318" s="576"/>
      <c r="L318" s="577"/>
    </row>
    <row r="319" spans="1:12" s="60" customFormat="1" x14ac:dyDescent="0.3">
      <c r="A319" s="91">
        <f t="shared" si="35"/>
        <v>72</v>
      </c>
      <c r="B319" s="73" t="str">
        <f t="shared" si="37"/>
        <v/>
      </c>
      <c r="C319" s="74"/>
      <c r="D319" s="77"/>
      <c r="E319" s="322"/>
      <c r="F319" s="323"/>
      <c r="G319" s="323"/>
      <c r="H319" s="317"/>
      <c r="I319" s="75"/>
      <c r="J319" s="77"/>
      <c r="K319" s="569"/>
      <c r="L319" s="232"/>
    </row>
    <row r="320" spans="1:12" s="60" customFormat="1" hidden="1" x14ac:dyDescent="0.3">
      <c r="A320" s="91">
        <f t="shared" si="35"/>
        <v>72</v>
      </c>
      <c r="B320" s="73" t="str">
        <f t="shared" si="37"/>
        <v/>
      </c>
      <c r="C320" s="80" t="s">
        <v>798</v>
      </c>
      <c r="D320" s="77"/>
      <c r="E320" s="322"/>
      <c r="F320" s="323"/>
      <c r="G320" s="323"/>
      <c r="H320" s="317"/>
      <c r="I320" s="75">
        <v>0</v>
      </c>
      <c r="J320" s="77"/>
      <c r="K320" s="569"/>
      <c r="L320" s="232"/>
    </row>
    <row r="321" spans="1:12" s="60" customFormat="1" hidden="1" x14ac:dyDescent="0.3">
      <c r="A321" s="91">
        <f t="shared" si="35"/>
        <v>72</v>
      </c>
      <c r="B321" s="73" t="str">
        <f t="shared" si="37"/>
        <v/>
      </c>
      <c r="C321" s="74"/>
      <c r="D321" s="77"/>
      <c r="E321" s="322"/>
      <c r="F321" s="323"/>
      <c r="G321" s="323"/>
      <c r="H321" s="317"/>
      <c r="I321" s="75">
        <v>0</v>
      </c>
      <c r="J321" s="77"/>
      <c r="K321" s="569"/>
      <c r="L321" s="232"/>
    </row>
    <row r="322" spans="1:12" s="60" customFormat="1" ht="198.75" hidden="1" customHeight="1" x14ac:dyDescent="0.3">
      <c r="A322" s="91">
        <f t="shared" si="35"/>
        <v>73</v>
      </c>
      <c r="B322" s="73" t="str">
        <f t="shared" si="37"/>
        <v>T73</v>
      </c>
      <c r="C322" s="318" t="s">
        <v>799</v>
      </c>
      <c r="D322" s="77">
        <v>57.6</v>
      </c>
      <c r="E322" s="76" t="s">
        <v>213</v>
      </c>
      <c r="F322" s="77">
        <v>6888</v>
      </c>
      <c r="G322" s="324">
        <v>26900</v>
      </c>
      <c r="H322" s="317"/>
      <c r="I322" s="75">
        <v>26033.82</v>
      </c>
      <c r="J322" s="77"/>
      <c r="K322" s="569"/>
      <c r="L322" s="232"/>
    </row>
    <row r="323" spans="1:12" s="60" customFormat="1" x14ac:dyDescent="0.3">
      <c r="A323" s="91">
        <f t="shared" si="35"/>
        <v>74</v>
      </c>
      <c r="B323" s="73" t="str">
        <f t="shared" si="37"/>
        <v>T74</v>
      </c>
      <c r="C323" s="74" t="s">
        <v>800</v>
      </c>
      <c r="D323" s="77">
        <v>20.52</v>
      </c>
      <c r="E323" s="76" t="s">
        <v>130</v>
      </c>
      <c r="F323" s="77"/>
      <c r="G323" s="324">
        <v>26900</v>
      </c>
      <c r="H323" s="317">
        <f>G323*D323</f>
        <v>551988</v>
      </c>
      <c r="I323" s="75">
        <v>26033.82</v>
      </c>
      <c r="J323" s="77">
        <f>I323*D323</f>
        <v>534213.98639999994</v>
      </c>
      <c r="K323" s="232">
        <v>25.84</v>
      </c>
      <c r="L323" s="235">
        <f>K323*I323</f>
        <v>672713.90879999998</v>
      </c>
    </row>
    <row r="324" spans="1:12" s="60" customFormat="1" x14ac:dyDescent="0.3">
      <c r="A324" s="91">
        <f t="shared" si="35"/>
        <v>74</v>
      </c>
      <c r="B324" s="73" t="str">
        <f t="shared" si="37"/>
        <v/>
      </c>
      <c r="C324" s="74"/>
      <c r="D324" s="77"/>
      <c r="E324" s="76"/>
      <c r="F324" s="77"/>
      <c r="G324" s="324"/>
      <c r="H324" s="317"/>
      <c r="I324" s="75"/>
      <c r="J324" s="77"/>
      <c r="K324" s="569"/>
      <c r="L324" s="232"/>
    </row>
    <row r="325" spans="1:12" s="60" customFormat="1" x14ac:dyDescent="0.3">
      <c r="A325" s="91">
        <f t="shared" si="35"/>
        <v>75</v>
      </c>
      <c r="B325" s="73" t="str">
        <f t="shared" si="37"/>
        <v>T75</v>
      </c>
      <c r="C325" s="74" t="s">
        <v>231</v>
      </c>
      <c r="D325" s="77">
        <v>20.52</v>
      </c>
      <c r="E325" s="76" t="s">
        <v>130</v>
      </c>
      <c r="F325" s="77"/>
      <c r="G325" s="324">
        <v>26900</v>
      </c>
      <c r="H325" s="317">
        <f t="shared" ref="H325:H331" si="40">G325*D325</f>
        <v>551988</v>
      </c>
      <c r="I325" s="75">
        <v>26033.82</v>
      </c>
      <c r="J325" s="77">
        <f>I325*D325</f>
        <v>534213.98639999994</v>
      </c>
      <c r="K325" s="232">
        <v>25.84</v>
      </c>
      <c r="L325" s="235">
        <f>K325*I325</f>
        <v>672713.90879999998</v>
      </c>
    </row>
    <row r="326" spans="1:12" s="60" customFormat="1" x14ac:dyDescent="0.3">
      <c r="A326" s="91">
        <f t="shared" si="35"/>
        <v>75</v>
      </c>
      <c r="B326" s="73" t="str">
        <f t="shared" si="37"/>
        <v/>
      </c>
      <c r="C326" s="74"/>
      <c r="D326" s="77"/>
      <c r="E326" s="76"/>
      <c r="F326" s="77"/>
      <c r="G326" s="324"/>
      <c r="H326" s="317"/>
      <c r="I326" s="75"/>
      <c r="J326" s="77"/>
      <c r="K326" s="232"/>
      <c r="L326" s="235"/>
    </row>
    <row r="327" spans="1:12" s="60" customFormat="1" x14ac:dyDescent="0.3">
      <c r="A327" s="91">
        <f t="shared" si="35"/>
        <v>76</v>
      </c>
      <c r="B327" s="73" t="str">
        <f t="shared" si="37"/>
        <v>T76</v>
      </c>
      <c r="C327" s="74" t="s">
        <v>232</v>
      </c>
      <c r="D327" s="77">
        <v>20.52</v>
      </c>
      <c r="E327" s="76" t="s">
        <v>130</v>
      </c>
      <c r="F327" s="77"/>
      <c r="G327" s="324">
        <v>26900</v>
      </c>
      <c r="H327" s="317">
        <f t="shared" si="40"/>
        <v>551988</v>
      </c>
      <c r="I327" s="75">
        <v>26033.82</v>
      </c>
      <c r="J327" s="77">
        <f>I327*D327</f>
        <v>534213.98639999994</v>
      </c>
      <c r="K327" s="232">
        <v>25.84</v>
      </c>
      <c r="L327" s="235">
        <f>K327*I327</f>
        <v>672713.90879999998</v>
      </c>
    </row>
    <row r="328" spans="1:12" s="60" customFormat="1" x14ac:dyDescent="0.3">
      <c r="A328" s="91">
        <f t="shared" si="35"/>
        <v>76</v>
      </c>
      <c r="B328" s="73" t="str">
        <f t="shared" si="37"/>
        <v/>
      </c>
      <c r="C328" s="74"/>
      <c r="D328" s="77"/>
      <c r="E328" s="76"/>
      <c r="F328" s="77"/>
      <c r="G328" s="324"/>
      <c r="H328" s="317"/>
      <c r="I328" s="75"/>
      <c r="J328" s="77"/>
      <c r="K328" s="232"/>
      <c r="L328" s="235"/>
    </row>
    <row r="329" spans="1:12" s="60" customFormat="1" x14ac:dyDescent="0.3">
      <c r="A329" s="91">
        <f t="shared" si="35"/>
        <v>77</v>
      </c>
      <c r="B329" s="73" t="str">
        <f t="shared" si="37"/>
        <v>T77</v>
      </c>
      <c r="C329" s="74" t="s">
        <v>233</v>
      </c>
      <c r="D329" s="77">
        <v>20.52</v>
      </c>
      <c r="E329" s="76" t="s">
        <v>130</v>
      </c>
      <c r="F329" s="77"/>
      <c r="G329" s="324">
        <v>26900</v>
      </c>
      <c r="H329" s="317">
        <f t="shared" si="40"/>
        <v>551988</v>
      </c>
      <c r="I329" s="75">
        <v>26033.82</v>
      </c>
      <c r="J329" s="77">
        <f>I329*D329</f>
        <v>534213.98639999994</v>
      </c>
      <c r="K329" s="232">
        <v>25.84</v>
      </c>
      <c r="L329" s="235">
        <f>K329*I329</f>
        <v>672713.90879999998</v>
      </c>
    </row>
    <row r="330" spans="1:12" s="60" customFormat="1" x14ac:dyDescent="0.3">
      <c r="A330" s="91">
        <f t="shared" si="35"/>
        <v>77</v>
      </c>
      <c r="B330" s="73" t="str">
        <f t="shared" si="37"/>
        <v/>
      </c>
      <c r="C330" s="74"/>
      <c r="D330" s="77"/>
      <c r="E330" s="76"/>
      <c r="F330" s="77"/>
      <c r="G330" s="324"/>
      <c r="H330" s="317"/>
      <c r="I330" s="75"/>
      <c r="J330" s="77"/>
      <c r="K330" s="232"/>
      <c r="L330" s="235"/>
    </row>
    <row r="331" spans="1:12" s="60" customFormat="1" x14ac:dyDescent="0.3">
      <c r="A331" s="91">
        <f t="shared" si="35"/>
        <v>78</v>
      </c>
      <c r="B331" s="73" t="str">
        <f t="shared" si="37"/>
        <v>T78</v>
      </c>
      <c r="C331" s="318" t="s">
        <v>234</v>
      </c>
      <c r="D331" s="77">
        <v>21.48</v>
      </c>
      <c r="E331" s="76" t="s">
        <v>130</v>
      </c>
      <c r="F331" s="77"/>
      <c r="G331" s="324">
        <v>26900</v>
      </c>
      <c r="H331" s="317">
        <f t="shared" si="40"/>
        <v>577812</v>
      </c>
      <c r="I331" s="75">
        <v>26033.82</v>
      </c>
      <c r="J331" s="77">
        <f>I331*D331</f>
        <v>559206.45360000001</v>
      </c>
      <c r="K331" s="232">
        <v>25.84</v>
      </c>
      <c r="L331" s="235">
        <f>K331*I331</f>
        <v>672713.90879999998</v>
      </c>
    </row>
    <row r="332" spans="1:12" s="60" customFormat="1" x14ac:dyDescent="0.3">
      <c r="A332" s="91">
        <f t="shared" ref="A332:A342" si="41">IF(D332&lt;&gt;"",A331+1,A331)</f>
        <v>78</v>
      </c>
      <c r="B332" s="73" t="str">
        <f t="shared" si="37"/>
        <v/>
      </c>
      <c r="C332" s="318"/>
      <c r="D332" s="77"/>
      <c r="E332" s="76"/>
      <c r="F332" s="84"/>
      <c r="G332" s="315"/>
      <c r="H332" s="317"/>
      <c r="I332" s="75"/>
      <c r="J332" s="77"/>
      <c r="K332" s="232"/>
      <c r="L332" s="232"/>
    </row>
    <row r="333" spans="1:12" s="60" customFormat="1" ht="68.25" customHeight="1" x14ac:dyDescent="0.3">
      <c r="A333" s="91">
        <f t="shared" si="41"/>
        <v>78</v>
      </c>
      <c r="B333" s="73" t="str">
        <f t="shared" si="37"/>
        <v/>
      </c>
      <c r="C333" s="318" t="s">
        <v>801</v>
      </c>
      <c r="D333" s="77"/>
      <c r="E333" s="76"/>
      <c r="F333" s="77"/>
      <c r="G333" s="323"/>
      <c r="H333" s="317"/>
      <c r="I333" s="75"/>
      <c r="J333" s="77"/>
      <c r="K333" s="569"/>
      <c r="L333" s="232"/>
    </row>
    <row r="334" spans="1:12" s="60" customFormat="1" x14ac:dyDescent="0.3">
      <c r="A334" s="91">
        <f t="shared" si="41"/>
        <v>79</v>
      </c>
      <c r="B334" s="73" t="str">
        <f t="shared" si="37"/>
        <v>T79</v>
      </c>
      <c r="C334" s="74" t="s">
        <v>800</v>
      </c>
      <c r="D334" s="77">
        <v>9</v>
      </c>
      <c r="E334" s="76" t="s">
        <v>477</v>
      </c>
      <c r="F334" s="77"/>
      <c r="G334" s="323">
        <v>49500</v>
      </c>
      <c r="H334" s="317">
        <f>G334*D334</f>
        <v>445500</v>
      </c>
      <c r="I334" s="75">
        <v>47906.1</v>
      </c>
      <c r="J334" s="77">
        <f t="shared" ref="J334:J342" si="42">I334*D334</f>
        <v>431154.89999999997</v>
      </c>
      <c r="K334" s="348">
        <v>9</v>
      </c>
      <c r="L334" s="348">
        <f>K334*I334</f>
        <v>431154.89999999997</v>
      </c>
    </row>
    <row r="335" spans="1:12" s="60" customFormat="1" ht="8.4" customHeight="1" x14ac:dyDescent="0.3">
      <c r="A335" s="91">
        <f t="shared" si="41"/>
        <v>79</v>
      </c>
      <c r="B335" s="73" t="str">
        <f t="shared" si="37"/>
        <v/>
      </c>
      <c r="C335" s="74"/>
      <c r="D335" s="77"/>
      <c r="E335" s="76"/>
      <c r="F335" s="77"/>
      <c r="G335" s="323"/>
      <c r="H335" s="317">
        <f t="shared" ref="H335:H342" si="43">G335*D335</f>
        <v>0</v>
      </c>
      <c r="I335" s="75">
        <v>0</v>
      </c>
      <c r="J335" s="77"/>
      <c r="K335" s="569"/>
      <c r="L335" s="348"/>
    </row>
    <row r="336" spans="1:12" s="60" customFormat="1" x14ac:dyDescent="0.3">
      <c r="A336" s="91">
        <f t="shared" si="41"/>
        <v>80</v>
      </c>
      <c r="B336" s="73" t="str">
        <f t="shared" si="37"/>
        <v>T80</v>
      </c>
      <c r="C336" s="74" t="s">
        <v>231</v>
      </c>
      <c r="D336" s="77">
        <f>D334</f>
        <v>9</v>
      </c>
      <c r="E336" s="76" t="s">
        <v>477</v>
      </c>
      <c r="F336" s="77"/>
      <c r="G336" s="323">
        <v>49500</v>
      </c>
      <c r="H336" s="317">
        <f t="shared" si="43"/>
        <v>445500</v>
      </c>
      <c r="I336" s="75">
        <v>47906.1</v>
      </c>
      <c r="J336" s="77">
        <f t="shared" si="42"/>
        <v>431154.89999999997</v>
      </c>
      <c r="K336" s="348">
        <v>9</v>
      </c>
      <c r="L336" s="348">
        <f>K336*I336</f>
        <v>431154.89999999997</v>
      </c>
    </row>
    <row r="337" spans="1:13" s="60" customFormat="1" ht="7.2" customHeight="1" x14ac:dyDescent="0.3">
      <c r="A337" s="91">
        <f t="shared" si="41"/>
        <v>80</v>
      </c>
      <c r="B337" s="73" t="str">
        <f t="shared" si="37"/>
        <v/>
      </c>
      <c r="C337" s="74"/>
      <c r="D337" s="77"/>
      <c r="E337" s="76"/>
      <c r="F337" s="77"/>
      <c r="G337" s="323"/>
      <c r="H337" s="317">
        <f t="shared" si="43"/>
        <v>0</v>
      </c>
      <c r="I337" s="75"/>
      <c r="J337" s="77"/>
      <c r="K337" s="569"/>
      <c r="L337" s="348"/>
    </row>
    <row r="338" spans="1:13" s="60" customFormat="1" x14ac:dyDescent="0.3">
      <c r="A338" s="91">
        <f t="shared" si="41"/>
        <v>81</v>
      </c>
      <c r="B338" s="73" t="str">
        <f t="shared" si="37"/>
        <v>T81</v>
      </c>
      <c r="C338" s="74" t="s">
        <v>232</v>
      </c>
      <c r="D338" s="77">
        <f>D336</f>
        <v>9</v>
      </c>
      <c r="E338" s="76" t="s">
        <v>477</v>
      </c>
      <c r="F338" s="77"/>
      <c r="G338" s="323">
        <v>49500</v>
      </c>
      <c r="H338" s="317">
        <f t="shared" si="43"/>
        <v>445500</v>
      </c>
      <c r="I338" s="75">
        <v>47906.1</v>
      </c>
      <c r="J338" s="77">
        <f t="shared" si="42"/>
        <v>431154.89999999997</v>
      </c>
      <c r="K338" s="348">
        <v>9</v>
      </c>
      <c r="L338" s="348">
        <f>K338*I338</f>
        <v>431154.89999999997</v>
      </c>
    </row>
    <row r="339" spans="1:13" s="60" customFormat="1" ht="8.4" customHeight="1" x14ac:dyDescent="0.3">
      <c r="A339" s="91">
        <f t="shared" si="41"/>
        <v>81</v>
      </c>
      <c r="B339" s="73" t="str">
        <f t="shared" si="37"/>
        <v/>
      </c>
      <c r="C339" s="74"/>
      <c r="D339" s="77"/>
      <c r="E339" s="76"/>
      <c r="F339" s="77"/>
      <c r="G339" s="323"/>
      <c r="H339" s="317">
        <f t="shared" si="43"/>
        <v>0</v>
      </c>
      <c r="I339" s="75"/>
      <c r="J339" s="77"/>
      <c r="K339" s="569"/>
      <c r="L339" s="348"/>
    </row>
    <row r="340" spans="1:13" s="60" customFormat="1" x14ac:dyDescent="0.3">
      <c r="A340" s="91">
        <f t="shared" si="41"/>
        <v>82</v>
      </c>
      <c r="B340" s="73" t="str">
        <f t="shared" si="37"/>
        <v>T82</v>
      </c>
      <c r="C340" s="74" t="s">
        <v>233</v>
      </c>
      <c r="D340" s="77">
        <f>D338</f>
        <v>9</v>
      </c>
      <c r="E340" s="76" t="s">
        <v>477</v>
      </c>
      <c r="F340" s="77"/>
      <c r="G340" s="323">
        <v>49500</v>
      </c>
      <c r="H340" s="317">
        <f t="shared" si="43"/>
        <v>445500</v>
      </c>
      <c r="I340" s="75">
        <v>47906.1</v>
      </c>
      <c r="J340" s="77">
        <f t="shared" si="42"/>
        <v>431154.89999999997</v>
      </c>
      <c r="K340" s="348">
        <v>9</v>
      </c>
      <c r="L340" s="348">
        <f>K340*I340</f>
        <v>431154.89999999997</v>
      </c>
    </row>
    <row r="341" spans="1:13" s="60" customFormat="1" ht="8.4" customHeight="1" x14ac:dyDescent="0.3">
      <c r="A341" s="91">
        <f t="shared" si="41"/>
        <v>82</v>
      </c>
      <c r="B341" s="73" t="str">
        <f t="shared" si="37"/>
        <v/>
      </c>
      <c r="C341" s="74"/>
      <c r="D341" s="77"/>
      <c r="E341" s="76"/>
      <c r="F341" s="77"/>
      <c r="G341" s="323"/>
      <c r="H341" s="317">
        <f t="shared" si="43"/>
        <v>0</v>
      </c>
      <c r="I341" s="75"/>
      <c r="J341" s="77"/>
      <c r="K341" s="569"/>
      <c r="L341" s="348"/>
    </row>
    <row r="342" spans="1:13" s="60" customFormat="1" x14ac:dyDescent="0.3">
      <c r="A342" s="91">
        <f t="shared" si="41"/>
        <v>83</v>
      </c>
      <c r="B342" s="73" t="str">
        <f t="shared" si="37"/>
        <v>T83</v>
      </c>
      <c r="C342" s="318" t="s">
        <v>234</v>
      </c>
      <c r="D342" s="77">
        <v>9</v>
      </c>
      <c r="E342" s="76" t="s">
        <v>477</v>
      </c>
      <c r="F342" s="77"/>
      <c r="G342" s="323">
        <v>49500</v>
      </c>
      <c r="H342" s="317">
        <f t="shared" si="43"/>
        <v>445500</v>
      </c>
      <c r="I342" s="75">
        <v>47906.1</v>
      </c>
      <c r="J342" s="77">
        <f t="shared" si="42"/>
        <v>431154.89999999997</v>
      </c>
      <c r="K342" s="348">
        <v>9</v>
      </c>
      <c r="L342" s="348">
        <f>K342*I342</f>
        <v>431154.89999999997</v>
      </c>
    </row>
    <row r="343" spans="1:13" s="60" customFormat="1" x14ac:dyDescent="0.3">
      <c r="A343" s="91"/>
      <c r="B343" s="73"/>
      <c r="C343" s="318"/>
      <c r="D343" s="77"/>
      <c r="E343" s="76"/>
      <c r="F343" s="77"/>
      <c r="G343" s="323"/>
      <c r="H343" s="317"/>
      <c r="I343" s="323"/>
      <c r="J343" s="77"/>
      <c r="K343" s="569"/>
      <c r="L343" s="232"/>
    </row>
    <row r="344" spans="1:13" x14ac:dyDescent="0.3">
      <c r="A344" s="221"/>
      <c r="B344" s="66"/>
      <c r="C344" s="325"/>
      <c r="D344" s="70"/>
      <c r="E344" s="69"/>
      <c r="F344" s="70"/>
      <c r="G344" s="326"/>
      <c r="H344" s="327"/>
      <c r="I344" s="326"/>
      <c r="J344" s="70"/>
      <c r="K344" s="567"/>
      <c r="L344" s="230"/>
    </row>
    <row r="345" spans="1:13" x14ac:dyDescent="0.3">
      <c r="A345" s="221"/>
      <c r="B345" s="66"/>
      <c r="C345" s="325"/>
      <c r="D345" s="70"/>
      <c r="E345" s="69"/>
      <c r="F345" s="70"/>
      <c r="G345" s="326"/>
      <c r="H345" s="327"/>
      <c r="I345" s="326"/>
      <c r="J345" s="70"/>
      <c r="K345" s="567"/>
      <c r="L345" s="230"/>
    </row>
    <row r="346" spans="1:13" x14ac:dyDescent="0.3">
      <c r="A346" s="221">
        <f>IF(D346&lt;&gt;"",A342+1,A342)</f>
        <v>83</v>
      </c>
      <c r="B346" s="66"/>
      <c r="C346" s="72"/>
      <c r="D346" s="68"/>
      <c r="E346" s="69"/>
      <c r="F346" s="69"/>
      <c r="G346" s="68"/>
      <c r="H346" s="327"/>
      <c r="I346" s="68"/>
      <c r="J346" s="70"/>
      <c r="K346" s="567"/>
      <c r="L346" s="230"/>
    </row>
    <row r="347" spans="1:13" x14ac:dyDescent="0.3">
      <c r="A347" s="221">
        <f>IF(D347&lt;&gt;"",A346+1,A346)</f>
        <v>83</v>
      </c>
      <c r="B347" s="66" t="str">
        <f>IF(D347&lt;&gt;"","T"&amp;A347,"")</f>
        <v/>
      </c>
      <c r="C347" s="67" t="s">
        <v>802</v>
      </c>
      <c r="D347" s="68"/>
      <c r="E347" s="69"/>
      <c r="F347" s="69"/>
      <c r="G347" s="68"/>
      <c r="H347" s="327"/>
      <c r="I347" s="68"/>
      <c r="J347" s="70"/>
      <c r="K347" s="567"/>
      <c r="L347" s="230"/>
    </row>
    <row r="348" spans="1:13" x14ac:dyDescent="0.3">
      <c r="A348" s="221">
        <f>IF(D348&lt;&gt;"",A347+1,A347)</f>
        <v>83</v>
      </c>
      <c r="B348" s="155"/>
      <c r="C348" s="227" t="s">
        <v>111</v>
      </c>
      <c r="D348" s="188"/>
      <c r="E348" s="155"/>
      <c r="F348" s="155"/>
      <c r="G348" s="188"/>
      <c r="H348" s="563">
        <f>SUM(H6:H346)</f>
        <v>50233361.619999975</v>
      </c>
      <c r="I348" s="188"/>
      <c r="J348" s="328">
        <f>SUM(J6:J346)</f>
        <v>48615864.372599982</v>
      </c>
      <c r="K348" s="578"/>
      <c r="L348" s="578">
        <f>SUM(L6:L346)</f>
        <v>48946635.684600011</v>
      </c>
      <c r="M348" s="951">
        <f>L348-J348</f>
        <v>330771.31200002879</v>
      </c>
    </row>
    <row r="349" spans="1:13" x14ac:dyDescent="0.3">
      <c r="B349" s="150"/>
      <c r="C349" s="402"/>
      <c r="D349" s="245"/>
      <c r="E349" s="246"/>
      <c r="F349" s="246"/>
      <c r="G349" s="245"/>
      <c r="H349" s="561"/>
      <c r="I349" s="245"/>
      <c r="J349" s="245"/>
      <c r="K349" s="562"/>
      <c r="L349" s="101"/>
    </row>
    <row r="350" spans="1:13" s="217" customFormat="1" x14ac:dyDescent="0.3">
      <c r="B350" s="152"/>
      <c r="C350" s="402"/>
      <c r="D350" s="245"/>
      <c r="E350" s="101"/>
      <c r="F350" s="101"/>
      <c r="G350" s="245"/>
      <c r="H350" s="561"/>
      <c r="I350" s="245"/>
      <c r="J350" s="245"/>
      <c r="K350" s="562"/>
      <c r="L350" s="101"/>
    </row>
    <row r="351" spans="1:13" x14ac:dyDescent="0.3">
      <c r="H351" s="308"/>
      <c r="J351" s="245"/>
      <c r="K351" s="562"/>
    </row>
  </sheetData>
  <protectedRanges>
    <protectedRange sqref="K348:L348 I1:J4 I6:J65511" name="Range1"/>
    <protectedRange sqref="G1:G36 G38:G180 G245:G331 H33 G182:G217 G219:G243 I5 G333:G65511" name="Range1_2"/>
    <protectedRange sqref="H1:H32 J5 H34:H180 H182:H217 H219:H243 H245:H65511" name="Range1_3"/>
  </protectedRanges>
  <mergeCells count="3">
    <mergeCell ref="B1:L1"/>
    <mergeCell ref="B2:L2"/>
    <mergeCell ref="B3:L3"/>
  </mergeCells>
  <pageMargins left="0.7" right="0.7" top="0.75" bottom="0.75" header="0.3" footer="0.3"/>
  <pageSetup orientation="landscape"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sheetPr>
  <dimension ref="A1:R139"/>
  <sheetViews>
    <sheetView view="pageBreakPreview" topLeftCell="B40" zoomScale="60" zoomScaleNormal="100" workbookViewId="0">
      <selection activeCell="K102" sqref="A1:K102"/>
    </sheetView>
  </sheetViews>
  <sheetFormatPr defaultRowHeight="13.2" x14ac:dyDescent="0.25"/>
  <cols>
    <col min="1" max="1" width="6.33203125" style="411" hidden="1" customWidth="1"/>
    <col min="2" max="2" width="6.6640625" style="479" customWidth="1"/>
    <col min="3" max="3" width="38.33203125" style="411" customWidth="1"/>
    <col min="4" max="4" width="10.33203125" style="480" customWidth="1"/>
    <col min="5" max="5" width="8.88671875" style="480" customWidth="1"/>
    <col min="6" max="6" width="14" style="480" hidden="1" customWidth="1"/>
    <col min="7" max="7" width="16.6640625" style="480" hidden="1" customWidth="1"/>
    <col min="8" max="8" width="14" style="481" customWidth="1"/>
    <col min="9" max="9" width="16.6640625" style="480" customWidth="1"/>
    <col min="10" max="10" width="11.44140625" style="411" customWidth="1"/>
    <col min="11" max="11" width="15.6640625" style="484" customWidth="1"/>
    <col min="12" max="12" width="9.109375" style="411"/>
    <col min="13" max="13" width="13.44140625" style="411" bestFit="1" customWidth="1"/>
    <col min="14" max="258" width="9.109375" style="411"/>
    <col min="259" max="259" width="0" style="411" hidden="1" customWidth="1"/>
    <col min="260" max="260" width="6.6640625" style="411" customWidth="1"/>
    <col min="261" max="261" width="38.33203125" style="411" customWidth="1"/>
    <col min="262" max="262" width="10.33203125" style="411" customWidth="1"/>
    <col min="263" max="263" width="8.88671875" style="411" customWidth="1"/>
    <col min="264" max="264" width="12.88671875" style="411" customWidth="1"/>
    <col min="265" max="265" width="16.6640625" style="411" customWidth="1"/>
    <col min="266" max="268" width="9.109375" style="411"/>
    <col min="269" max="269" width="13.44140625" style="411" bestFit="1" customWidth="1"/>
    <col min="270" max="514" width="9.109375" style="411"/>
    <col min="515" max="515" width="0" style="411" hidden="1" customWidth="1"/>
    <col min="516" max="516" width="6.6640625" style="411" customWidth="1"/>
    <col min="517" max="517" width="38.33203125" style="411" customWidth="1"/>
    <col min="518" max="518" width="10.33203125" style="411" customWidth="1"/>
    <col min="519" max="519" width="8.88671875" style="411" customWidth="1"/>
    <col min="520" max="520" width="12.88671875" style="411" customWidth="1"/>
    <col min="521" max="521" width="16.6640625" style="411" customWidth="1"/>
    <col min="522" max="524" width="9.109375" style="411"/>
    <col min="525" max="525" width="13.44140625" style="411" bestFit="1" customWidth="1"/>
    <col min="526" max="770" width="9.109375" style="411"/>
    <col min="771" max="771" width="0" style="411" hidden="1" customWidth="1"/>
    <col min="772" max="772" width="6.6640625" style="411" customWidth="1"/>
    <col min="773" max="773" width="38.33203125" style="411" customWidth="1"/>
    <col min="774" max="774" width="10.33203125" style="411" customWidth="1"/>
    <col min="775" max="775" width="8.88671875" style="411" customWidth="1"/>
    <col min="776" max="776" width="12.88671875" style="411" customWidth="1"/>
    <col min="777" max="777" width="16.6640625" style="411" customWidth="1"/>
    <col min="778" max="780" width="9.109375" style="411"/>
    <col min="781" max="781" width="13.44140625" style="411" bestFit="1" customWidth="1"/>
    <col min="782" max="1026" width="9.109375" style="411"/>
    <col min="1027" max="1027" width="0" style="411" hidden="1" customWidth="1"/>
    <col min="1028" max="1028" width="6.6640625" style="411" customWidth="1"/>
    <col min="1029" max="1029" width="38.33203125" style="411" customWidth="1"/>
    <col min="1030" max="1030" width="10.33203125" style="411" customWidth="1"/>
    <col min="1031" max="1031" width="8.88671875" style="411" customWidth="1"/>
    <col min="1032" max="1032" width="12.88671875" style="411" customWidth="1"/>
    <col min="1033" max="1033" width="16.6640625" style="411" customWidth="1"/>
    <col min="1034" max="1036" width="9.109375" style="411"/>
    <col min="1037" max="1037" width="13.44140625" style="411" bestFit="1" customWidth="1"/>
    <col min="1038" max="1282" width="9.109375" style="411"/>
    <col min="1283" max="1283" width="0" style="411" hidden="1" customWidth="1"/>
    <col min="1284" max="1284" width="6.6640625" style="411" customWidth="1"/>
    <col min="1285" max="1285" width="38.33203125" style="411" customWidth="1"/>
    <col min="1286" max="1286" width="10.33203125" style="411" customWidth="1"/>
    <col min="1287" max="1287" width="8.88671875" style="411" customWidth="1"/>
    <col min="1288" max="1288" width="12.88671875" style="411" customWidth="1"/>
    <col min="1289" max="1289" width="16.6640625" style="411" customWidth="1"/>
    <col min="1290" max="1292" width="9.109375" style="411"/>
    <col min="1293" max="1293" width="13.44140625" style="411" bestFit="1" customWidth="1"/>
    <col min="1294" max="1538" width="9.109375" style="411"/>
    <col min="1539" max="1539" width="0" style="411" hidden="1" customWidth="1"/>
    <col min="1540" max="1540" width="6.6640625" style="411" customWidth="1"/>
    <col min="1541" max="1541" width="38.33203125" style="411" customWidth="1"/>
    <col min="1542" max="1542" width="10.33203125" style="411" customWidth="1"/>
    <col min="1543" max="1543" width="8.88671875" style="411" customWidth="1"/>
    <col min="1544" max="1544" width="12.88671875" style="411" customWidth="1"/>
    <col min="1545" max="1545" width="16.6640625" style="411" customWidth="1"/>
    <col min="1546" max="1548" width="9.109375" style="411"/>
    <col min="1549" max="1549" width="13.44140625" style="411" bestFit="1" customWidth="1"/>
    <col min="1550" max="1794" width="9.109375" style="411"/>
    <col min="1795" max="1795" width="0" style="411" hidden="1" customWidth="1"/>
    <col min="1796" max="1796" width="6.6640625" style="411" customWidth="1"/>
    <col min="1797" max="1797" width="38.33203125" style="411" customWidth="1"/>
    <col min="1798" max="1798" width="10.33203125" style="411" customWidth="1"/>
    <col min="1799" max="1799" width="8.88671875" style="411" customWidth="1"/>
    <col min="1800" max="1800" width="12.88671875" style="411" customWidth="1"/>
    <col min="1801" max="1801" width="16.6640625" style="411" customWidth="1"/>
    <col min="1802" max="1804" width="9.109375" style="411"/>
    <col min="1805" max="1805" width="13.44140625" style="411" bestFit="1" customWidth="1"/>
    <col min="1806" max="2050" width="9.109375" style="411"/>
    <col min="2051" max="2051" width="0" style="411" hidden="1" customWidth="1"/>
    <col min="2052" max="2052" width="6.6640625" style="411" customWidth="1"/>
    <col min="2053" max="2053" width="38.33203125" style="411" customWidth="1"/>
    <col min="2054" max="2054" width="10.33203125" style="411" customWidth="1"/>
    <col min="2055" max="2055" width="8.88671875" style="411" customWidth="1"/>
    <col min="2056" max="2056" width="12.88671875" style="411" customWidth="1"/>
    <col min="2057" max="2057" width="16.6640625" style="411" customWidth="1"/>
    <col min="2058" max="2060" width="9.109375" style="411"/>
    <col min="2061" max="2061" width="13.44140625" style="411" bestFit="1" customWidth="1"/>
    <col min="2062" max="2306" width="9.109375" style="411"/>
    <col min="2307" max="2307" width="0" style="411" hidden="1" customWidth="1"/>
    <col min="2308" max="2308" width="6.6640625" style="411" customWidth="1"/>
    <col min="2309" max="2309" width="38.33203125" style="411" customWidth="1"/>
    <col min="2310" max="2310" width="10.33203125" style="411" customWidth="1"/>
    <col min="2311" max="2311" width="8.88671875" style="411" customWidth="1"/>
    <col min="2312" max="2312" width="12.88671875" style="411" customWidth="1"/>
    <col min="2313" max="2313" width="16.6640625" style="411" customWidth="1"/>
    <col min="2314" max="2316" width="9.109375" style="411"/>
    <col min="2317" max="2317" width="13.44140625" style="411" bestFit="1" customWidth="1"/>
    <col min="2318" max="2562" width="9.109375" style="411"/>
    <col min="2563" max="2563" width="0" style="411" hidden="1" customWidth="1"/>
    <col min="2564" max="2564" width="6.6640625" style="411" customWidth="1"/>
    <col min="2565" max="2565" width="38.33203125" style="411" customWidth="1"/>
    <col min="2566" max="2566" width="10.33203125" style="411" customWidth="1"/>
    <col min="2567" max="2567" width="8.88671875" style="411" customWidth="1"/>
    <col min="2568" max="2568" width="12.88671875" style="411" customWidth="1"/>
    <col min="2569" max="2569" width="16.6640625" style="411" customWidth="1"/>
    <col min="2570" max="2572" width="9.109375" style="411"/>
    <col min="2573" max="2573" width="13.44140625" style="411" bestFit="1" customWidth="1"/>
    <col min="2574" max="2818" width="9.109375" style="411"/>
    <col min="2819" max="2819" width="0" style="411" hidden="1" customWidth="1"/>
    <col min="2820" max="2820" width="6.6640625" style="411" customWidth="1"/>
    <col min="2821" max="2821" width="38.33203125" style="411" customWidth="1"/>
    <col min="2822" max="2822" width="10.33203125" style="411" customWidth="1"/>
    <col min="2823" max="2823" width="8.88671875" style="411" customWidth="1"/>
    <col min="2824" max="2824" width="12.88671875" style="411" customWidth="1"/>
    <col min="2825" max="2825" width="16.6640625" style="411" customWidth="1"/>
    <col min="2826" max="2828" width="9.109375" style="411"/>
    <col min="2829" max="2829" width="13.44140625" style="411" bestFit="1" customWidth="1"/>
    <col min="2830" max="3074" width="9.109375" style="411"/>
    <col min="3075" max="3075" width="0" style="411" hidden="1" customWidth="1"/>
    <col min="3076" max="3076" width="6.6640625" style="411" customWidth="1"/>
    <col min="3077" max="3077" width="38.33203125" style="411" customWidth="1"/>
    <col min="3078" max="3078" width="10.33203125" style="411" customWidth="1"/>
    <col min="3079" max="3079" width="8.88671875" style="411" customWidth="1"/>
    <col min="3080" max="3080" width="12.88671875" style="411" customWidth="1"/>
    <col min="3081" max="3081" width="16.6640625" style="411" customWidth="1"/>
    <col min="3082" max="3084" width="9.109375" style="411"/>
    <col min="3085" max="3085" width="13.44140625" style="411" bestFit="1" customWidth="1"/>
    <col min="3086" max="3330" width="9.109375" style="411"/>
    <col min="3331" max="3331" width="0" style="411" hidden="1" customWidth="1"/>
    <col min="3332" max="3332" width="6.6640625" style="411" customWidth="1"/>
    <col min="3333" max="3333" width="38.33203125" style="411" customWidth="1"/>
    <col min="3334" max="3334" width="10.33203125" style="411" customWidth="1"/>
    <col min="3335" max="3335" width="8.88671875" style="411" customWidth="1"/>
    <col min="3336" max="3336" width="12.88671875" style="411" customWidth="1"/>
    <col min="3337" max="3337" width="16.6640625" style="411" customWidth="1"/>
    <col min="3338" max="3340" width="9.109375" style="411"/>
    <col min="3341" max="3341" width="13.44140625" style="411" bestFit="1" customWidth="1"/>
    <col min="3342" max="3586" width="9.109375" style="411"/>
    <col min="3587" max="3587" width="0" style="411" hidden="1" customWidth="1"/>
    <col min="3588" max="3588" width="6.6640625" style="411" customWidth="1"/>
    <col min="3589" max="3589" width="38.33203125" style="411" customWidth="1"/>
    <col min="3590" max="3590" width="10.33203125" style="411" customWidth="1"/>
    <col min="3591" max="3591" width="8.88671875" style="411" customWidth="1"/>
    <col min="3592" max="3592" width="12.88671875" style="411" customWidth="1"/>
    <col min="3593" max="3593" width="16.6640625" style="411" customWidth="1"/>
    <col min="3594" max="3596" width="9.109375" style="411"/>
    <col min="3597" max="3597" width="13.44140625" style="411" bestFit="1" customWidth="1"/>
    <col min="3598" max="3842" width="9.109375" style="411"/>
    <col min="3843" max="3843" width="0" style="411" hidden="1" customWidth="1"/>
    <col min="3844" max="3844" width="6.6640625" style="411" customWidth="1"/>
    <col min="3845" max="3845" width="38.33203125" style="411" customWidth="1"/>
    <col min="3846" max="3846" width="10.33203125" style="411" customWidth="1"/>
    <col min="3847" max="3847" width="8.88671875" style="411" customWidth="1"/>
    <col min="3848" max="3848" width="12.88671875" style="411" customWidth="1"/>
    <col min="3849" max="3849" width="16.6640625" style="411" customWidth="1"/>
    <col min="3850" max="3852" width="9.109375" style="411"/>
    <col min="3853" max="3853" width="13.44140625" style="411" bestFit="1" customWidth="1"/>
    <col min="3854" max="4098" width="9.109375" style="411"/>
    <col min="4099" max="4099" width="0" style="411" hidden="1" customWidth="1"/>
    <col min="4100" max="4100" width="6.6640625" style="411" customWidth="1"/>
    <col min="4101" max="4101" width="38.33203125" style="411" customWidth="1"/>
    <col min="4102" max="4102" width="10.33203125" style="411" customWidth="1"/>
    <col min="4103" max="4103" width="8.88671875" style="411" customWidth="1"/>
    <col min="4104" max="4104" width="12.88671875" style="411" customWidth="1"/>
    <col min="4105" max="4105" width="16.6640625" style="411" customWidth="1"/>
    <col min="4106" max="4108" width="9.109375" style="411"/>
    <col min="4109" max="4109" width="13.44140625" style="411" bestFit="1" customWidth="1"/>
    <col min="4110" max="4354" width="9.109375" style="411"/>
    <col min="4355" max="4355" width="0" style="411" hidden="1" customWidth="1"/>
    <col min="4356" max="4356" width="6.6640625" style="411" customWidth="1"/>
    <col min="4357" max="4357" width="38.33203125" style="411" customWidth="1"/>
    <col min="4358" max="4358" width="10.33203125" style="411" customWidth="1"/>
    <col min="4359" max="4359" width="8.88671875" style="411" customWidth="1"/>
    <col min="4360" max="4360" width="12.88671875" style="411" customWidth="1"/>
    <col min="4361" max="4361" width="16.6640625" style="411" customWidth="1"/>
    <col min="4362" max="4364" width="9.109375" style="411"/>
    <col min="4365" max="4365" width="13.44140625" style="411" bestFit="1" customWidth="1"/>
    <col min="4366" max="4610" width="9.109375" style="411"/>
    <col min="4611" max="4611" width="0" style="411" hidden="1" customWidth="1"/>
    <col min="4612" max="4612" width="6.6640625" style="411" customWidth="1"/>
    <col min="4613" max="4613" width="38.33203125" style="411" customWidth="1"/>
    <col min="4614" max="4614" width="10.33203125" style="411" customWidth="1"/>
    <col min="4615" max="4615" width="8.88671875" style="411" customWidth="1"/>
    <col min="4616" max="4616" width="12.88671875" style="411" customWidth="1"/>
    <col min="4617" max="4617" width="16.6640625" style="411" customWidth="1"/>
    <col min="4618" max="4620" width="9.109375" style="411"/>
    <col min="4621" max="4621" width="13.44140625" style="411" bestFit="1" customWidth="1"/>
    <col min="4622" max="4866" width="9.109375" style="411"/>
    <col min="4867" max="4867" width="0" style="411" hidden="1" customWidth="1"/>
    <col min="4868" max="4868" width="6.6640625" style="411" customWidth="1"/>
    <col min="4869" max="4869" width="38.33203125" style="411" customWidth="1"/>
    <col min="4870" max="4870" width="10.33203125" style="411" customWidth="1"/>
    <col min="4871" max="4871" width="8.88671875" style="411" customWidth="1"/>
    <col min="4872" max="4872" width="12.88671875" style="411" customWidth="1"/>
    <col min="4873" max="4873" width="16.6640625" style="411" customWidth="1"/>
    <col min="4874" max="4876" width="9.109375" style="411"/>
    <col min="4877" max="4877" width="13.44140625" style="411" bestFit="1" customWidth="1"/>
    <col min="4878" max="5122" width="9.109375" style="411"/>
    <col min="5123" max="5123" width="0" style="411" hidden="1" customWidth="1"/>
    <col min="5124" max="5124" width="6.6640625" style="411" customWidth="1"/>
    <col min="5125" max="5125" width="38.33203125" style="411" customWidth="1"/>
    <col min="5126" max="5126" width="10.33203125" style="411" customWidth="1"/>
    <col min="5127" max="5127" width="8.88671875" style="411" customWidth="1"/>
    <col min="5128" max="5128" width="12.88671875" style="411" customWidth="1"/>
    <col min="5129" max="5129" width="16.6640625" style="411" customWidth="1"/>
    <col min="5130" max="5132" width="9.109375" style="411"/>
    <col min="5133" max="5133" width="13.44140625" style="411" bestFit="1" customWidth="1"/>
    <col min="5134" max="5378" width="9.109375" style="411"/>
    <col min="5379" max="5379" width="0" style="411" hidden="1" customWidth="1"/>
    <col min="5380" max="5380" width="6.6640625" style="411" customWidth="1"/>
    <col min="5381" max="5381" width="38.33203125" style="411" customWidth="1"/>
    <col min="5382" max="5382" width="10.33203125" style="411" customWidth="1"/>
    <col min="5383" max="5383" width="8.88671875" style="411" customWidth="1"/>
    <col min="5384" max="5384" width="12.88671875" style="411" customWidth="1"/>
    <col min="5385" max="5385" width="16.6640625" style="411" customWidth="1"/>
    <col min="5386" max="5388" width="9.109375" style="411"/>
    <col min="5389" max="5389" width="13.44140625" style="411" bestFit="1" customWidth="1"/>
    <col min="5390" max="5634" width="9.109375" style="411"/>
    <col min="5635" max="5635" width="0" style="411" hidden="1" customWidth="1"/>
    <col min="5636" max="5636" width="6.6640625" style="411" customWidth="1"/>
    <col min="5637" max="5637" width="38.33203125" style="411" customWidth="1"/>
    <col min="5638" max="5638" width="10.33203125" style="411" customWidth="1"/>
    <col min="5639" max="5639" width="8.88671875" style="411" customWidth="1"/>
    <col min="5640" max="5640" width="12.88671875" style="411" customWidth="1"/>
    <col min="5641" max="5641" width="16.6640625" style="411" customWidth="1"/>
    <col min="5642" max="5644" width="9.109375" style="411"/>
    <col min="5645" max="5645" width="13.44140625" style="411" bestFit="1" customWidth="1"/>
    <col min="5646" max="5890" width="9.109375" style="411"/>
    <col min="5891" max="5891" width="0" style="411" hidden="1" customWidth="1"/>
    <col min="5892" max="5892" width="6.6640625" style="411" customWidth="1"/>
    <col min="5893" max="5893" width="38.33203125" style="411" customWidth="1"/>
    <col min="5894" max="5894" width="10.33203125" style="411" customWidth="1"/>
    <col min="5895" max="5895" width="8.88671875" style="411" customWidth="1"/>
    <col min="5896" max="5896" width="12.88671875" style="411" customWidth="1"/>
    <col min="5897" max="5897" width="16.6640625" style="411" customWidth="1"/>
    <col min="5898" max="5900" width="9.109375" style="411"/>
    <col min="5901" max="5901" width="13.44140625" style="411" bestFit="1" customWidth="1"/>
    <col min="5902" max="6146" width="9.109375" style="411"/>
    <col min="6147" max="6147" width="0" style="411" hidden="1" customWidth="1"/>
    <col min="6148" max="6148" width="6.6640625" style="411" customWidth="1"/>
    <col min="6149" max="6149" width="38.33203125" style="411" customWidth="1"/>
    <col min="6150" max="6150" width="10.33203125" style="411" customWidth="1"/>
    <col min="6151" max="6151" width="8.88671875" style="411" customWidth="1"/>
    <col min="6152" max="6152" width="12.88671875" style="411" customWidth="1"/>
    <col min="6153" max="6153" width="16.6640625" style="411" customWidth="1"/>
    <col min="6154" max="6156" width="9.109375" style="411"/>
    <col min="6157" max="6157" width="13.44140625" style="411" bestFit="1" customWidth="1"/>
    <col min="6158" max="6402" width="9.109375" style="411"/>
    <col min="6403" max="6403" width="0" style="411" hidden="1" customWidth="1"/>
    <col min="6404" max="6404" width="6.6640625" style="411" customWidth="1"/>
    <col min="6405" max="6405" width="38.33203125" style="411" customWidth="1"/>
    <col min="6406" max="6406" width="10.33203125" style="411" customWidth="1"/>
    <col min="6407" max="6407" width="8.88671875" style="411" customWidth="1"/>
    <col min="6408" max="6408" width="12.88671875" style="411" customWidth="1"/>
    <col min="6409" max="6409" width="16.6640625" style="411" customWidth="1"/>
    <col min="6410" max="6412" width="9.109375" style="411"/>
    <col min="6413" max="6413" width="13.44140625" style="411" bestFit="1" customWidth="1"/>
    <col min="6414" max="6658" width="9.109375" style="411"/>
    <col min="6659" max="6659" width="0" style="411" hidden="1" customWidth="1"/>
    <col min="6660" max="6660" width="6.6640625" style="411" customWidth="1"/>
    <col min="6661" max="6661" width="38.33203125" style="411" customWidth="1"/>
    <col min="6662" max="6662" width="10.33203125" style="411" customWidth="1"/>
    <col min="6663" max="6663" width="8.88671875" style="411" customWidth="1"/>
    <col min="6664" max="6664" width="12.88671875" style="411" customWidth="1"/>
    <col min="6665" max="6665" width="16.6640625" style="411" customWidth="1"/>
    <col min="6666" max="6668" width="9.109375" style="411"/>
    <col min="6669" max="6669" width="13.44140625" style="411" bestFit="1" customWidth="1"/>
    <col min="6670" max="6914" width="9.109375" style="411"/>
    <col min="6915" max="6915" width="0" style="411" hidden="1" customWidth="1"/>
    <col min="6916" max="6916" width="6.6640625" style="411" customWidth="1"/>
    <col min="6917" max="6917" width="38.33203125" style="411" customWidth="1"/>
    <col min="6918" max="6918" width="10.33203125" style="411" customWidth="1"/>
    <col min="6919" max="6919" width="8.88671875" style="411" customWidth="1"/>
    <col min="6920" max="6920" width="12.88671875" style="411" customWidth="1"/>
    <col min="6921" max="6921" width="16.6640625" style="411" customWidth="1"/>
    <col min="6922" max="6924" width="9.109375" style="411"/>
    <col min="6925" max="6925" width="13.44140625" style="411" bestFit="1" customWidth="1"/>
    <col min="6926" max="7170" width="9.109375" style="411"/>
    <col min="7171" max="7171" width="0" style="411" hidden="1" customWidth="1"/>
    <col min="7172" max="7172" width="6.6640625" style="411" customWidth="1"/>
    <col min="7173" max="7173" width="38.33203125" style="411" customWidth="1"/>
    <col min="7174" max="7174" width="10.33203125" style="411" customWidth="1"/>
    <col min="7175" max="7175" width="8.88671875" style="411" customWidth="1"/>
    <col min="7176" max="7176" width="12.88671875" style="411" customWidth="1"/>
    <col min="7177" max="7177" width="16.6640625" style="411" customWidth="1"/>
    <col min="7178" max="7180" width="9.109375" style="411"/>
    <col min="7181" max="7181" width="13.44140625" style="411" bestFit="1" customWidth="1"/>
    <col min="7182" max="7426" width="9.109375" style="411"/>
    <col min="7427" max="7427" width="0" style="411" hidden="1" customWidth="1"/>
    <col min="7428" max="7428" width="6.6640625" style="411" customWidth="1"/>
    <col min="7429" max="7429" width="38.33203125" style="411" customWidth="1"/>
    <col min="7430" max="7430" width="10.33203125" style="411" customWidth="1"/>
    <col min="7431" max="7431" width="8.88671875" style="411" customWidth="1"/>
    <col min="7432" max="7432" width="12.88671875" style="411" customWidth="1"/>
    <col min="7433" max="7433" width="16.6640625" style="411" customWidth="1"/>
    <col min="7434" max="7436" width="9.109375" style="411"/>
    <col min="7437" max="7437" width="13.44140625" style="411" bestFit="1" customWidth="1"/>
    <col min="7438" max="7682" width="9.109375" style="411"/>
    <col min="7683" max="7683" width="0" style="411" hidden="1" customWidth="1"/>
    <col min="7684" max="7684" width="6.6640625" style="411" customWidth="1"/>
    <col min="7685" max="7685" width="38.33203125" style="411" customWidth="1"/>
    <col min="7686" max="7686" width="10.33203125" style="411" customWidth="1"/>
    <col min="7687" max="7687" width="8.88671875" style="411" customWidth="1"/>
    <col min="7688" max="7688" width="12.88671875" style="411" customWidth="1"/>
    <col min="7689" max="7689" width="16.6640625" style="411" customWidth="1"/>
    <col min="7690" max="7692" width="9.109375" style="411"/>
    <col min="7693" max="7693" width="13.44140625" style="411" bestFit="1" customWidth="1"/>
    <col min="7694" max="7938" width="9.109375" style="411"/>
    <col min="7939" max="7939" width="0" style="411" hidden="1" customWidth="1"/>
    <col min="7940" max="7940" width="6.6640625" style="411" customWidth="1"/>
    <col min="7941" max="7941" width="38.33203125" style="411" customWidth="1"/>
    <col min="7942" max="7942" width="10.33203125" style="411" customWidth="1"/>
    <col min="7943" max="7943" width="8.88671875" style="411" customWidth="1"/>
    <col min="7944" max="7944" width="12.88671875" style="411" customWidth="1"/>
    <col min="7945" max="7945" width="16.6640625" style="411" customWidth="1"/>
    <col min="7946" max="7948" width="9.109375" style="411"/>
    <col min="7949" max="7949" width="13.44140625" style="411" bestFit="1" customWidth="1"/>
    <col min="7950" max="8194" width="9.109375" style="411"/>
    <col min="8195" max="8195" width="0" style="411" hidden="1" customWidth="1"/>
    <col min="8196" max="8196" width="6.6640625" style="411" customWidth="1"/>
    <col min="8197" max="8197" width="38.33203125" style="411" customWidth="1"/>
    <col min="8198" max="8198" width="10.33203125" style="411" customWidth="1"/>
    <col min="8199" max="8199" width="8.88671875" style="411" customWidth="1"/>
    <col min="8200" max="8200" width="12.88671875" style="411" customWidth="1"/>
    <col min="8201" max="8201" width="16.6640625" style="411" customWidth="1"/>
    <col min="8202" max="8204" width="9.109375" style="411"/>
    <col min="8205" max="8205" width="13.44140625" style="411" bestFit="1" customWidth="1"/>
    <col min="8206" max="8450" width="9.109375" style="411"/>
    <col min="8451" max="8451" width="0" style="411" hidden="1" customWidth="1"/>
    <col min="8452" max="8452" width="6.6640625" style="411" customWidth="1"/>
    <col min="8453" max="8453" width="38.33203125" style="411" customWidth="1"/>
    <col min="8454" max="8454" width="10.33203125" style="411" customWidth="1"/>
    <col min="8455" max="8455" width="8.88671875" style="411" customWidth="1"/>
    <col min="8456" max="8456" width="12.88671875" style="411" customWidth="1"/>
    <col min="8457" max="8457" width="16.6640625" style="411" customWidth="1"/>
    <col min="8458" max="8460" width="9.109375" style="411"/>
    <col min="8461" max="8461" width="13.44140625" style="411" bestFit="1" customWidth="1"/>
    <col min="8462" max="8706" width="9.109375" style="411"/>
    <col min="8707" max="8707" width="0" style="411" hidden="1" customWidth="1"/>
    <col min="8708" max="8708" width="6.6640625" style="411" customWidth="1"/>
    <col min="8709" max="8709" width="38.33203125" style="411" customWidth="1"/>
    <col min="8710" max="8710" width="10.33203125" style="411" customWidth="1"/>
    <col min="8711" max="8711" width="8.88671875" style="411" customWidth="1"/>
    <col min="8712" max="8712" width="12.88671875" style="411" customWidth="1"/>
    <col min="8713" max="8713" width="16.6640625" style="411" customWidth="1"/>
    <col min="8714" max="8716" width="9.109375" style="411"/>
    <col min="8717" max="8717" width="13.44140625" style="411" bestFit="1" customWidth="1"/>
    <col min="8718" max="8962" width="9.109375" style="411"/>
    <col min="8963" max="8963" width="0" style="411" hidden="1" customWidth="1"/>
    <col min="8964" max="8964" width="6.6640625" style="411" customWidth="1"/>
    <col min="8965" max="8965" width="38.33203125" style="411" customWidth="1"/>
    <col min="8966" max="8966" width="10.33203125" style="411" customWidth="1"/>
    <col min="8967" max="8967" width="8.88671875" style="411" customWidth="1"/>
    <col min="8968" max="8968" width="12.88671875" style="411" customWidth="1"/>
    <col min="8969" max="8969" width="16.6640625" style="411" customWidth="1"/>
    <col min="8970" max="8972" width="9.109375" style="411"/>
    <col min="8973" max="8973" width="13.44140625" style="411" bestFit="1" customWidth="1"/>
    <col min="8974" max="9218" width="9.109375" style="411"/>
    <col min="9219" max="9219" width="0" style="411" hidden="1" customWidth="1"/>
    <col min="9220" max="9220" width="6.6640625" style="411" customWidth="1"/>
    <col min="9221" max="9221" width="38.33203125" style="411" customWidth="1"/>
    <col min="9222" max="9222" width="10.33203125" style="411" customWidth="1"/>
    <col min="9223" max="9223" width="8.88671875" style="411" customWidth="1"/>
    <col min="9224" max="9224" width="12.88671875" style="411" customWidth="1"/>
    <col min="9225" max="9225" width="16.6640625" style="411" customWidth="1"/>
    <col min="9226" max="9228" width="9.109375" style="411"/>
    <col min="9229" max="9229" width="13.44140625" style="411" bestFit="1" customWidth="1"/>
    <col min="9230" max="9474" width="9.109375" style="411"/>
    <col min="9475" max="9475" width="0" style="411" hidden="1" customWidth="1"/>
    <col min="9476" max="9476" width="6.6640625" style="411" customWidth="1"/>
    <col min="9477" max="9477" width="38.33203125" style="411" customWidth="1"/>
    <col min="9478" max="9478" width="10.33203125" style="411" customWidth="1"/>
    <col min="9479" max="9479" width="8.88671875" style="411" customWidth="1"/>
    <col min="9480" max="9480" width="12.88671875" style="411" customWidth="1"/>
    <col min="9481" max="9481" width="16.6640625" style="411" customWidth="1"/>
    <col min="9482" max="9484" width="9.109375" style="411"/>
    <col min="9485" max="9485" width="13.44140625" style="411" bestFit="1" customWidth="1"/>
    <col min="9486" max="9730" width="9.109375" style="411"/>
    <col min="9731" max="9731" width="0" style="411" hidden="1" customWidth="1"/>
    <col min="9732" max="9732" width="6.6640625" style="411" customWidth="1"/>
    <col min="9733" max="9733" width="38.33203125" style="411" customWidth="1"/>
    <col min="9734" max="9734" width="10.33203125" style="411" customWidth="1"/>
    <col min="9735" max="9735" width="8.88671875" style="411" customWidth="1"/>
    <col min="9736" max="9736" width="12.88671875" style="411" customWidth="1"/>
    <col min="9737" max="9737" width="16.6640625" style="411" customWidth="1"/>
    <col min="9738" max="9740" width="9.109375" style="411"/>
    <col min="9741" max="9741" width="13.44140625" style="411" bestFit="1" customWidth="1"/>
    <col min="9742" max="9986" width="9.109375" style="411"/>
    <col min="9987" max="9987" width="0" style="411" hidden="1" customWidth="1"/>
    <col min="9988" max="9988" width="6.6640625" style="411" customWidth="1"/>
    <col min="9989" max="9989" width="38.33203125" style="411" customWidth="1"/>
    <col min="9990" max="9990" width="10.33203125" style="411" customWidth="1"/>
    <col min="9991" max="9991" width="8.88671875" style="411" customWidth="1"/>
    <col min="9992" max="9992" width="12.88671875" style="411" customWidth="1"/>
    <col min="9993" max="9993" width="16.6640625" style="411" customWidth="1"/>
    <col min="9994" max="9996" width="9.109375" style="411"/>
    <col min="9997" max="9997" width="13.44140625" style="411" bestFit="1" customWidth="1"/>
    <col min="9998" max="10242" width="9.109375" style="411"/>
    <col min="10243" max="10243" width="0" style="411" hidden="1" customWidth="1"/>
    <col min="10244" max="10244" width="6.6640625" style="411" customWidth="1"/>
    <col min="10245" max="10245" width="38.33203125" style="411" customWidth="1"/>
    <col min="10246" max="10246" width="10.33203125" style="411" customWidth="1"/>
    <col min="10247" max="10247" width="8.88671875" style="411" customWidth="1"/>
    <col min="10248" max="10248" width="12.88671875" style="411" customWidth="1"/>
    <col min="10249" max="10249" width="16.6640625" style="411" customWidth="1"/>
    <col min="10250" max="10252" width="9.109375" style="411"/>
    <col min="10253" max="10253" width="13.44140625" style="411" bestFit="1" customWidth="1"/>
    <col min="10254" max="10498" width="9.109375" style="411"/>
    <col min="10499" max="10499" width="0" style="411" hidden="1" customWidth="1"/>
    <col min="10500" max="10500" width="6.6640625" style="411" customWidth="1"/>
    <col min="10501" max="10501" width="38.33203125" style="411" customWidth="1"/>
    <col min="10502" max="10502" width="10.33203125" style="411" customWidth="1"/>
    <col min="10503" max="10503" width="8.88671875" style="411" customWidth="1"/>
    <col min="10504" max="10504" width="12.88671875" style="411" customWidth="1"/>
    <col min="10505" max="10505" width="16.6640625" style="411" customWidth="1"/>
    <col min="10506" max="10508" width="9.109375" style="411"/>
    <col min="10509" max="10509" width="13.44140625" style="411" bestFit="1" customWidth="1"/>
    <col min="10510" max="10754" width="9.109375" style="411"/>
    <col min="10755" max="10755" width="0" style="411" hidden="1" customWidth="1"/>
    <col min="10756" max="10756" width="6.6640625" style="411" customWidth="1"/>
    <col min="10757" max="10757" width="38.33203125" style="411" customWidth="1"/>
    <col min="10758" max="10758" width="10.33203125" style="411" customWidth="1"/>
    <col min="10759" max="10759" width="8.88671875" style="411" customWidth="1"/>
    <col min="10760" max="10760" width="12.88671875" style="411" customWidth="1"/>
    <col min="10761" max="10761" width="16.6640625" style="411" customWidth="1"/>
    <col min="10762" max="10764" width="9.109375" style="411"/>
    <col min="10765" max="10765" width="13.44140625" style="411" bestFit="1" customWidth="1"/>
    <col min="10766" max="11010" width="9.109375" style="411"/>
    <col min="11011" max="11011" width="0" style="411" hidden="1" customWidth="1"/>
    <col min="11012" max="11012" width="6.6640625" style="411" customWidth="1"/>
    <col min="11013" max="11013" width="38.33203125" style="411" customWidth="1"/>
    <col min="11014" max="11014" width="10.33203125" style="411" customWidth="1"/>
    <col min="11015" max="11015" width="8.88671875" style="411" customWidth="1"/>
    <col min="11016" max="11016" width="12.88671875" style="411" customWidth="1"/>
    <col min="11017" max="11017" width="16.6640625" style="411" customWidth="1"/>
    <col min="11018" max="11020" width="9.109375" style="411"/>
    <col min="11021" max="11021" width="13.44140625" style="411" bestFit="1" customWidth="1"/>
    <col min="11022" max="11266" width="9.109375" style="411"/>
    <col min="11267" max="11267" width="0" style="411" hidden="1" customWidth="1"/>
    <col min="11268" max="11268" width="6.6640625" style="411" customWidth="1"/>
    <col min="11269" max="11269" width="38.33203125" style="411" customWidth="1"/>
    <col min="11270" max="11270" width="10.33203125" style="411" customWidth="1"/>
    <col min="11271" max="11271" width="8.88671875" style="411" customWidth="1"/>
    <col min="11272" max="11272" width="12.88671875" style="411" customWidth="1"/>
    <col min="11273" max="11273" width="16.6640625" style="411" customWidth="1"/>
    <col min="11274" max="11276" width="9.109375" style="411"/>
    <col min="11277" max="11277" width="13.44140625" style="411" bestFit="1" customWidth="1"/>
    <col min="11278" max="11522" width="9.109375" style="411"/>
    <col min="11523" max="11523" width="0" style="411" hidden="1" customWidth="1"/>
    <col min="11524" max="11524" width="6.6640625" style="411" customWidth="1"/>
    <col min="11525" max="11525" width="38.33203125" style="411" customWidth="1"/>
    <col min="11526" max="11526" width="10.33203125" style="411" customWidth="1"/>
    <col min="11527" max="11527" width="8.88671875" style="411" customWidth="1"/>
    <col min="11528" max="11528" width="12.88671875" style="411" customWidth="1"/>
    <col min="11529" max="11529" width="16.6640625" style="411" customWidth="1"/>
    <col min="11530" max="11532" width="9.109375" style="411"/>
    <col min="11533" max="11533" width="13.44140625" style="411" bestFit="1" customWidth="1"/>
    <col min="11534" max="11778" width="9.109375" style="411"/>
    <col min="11779" max="11779" width="0" style="411" hidden="1" customWidth="1"/>
    <col min="11780" max="11780" width="6.6640625" style="411" customWidth="1"/>
    <col min="11781" max="11781" width="38.33203125" style="411" customWidth="1"/>
    <col min="11782" max="11782" width="10.33203125" style="411" customWidth="1"/>
    <col min="11783" max="11783" width="8.88671875" style="411" customWidth="1"/>
    <col min="11784" max="11784" width="12.88671875" style="411" customWidth="1"/>
    <col min="11785" max="11785" width="16.6640625" style="411" customWidth="1"/>
    <col min="11786" max="11788" width="9.109375" style="411"/>
    <col min="11789" max="11789" width="13.44140625" style="411" bestFit="1" customWidth="1"/>
    <col min="11790" max="12034" width="9.109375" style="411"/>
    <col min="12035" max="12035" width="0" style="411" hidden="1" customWidth="1"/>
    <col min="12036" max="12036" width="6.6640625" style="411" customWidth="1"/>
    <col min="12037" max="12037" width="38.33203125" style="411" customWidth="1"/>
    <col min="12038" max="12038" width="10.33203125" style="411" customWidth="1"/>
    <col min="12039" max="12039" width="8.88671875" style="411" customWidth="1"/>
    <col min="12040" max="12040" width="12.88671875" style="411" customWidth="1"/>
    <col min="12041" max="12041" width="16.6640625" style="411" customWidth="1"/>
    <col min="12042" max="12044" width="9.109375" style="411"/>
    <col min="12045" max="12045" width="13.44140625" style="411" bestFit="1" customWidth="1"/>
    <col min="12046" max="12290" width="9.109375" style="411"/>
    <col min="12291" max="12291" width="0" style="411" hidden="1" customWidth="1"/>
    <col min="12292" max="12292" width="6.6640625" style="411" customWidth="1"/>
    <col min="12293" max="12293" width="38.33203125" style="411" customWidth="1"/>
    <col min="12294" max="12294" width="10.33203125" style="411" customWidth="1"/>
    <col min="12295" max="12295" width="8.88671875" style="411" customWidth="1"/>
    <col min="12296" max="12296" width="12.88671875" style="411" customWidth="1"/>
    <col min="12297" max="12297" width="16.6640625" style="411" customWidth="1"/>
    <col min="12298" max="12300" width="9.109375" style="411"/>
    <col min="12301" max="12301" width="13.44140625" style="411" bestFit="1" customWidth="1"/>
    <col min="12302" max="12546" width="9.109375" style="411"/>
    <col min="12547" max="12547" width="0" style="411" hidden="1" customWidth="1"/>
    <col min="12548" max="12548" width="6.6640625" style="411" customWidth="1"/>
    <col min="12549" max="12549" width="38.33203125" style="411" customWidth="1"/>
    <col min="12550" max="12550" width="10.33203125" style="411" customWidth="1"/>
    <col min="12551" max="12551" width="8.88671875" style="411" customWidth="1"/>
    <col min="12552" max="12552" width="12.88671875" style="411" customWidth="1"/>
    <col min="12553" max="12553" width="16.6640625" style="411" customWidth="1"/>
    <col min="12554" max="12556" width="9.109375" style="411"/>
    <col min="12557" max="12557" width="13.44140625" style="411" bestFit="1" customWidth="1"/>
    <col min="12558" max="12802" width="9.109375" style="411"/>
    <col min="12803" max="12803" width="0" style="411" hidden="1" customWidth="1"/>
    <col min="12804" max="12804" width="6.6640625" style="411" customWidth="1"/>
    <col min="12805" max="12805" width="38.33203125" style="411" customWidth="1"/>
    <col min="12806" max="12806" width="10.33203125" style="411" customWidth="1"/>
    <col min="12807" max="12807" width="8.88671875" style="411" customWidth="1"/>
    <col min="12808" max="12808" width="12.88671875" style="411" customWidth="1"/>
    <col min="12809" max="12809" width="16.6640625" style="411" customWidth="1"/>
    <col min="12810" max="12812" width="9.109375" style="411"/>
    <col min="12813" max="12813" width="13.44140625" style="411" bestFit="1" customWidth="1"/>
    <col min="12814" max="13058" width="9.109375" style="411"/>
    <col min="13059" max="13059" width="0" style="411" hidden="1" customWidth="1"/>
    <col min="13060" max="13060" width="6.6640625" style="411" customWidth="1"/>
    <col min="13061" max="13061" width="38.33203125" style="411" customWidth="1"/>
    <col min="13062" max="13062" width="10.33203125" style="411" customWidth="1"/>
    <col min="13063" max="13063" width="8.88671875" style="411" customWidth="1"/>
    <col min="13064" max="13064" width="12.88671875" style="411" customWidth="1"/>
    <col min="13065" max="13065" width="16.6640625" style="411" customWidth="1"/>
    <col min="13066" max="13068" width="9.109375" style="411"/>
    <col min="13069" max="13069" width="13.44140625" style="411" bestFit="1" customWidth="1"/>
    <col min="13070" max="13314" width="9.109375" style="411"/>
    <col min="13315" max="13315" width="0" style="411" hidden="1" customWidth="1"/>
    <col min="13316" max="13316" width="6.6640625" style="411" customWidth="1"/>
    <col min="13317" max="13317" width="38.33203125" style="411" customWidth="1"/>
    <col min="13318" max="13318" width="10.33203125" style="411" customWidth="1"/>
    <col min="13319" max="13319" width="8.88671875" style="411" customWidth="1"/>
    <col min="13320" max="13320" width="12.88671875" style="411" customWidth="1"/>
    <col min="13321" max="13321" width="16.6640625" style="411" customWidth="1"/>
    <col min="13322" max="13324" width="9.109375" style="411"/>
    <col min="13325" max="13325" width="13.44140625" style="411" bestFit="1" customWidth="1"/>
    <col min="13326" max="13570" width="9.109375" style="411"/>
    <col min="13571" max="13571" width="0" style="411" hidden="1" customWidth="1"/>
    <col min="13572" max="13572" width="6.6640625" style="411" customWidth="1"/>
    <col min="13573" max="13573" width="38.33203125" style="411" customWidth="1"/>
    <col min="13574" max="13574" width="10.33203125" style="411" customWidth="1"/>
    <col min="13575" max="13575" width="8.88671875" style="411" customWidth="1"/>
    <col min="13576" max="13576" width="12.88671875" style="411" customWidth="1"/>
    <col min="13577" max="13577" width="16.6640625" style="411" customWidth="1"/>
    <col min="13578" max="13580" width="9.109375" style="411"/>
    <col min="13581" max="13581" width="13.44140625" style="411" bestFit="1" customWidth="1"/>
    <col min="13582" max="13826" width="9.109375" style="411"/>
    <col min="13827" max="13827" width="0" style="411" hidden="1" customWidth="1"/>
    <col min="13828" max="13828" width="6.6640625" style="411" customWidth="1"/>
    <col min="13829" max="13829" width="38.33203125" style="411" customWidth="1"/>
    <col min="13830" max="13830" width="10.33203125" style="411" customWidth="1"/>
    <col min="13831" max="13831" width="8.88671875" style="411" customWidth="1"/>
    <col min="13832" max="13832" width="12.88671875" style="411" customWidth="1"/>
    <col min="13833" max="13833" width="16.6640625" style="411" customWidth="1"/>
    <col min="13834" max="13836" width="9.109375" style="411"/>
    <col min="13837" max="13837" width="13.44140625" style="411" bestFit="1" customWidth="1"/>
    <col min="13838" max="14082" width="9.109375" style="411"/>
    <col min="14083" max="14083" width="0" style="411" hidden="1" customWidth="1"/>
    <col min="14084" max="14084" width="6.6640625" style="411" customWidth="1"/>
    <col min="14085" max="14085" width="38.33203125" style="411" customWidth="1"/>
    <col min="14086" max="14086" width="10.33203125" style="411" customWidth="1"/>
    <col min="14087" max="14087" width="8.88671875" style="411" customWidth="1"/>
    <col min="14088" max="14088" width="12.88671875" style="411" customWidth="1"/>
    <col min="14089" max="14089" width="16.6640625" style="411" customWidth="1"/>
    <col min="14090" max="14092" width="9.109375" style="411"/>
    <col min="14093" max="14093" width="13.44140625" style="411" bestFit="1" customWidth="1"/>
    <col min="14094" max="14338" width="9.109375" style="411"/>
    <col min="14339" max="14339" width="0" style="411" hidden="1" customWidth="1"/>
    <col min="14340" max="14340" width="6.6640625" style="411" customWidth="1"/>
    <col min="14341" max="14341" width="38.33203125" style="411" customWidth="1"/>
    <col min="14342" max="14342" width="10.33203125" style="411" customWidth="1"/>
    <col min="14343" max="14343" width="8.88671875" style="411" customWidth="1"/>
    <col min="14344" max="14344" width="12.88671875" style="411" customWidth="1"/>
    <col min="14345" max="14345" width="16.6640625" style="411" customWidth="1"/>
    <col min="14346" max="14348" width="9.109375" style="411"/>
    <col min="14349" max="14349" width="13.44140625" style="411" bestFit="1" customWidth="1"/>
    <col min="14350" max="14594" width="9.109375" style="411"/>
    <col min="14595" max="14595" width="0" style="411" hidden="1" customWidth="1"/>
    <col min="14596" max="14596" width="6.6640625" style="411" customWidth="1"/>
    <col min="14597" max="14597" width="38.33203125" style="411" customWidth="1"/>
    <col min="14598" max="14598" width="10.33203125" style="411" customWidth="1"/>
    <col min="14599" max="14599" width="8.88671875" style="411" customWidth="1"/>
    <col min="14600" max="14600" width="12.88671875" style="411" customWidth="1"/>
    <col min="14601" max="14601" width="16.6640625" style="411" customWidth="1"/>
    <col min="14602" max="14604" width="9.109375" style="411"/>
    <col min="14605" max="14605" width="13.44140625" style="411" bestFit="1" customWidth="1"/>
    <col min="14606" max="14850" width="9.109375" style="411"/>
    <col min="14851" max="14851" width="0" style="411" hidden="1" customWidth="1"/>
    <col min="14852" max="14852" width="6.6640625" style="411" customWidth="1"/>
    <col min="14853" max="14853" width="38.33203125" style="411" customWidth="1"/>
    <col min="14854" max="14854" width="10.33203125" style="411" customWidth="1"/>
    <col min="14855" max="14855" width="8.88671875" style="411" customWidth="1"/>
    <col min="14856" max="14856" width="12.88671875" style="411" customWidth="1"/>
    <col min="14857" max="14857" width="16.6640625" style="411" customWidth="1"/>
    <col min="14858" max="14860" width="9.109375" style="411"/>
    <col min="14861" max="14861" width="13.44140625" style="411" bestFit="1" customWidth="1"/>
    <col min="14862" max="15106" width="9.109375" style="411"/>
    <col min="15107" max="15107" width="0" style="411" hidden="1" customWidth="1"/>
    <col min="15108" max="15108" width="6.6640625" style="411" customWidth="1"/>
    <col min="15109" max="15109" width="38.33203125" style="411" customWidth="1"/>
    <col min="15110" max="15110" width="10.33203125" style="411" customWidth="1"/>
    <col min="15111" max="15111" width="8.88671875" style="411" customWidth="1"/>
    <col min="15112" max="15112" width="12.88671875" style="411" customWidth="1"/>
    <col min="15113" max="15113" width="16.6640625" style="411" customWidth="1"/>
    <col min="15114" max="15116" width="9.109375" style="411"/>
    <col min="15117" max="15117" width="13.44140625" style="411" bestFit="1" customWidth="1"/>
    <col min="15118" max="15362" width="9.109375" style="411"/>
    <col min="15363" max="15363" width="0" style="411" hidden="1" customWidth="1"/>
    <col min="15364" max="15364" width="6.6640625" style="411" customWidth="1"/>
    <col min="15365" max="15365" width="38.33203125" style="411" customWidth="1"/>
    <col min="15366" max="15366" width="10.33203125" style="411" customWidth="1"/>
    <col min="15367" max="15367" width="8.88671875" style="411" customWidth="1"/>
    <col min="15368" max="15368" width="12.88671875" style="411" customWidth="1"/>
    <col min="15369" max="15369" width="16.6640625" style="411" customWidth="1"/>
    <col min="15370" max="15372" width="9.109375" style="411"/>
    <col min="15373" max="15373" width="13.44140625" style="411" bestFit="1" customWidth="1"/>
    <col min="15374" max="15618" width="9.109375" style="411"/>
    <col min="15619" max="15619" width="0" style="411" hidden="1" customWidth="1"/>
    <col min="15620" max="15620" width="6.6640625" style="411" customWidth="1"/>
    <col min="15621" max="15621" width="38.33203125" style="411" customWidth="1"/>
    <col min="15622" max="15622" width="10.33203125" style="411" customWidth="1"/>
    <col min="15623" max="15623" width="8.88671875" style="411" customWidth="1"/>
    <col min="15624" max="15624" width="12.88671875" style="411" customWidth="1"/>
    <col min="15625" max="15625" width="16.6640625" style="411" customWidth="1"/>
    <col min="15626" max="15628" width="9.109375" style="411"/>
    <col min="15629" max="15629" width="13.44140625" style="411" bestFit="1" customWidth="1"/>
    <col min="15630" max="15874" width="9.109375" style="411"/>
    <col min="15875" max="15875" width="0" style="411" hidden="1" customWidth="1"/>
    <col min="15876" max="15876" width="6.6640625" style="411" customWidth="1"/>
    <col min="15877" max="15877" width="38.33203125" style="411" customWidth="1"/>
    <col min="15878" max="15878" width="10.33203125" style="411" customWidth="1"/>
    <col min="15879" max="15879" width="8.88671875" style="411" customWidth="1"/>
    <col min="15880" max="15880" width="12.88671875" style="411" customWidth="1"/>
    <col min="15881" max="15881" width="16.6640625" style="411" customWidth="1"/>
    <col min="15882" max="15884" width="9.109375" style="411"/>
    <col min="15885" max="15885" width="13.44140625" style="411" bestFit="1" customWidth="1"/>
    <col min="15886" max="16130" width="9.109375" style="411"/>
    <col min="16131" max="16131" width="0" style="411" hidden="1" customWidth="1"/>
    <col min="16132" max="16132" width="6.6640625" style="411" customWidth="1"/>
    <col min="16133" max="16133" width="38.33203125" style="411" customWidth="1"/>
    <col min="16134" max="16134" width="10.33203125" style="411" customWidth="1"/>
    <col min="16135" max="16135" width="8.88671875" style="411" customWidth="1"/>
    <col min="16136" max="16136" width="12.88671875" style="411" customWidth="1"/>
    <col min="16137" max="16137" width="16.6640625" style="411" customWidth="1"/>
    <col min="16138" max="16140" width="9.109375" style="411"/>
    <col min="16141" max="16141" width="13.44140625" style="411" bestFit="1" customWidth="1"/>
    <col min="16142" max="16384" width="9.109375" style="411"/>
  </cols>
  <sheetData>
    <row r="1" spans="1:11" x14ac:dyDescent="0.25">
      <c r="B1" s="1004" t="str">
        <f>'[1]D-Excavation'!$B$1</f>
        <v>PROPOSED APARTMENT AT NO:05, BULLERS LANE, COLOMBO-07. FOR MRS.J.L.J.PESTONJEE</v>
      </c>
      <c r="C1" s="1004"/>
      <c r="D1" s="1004"/>
      <c r="E1" s="1004"/>
      <c r="F1" s="1004"/>
      <c r="G1" s="1004"/>
      <c r="H1" s="1004"/>
      <c r="I1" s="1004"/>
      <c r="J1" s="1004"/>
      <c r="K1" s="1004"/>
    </row>
    <row r="2" spans="1:11" x14ac:dyDescent="0.25">
      <c r="B2" s="1004" t="s">
        <v>810</v>
      </c>
      <c r="C2" s="1004"/>
      <c r="D2" s="1004"/>
      <c r="E2" s="1004"/>
      <c r="F2" s="1004"/>
      <c r="G2" s="1004"/>
      <c r="H2" s="1004"/>
      <c r="I2" s="1004"/>
      <c r="J2" s="1004"/>
      <c r="K2" s="1004"/>
    </row>
    <row r="3" spans="1:11" x14ac:dyDescent="0.25">
      <c r="B3" s="1009" t="s">
        <v>811</v>
      </c>
      <c r="C3" s="1009"/>
      <c r="D3" s="1009"/>
      <c r="E3" s="1009"/>
      <c r="F3" s="1009"/>
      <c r="G3" s="1009"/>
      <c r="H3" s="1009"/>
      <c r="I3" s="1009"/>
      <c r="J3" s="1009"/>
      <c r="K3" s="1009"/>
    </row>
    <row r="4" spans="1:11" x14ac:dyDescent="0.25">
      <c r="B4" s="251"/>
      <c r="C4" s="251"/>
      <c r="D4" s="251"/>
      <c r="E4" s="251"/>
      <c r="F4" s="251"/>
      <c r="G4" s="251"/>
      <c r="H4" s="478"/>
      <c r="I4" s="251"/>
      <c r="J4" s="1014"/>
      <c r="K4" s="1014"/>
    </row>
    <row r="5" spans="1:11" ht="26.4" x14ac:dyDescent="0.25">
      <c r="B5" s="61" t="s">
        <v>116</v>
      </c>
      <c r="C5" s="61" t="s">
        <v>117</v>
      </c>
      <c r="D5" s="62" t="s">
        <v>118</v>
      </c>
      <c r="E5" s="61" t="s">
        <v>5</v>
      </c>
      <c r="F5" s="62" t="s">
        <v>119</v>
      </c>
      <c r="G5" s="62" t="s">
        <v>7</v>
      </c>
      <c r="H5" s="62" t="s">
        <v>885</v>
      </c>
      <c r="I5" s="62" t="s">
        <v>883</v>
      </c>
      <c r="J5" s="202" t="s">
        <v>974</v>
      </c>
      <c r="K5" s="202" t="s">
        <v>887</v>
      </c>
    </row>
    <row r="6" spans="1:11" s="482" customFormat="1" x14ac:dyDescent="0.25">
      <c r="B6" s="412"/>
      <c r="C6" s="413"/>
      <c r="D6" s="414"/>
      <c r="E6" s="415"/>
      <c r="F6" s="416"/>
      <c r="G6" s="416"/>
      <c r="H6" s="417"/>
      <c r="I6" s="416"/>
      <c r="J6" s="712"/>
      <c r="K6" s="651"/>
    </row>
    <row r="7" spans="1:11" s="482" customFormat="1" x14ac:dyDescent="0.25">
      <c r="B7" s="485"/>
      <c r="C7" s="486" t="s">
        <v>812</v>
      </c>
      <c r="D7" s="487"/>
      <c r="E7" s="488"/>
      <c r="F7" s="489"/>
      <c r="G7" s="489"/>
      <c r="H7" s="292"/>
      <c r="I7" s="489"/>
      <c r="J7" s="713"/>
      <c r="K7" s="653"/>
    </row>
    <row r="8" spans="1:11" s="482" customFormat="1" x14ac:dyDescent="0.25">
      <c r="B8" s="419"/>
      <c r="C8" s="490"/>
      <c r="D8" s="421"/>
      <c r="E8" s="491"/>
      <c r="F8" s="489"/>
      <c r="G8" s="492"/>
      <c r="H8" s="292"/>
      <c r="I8" s="492"/>
      <c r="J8" s="691"/>
      <c r="K8" s="653"/>
    </row>
    <row r="9" spans="1:11" s="482" customFormat="1" ht="92.4" x14ac:dyDescent="0.25">
      <c r="A9" s="101">
        <f>IF(D9&lt;&gt;"",A8+1,A8)</f>
        <v>1</v>
      </c>
      <c r="B9" s="66" t="str">
        <f>IF(D9&lt;&gt;"","Y1-"&amp;A9,"")</f>
        <v>Y1-1</v>
      </c>
      <c r="C9" s="493" t="s">
        <v>813</v>
      </c>
      <c r="D9" s="494">
        <v>1</v>
      </c>
      <c r="E9" s="443" t="s">
        <v>8</v>
      </c>
      <c r="F9" s="495">
        <v>475962</v>
      </c>
      <c r="G9" s="495">
        <f>F9*D9</f>
        <v>475962</v>
      </c>
      <c r="H9" s="496">
        <v>460636.02</v>
      </c>
      <c r="I9" s="495">
        <f>H9*D9</f>
        <v>460636.02</v>
      </c>
      <c r="J9" s="714">
        <v>1</v>
      </c>
      <c r="K9" s="653">
        <f>J9*H9</f>
        <v>460636.02</v>
      </c>
    </row>
    <row r="10" spans="1:11" s="482" customFormat="1" x14ac:dyDescent="0.25">
      <c r="A10" s="101">
        <f t="shared" ref="A10:A73" si="0">IF(D10&lt;&gt;"",A9+1,A9)</f>
        <v>1</v>
      </c>
      <c r="B10" s="66" t="str">
        <f t="shared" ref="B10:B73" si="1">IF(D10&lt;&gt;"","Y1-"&amp;A10,"")</f>
        <v/>
      </c>
      <c r="C10" s="493"/>
      <c r="D10" s="494"/>
      <c r="E10" s="443"/>
      <c r="F10" s="443"/>
      <c r="G10" s="497"/>
      <c r="H10" s="496"/>
      <c r="I10" s="497"/>
      <c r="J10" s="714"/>
      <c r="K10" s="653"/>
    </row>
    <row r="11" spans="1:11" s="482" customFormat="1" x14ac:dyDescent="0.25">
      <c r="A11" s="101">
        <f t="shared" si="0"/>
        <v>1</v>
      </c>
      <c r="B11" s="66" t="str">
        <f t="shared" si="1"/>
        <v/>
      </c>
      <c r="C11" s="498" t="s">
        <v>814</v>
      </c>
      <c r="D11" s="499"/>
      <c r="E11" s="430"/>
      <c r="F11" s="489"/>
      <c r="G11" s="489"/>
      <c r="H11" s="496"/>
      <c r="I11" s="489"/>
      <c r="J11" s="656"/>
      <c r="K11" s="653"/>
    </row>
    <row r="12" spans="1:11" s="482" customFormat="1" ht="52.8" x14ac:dyDescent="0.25">
      <c r="A12" s="101">
        <f t="shared" si="0"/>
        <v>1</v>
      </c>
      <c r="B12" s="66" t="str">
        <f t="shared" si="1"/>
        <v/>
      </c>
      <c r="C12" s="500" t="s">
        <v>815</v>
      </c>
      <c r="D12" s="499"/>
      <c r="E12" s="430" t="s">
        <v>122</v>
      </c>
      <c r="F12" s="489"/>
      <c r="G12" s="489"/>
      <c r="H12" s="496"/>
      <c r="I12" s="489"/>
      <c r="J12" s="656"/>
      <c r="K12" s="653"/>
    </row>
    <row r="13" spans="1:11" s="482" customFormat="1" x14ac:dyDescent="0.25">
      <c r="A13" s="101">
        <f t="shared" si="0"/>
        <v>1</v>
      </c>
      <c r="B13" s="66" t="str">
        <f t="shared" si="1"/>
        <v/>
      </c>
      <c r="C13" s="500"/>
      <c r="D13" s="499"/>
      <c r="E13" s="430"/>
      <c r="F13" s="489"/>
      <c r="G13" s="489"/>
      <c r="H13" s="496"/>
      <c r="I13" s="489"/>
      <c r="J13" s="656"/>
      <c r="K13" s="653"/>
    </row>
    <row r="14" spans="1:11" s="482" customFormat="1" x14ac:dyDescent="0.25">
      <c r="A14" s="101">
        <f t="shared" si="0"/>
        <v>2</v>
      </c>
      <c r="B14" s="66" t="str">
        <f t="shared" si="1"/>
        <v>Y1-2</v>
      </c>
      <c r="C14" s="501" t="s">
        <v>816</v>
      </c>
      <c r="D14" s="462">
        <v>46</v>
      </c>
      <c r="E14" s="419" t="s">
        <v>464</v>
      </c>
      <c r="F14" s="502">
        <v>5077</v>
      </c>
      <c r="G14" s="492">
        <f>F14*D14</f>
        <v>233542</v>
      </c>
      <c r="H14" s="496">
        <v>4913.5200000000004</v>
      </c>
      <c r="I14" s="492">
        <f>H14*D14</f>
        <v>226021.92</v>
      </c>
      <c r="J14" s="656">
        <v>46</v>
      </c>
      <c r="K14" s="653">
        <f>J14*H14</f>
        <v>226021.92</v>
      </c>
    </row>
    <row r="15" spans="1:11" s="482" customFormat="1" x14ac:dyDescent="0.25">
      <c r="A15" s="101">
        <f t="shared" si="0"/>
        <v>2</v>
      </c>
      <c r="B15" s="66" t="str">
        <f t="shared" si="1"/>
        <v/>
      </c>
      <c r="C15" s="500"/>
      <c r="D15" s="462"/>
      <c r="E15" s="419"/>
      <c r="F15" s="502"/>
      <c r="G15" s="492"/>
      <c r="H15" s="496"/>
      <c r="I15" s="492"/>
      <c r="J15" s="656"/>
      <c r="K15" s="653"/>
    </row>
    <row r="16" spans="1:11" s="482" customFormat="1" x14ac:dyDescent="0.25">
      <c r="A16" s="101">
        <f t="shared" si="0"/>
        <v>3</v>
      </c>
      <c r="B16" s="66" t="str">
        <f t="shared" si="1"/>
        <v>Y1-3</v>
      </c>
      <c r="C16" s="501" t="s">
        <v>817</v>
      </c>
      <c r="D16" s="462">
        <v>24</v>
      </c>
      <c r="E16" s="419" t="s">
        <v>464</v>
      </c>
      <c r="F16" s="502">
        <v>5077</v>
      </c>
      <c r="G16" s="492">
        <f>F16*D16</f>
        <v>121848</v>
      </c>
      <c r="H16" s="496">
        <v>4913.5200000000004</v>
      </c>
      <c r="I16" s="492">
        <f>H16*D16</f>
        <v>117924.48000000001</v>
      </c>
      <c r="J16" s="656">
        <v>24</v>
      </c>
      <c r="K16" s="653">
        <f>J16*H16</f>
        <v>117924.48000000001</v>
      </c>
    </row>
    <row r="17" spans="1:11" s="482" customFormat="1" x14ac:dyDescent="0.25">
      <c r="A17" s="101">
        <f t="shared" si="0"/>
        <v>3</v>
      </c>
      <c r="B17" s="66" t="str">
        <f t="shared" si="1"/>
        <v/>
      </c>
      <c r="C17" s="464"/>
      <c r="D17" s="462"/>
      <c r="E17" s="419"/>
      <c r="F17" s="502"/>
      <c r="G17" s="492"/>
      <c r="H17" s="496"/>
      <c r="I17" s="492"/>
      <c r="J17" s="656"/>
      <c r="K17" s="653"/>
    </row>
    <row r="18" spans="1:11" s="482" customFormat="1" x14ac:dyDescent="0.25">
      <c r="A18" s="101">
        <f t="shared" si="0"/>
        <v>3</v>
      </c>
      <c r="B18" s="66" t="str">
        <f t="shared" si="1"/>
        <v/>
      </c>
      <c r="C18" s="498" t="s">
        <v>818</v>
      </c>
      <c r="D18" s="462"/>
      <c r="E18" s="419"/>
      <c r="F18" s="502"/>
      <c r="G18" s="492"/>
      <c r="H18" s="496"/>
      <c r="I18" s="492"/>
      <c r="J18" s="656"/>
      <c r="K18" s="653"/>
    </row>
    <row r="19" spans="1:11" s="482" customFormat="1" ht="26.4" x14ac:dyDescent="0.25">
      <c r="A19" s="101">
        <f t="shared" si="0"/>
        <v>3</v>
      </c>
      <c r="B19" s="66" t="str">
        <f t="shared" si="1"/>
        <v/>
      </c>
      <c r="C19" s="500" t="s">
        <v>819</v>
      </c>
      <c r="D19" s="462"/>
      <c r="E19" s="419"/>
      <c r="F19" s="502"/>
      <c r="G19" s="492"/>
      <c r="H19" s="496"/>
      <c r="I19" s="492"/>
      <c r="J19" s="656"/>
      <c r="K19" s="653"/>
    </row>
    <row r="20" spans="1:11" s="482" customFormat="1" x14ac:dyDescent="0.25">
      <c r="A20" s="101">
        <f t="shared" si="0"/>
        <v>3</v>
      </c>
      <c r="B20" s="66" t="str">
        <f t="shared" si="1"/>
        <v/>
      </c>
      <c r="D20" s="503"/>
      <c r="E20" s="504"/>
      <c r="F20" s="502"/>
      <c r="G20" s="492"/>
      <c r="H20" s="496"/>
      <c r="I20" s="492"/>
      <c r="J20" s="715"/>
      <c r="K20" s="653"/>
    </row>
    <row r="21" spans="1:11" s="482" customFormat="1" x14ac:dyDescent="0.25">
      <c r="A21" s="101">
        <f t="shared" si="0"/>
        <v>4</v>
      </c>
      <c r="B21" s="66" t="str">
        <f t="shared" si="1"/>
        <v>Y1-4</v>
      </c>
      <c r="C21" s="505" t="s">
        <v>820</v>
      </c>
      <c r="D21" s="462">
        <v>317</v>
      </c>
      <c r="E21" s="419" t="s">
        <v>464</v>
      </c>
      <c r="F21" s="502">
        <v>1957</v>
      </c>
      <c r="G21" s="492">
        <f>F21*D21</f>
        <v>620369</v>
      </c>
      <c r="H21" s="496">
        <v>1893.98</v>
      </c>
      <c r="I21" s="492">
        <f>H21*D21</f>
        <v>600391.66</v>
      </c>
      <c r="J21" s="656">
        <v>317</v>
      </c>
      <c r="K21" s="653">
        <f>J21*H21</f>
        <v>600391.66</v>
      </c>
    </row>
    <row r="22" spans="1:11" s="482" customFormat="1" x14ac:dyDescent="0.25">
      <c r="A22" s="101">
        <f t="shared" si="0"/>
        <v>4</v>
      </c>
      <c r="B22" s="66" t="str">
        <f t="shared" si="1"/>
        <v/>
      </c>
      <c r="C22" s="493"/>
      <c r="D22" s="494"/>
      <c r="E22" s="443"/>
      <c r="F22" s="502"/>
      <c r="G22" s="492"/>
      <c r="H22" s="496"/>
      <c r="I22" s="492"/>
      <c r="J22" s="714"/>
      <c r="K22" s="653"/>
    </row>
    <row r="23" spans="1:11" s="482" customFormat="1" x14ac:dyDescent="0.25">
      <c r="A23" s="101">
        <f t="shared" si="0"/>
        <v>4</v>
      </c>
      <c r="B23" s="66" t="str">
        <f t="shared" si="1"/>
        <v/>
      </c>
      <c r="C23" s="506" t="s">
        <v>821</v>
      </c>
      <c r="D23" s="494"/>
      <c r="E23" s="443"/>
      <c r="F23" s="502"/>
      <c r="G23" s="497"/>
      <c r="H23" s="496"/>
      <c r="I23" s="497"/>
      <c r="J23" s="714"/>
      <c r="K23" s="653"/>
    </row>
    <row r="24" spans="1:11" s="482" customFormat="1" ht="26.4" x14ac:dyDescent="0.25">
      <c r="A24" s="101">
        <f t="shared" si="0"/>
        <v>5</v>
      </c>
      <c r="B24" s="66" t="str">
        <f t="shared" si="1"/>
        <v>Y1-5</v>
      </c>
      <c r="C24" s="493" t="s">
        <v>822</v>
      </c>
      <c r="D24" s="494">
        <v>4</v>
      </c>
      <c r="E24" s="443" t="s">
        <v>474</v>
      </c>
      <c r="F24" s="502">
        <v>9519</v>
      </c>
      <c r="G24" s="492">
        <f>F24*D24</f>
        <v>38076</v>
      </c>
      <c r="H24" s="496">
        <v>9212.49</v>
      </c>
      <c r="I24" s="492">
        <f>H24*D24</f>
        <v>36849.96</v>
      </c>
      <c r="J24" s="714">
        <v>4</v>
      </c>
      <c r="K24" s="653">
        <f>J24*H24</f>
        <v>36849.96</v>
      </c>
    </row>
    <row r="25" spans="1:11" s="482" customFormat="1" x14ac:dyDescent="0.25">
      <c r="A25" s="101">
        <f t="shared" si="0"/>
        <v>5</v>
      </c>
      <c r="B25" s="66" t="str">
        <f t="shared" si="1"/>
        <v/>
      </c>
      <c r="C25" s="493"/>
      <c r="D25" s="494"/>
      <c r="E25" s="443"/>
      <c r="F25" s="502"/>
      <c r="G25" s="497"/>
      <c r="H25" s="496"/>
      <c r="I25" s="497"/>
      <c r="J25" s="714"/>
      <c r="K25" s="653"/>
    </row>
    <row r="26" spans="1:11" s="482" customFormat="1" ht="26.4" x14ac:dyDescent="0.25">
      <c r="A26" s="101">
        <f t="shared" si="0"/>
        <v>6</v>
      </c>
      <c r="B26" s="66" t="str">
        <f t="shared" si="1"/>
        <v>Y1-6</v>
      </c>
      <c r="C26" s="500" t="s">
        <v>823</v>
      </c>
      <c r="D26" s="462">
        <v>6</v>
      </c>
      <c r="E26" s="443" t="s">
        <v>474</v>
      </c>
      <c r="F26" s="502">
        <v>8990</v>
      </c>
      <c r="G26" s="492">
        <f>F26*D26</f>
        <v>53940</v>
      </c>
      <c r="H26" s="496">
        <v>8700.52</v>
      </c>
      <c r="I26" s="492">
        <f>H26*D26</f>
        <v>52203.12</v>
      </c>
      <c r="J26" s="656">
        <v>6</v>
      </c>
      <c r="K26" s="653">
        <f>J26*H26</f>
        <v>52203.12</v>
      </c>
    </row>
    <row r="27" spans="1:11" s="482" customFormat="1" x14ac:dyDescent="0.25">
      <c r="A27" s="101">
        <f t="shared" si="0"/>
        <v>6</v>
      </c>
      <c r="B27" s="186" t="str">
        <f t="shared" si="1"/>
        <v/>
      </c>
      <c r="C27" s="705"/>
      <c r="D27" s="706"/>
      <c r="E27" s="687"/>
      <c r="F27" s="687"/>
      <c r="G27" s="707"/>
      <c r="H27" s="708"/>
      <c r="I27" s="707"/>
      <c r="J27" s="716"/>
      <c r="K27" s="660"/>
    </row>
    <row r="28" spans="1:11" s="482" customFormat="1" x14ac:dyDescent="0.25">
      <c r="A28" s="101"/>
      <c r="B28" s="66"/>
      <c r="C28" s="493"/>
      <c r="D28" s="494"/>
      <c r="E28" s="443"/>
      <c r="F28" s="443"/>
      <c r="G28" s="492"/>
      <c r="H28" s="496"/>
      <c r="I28" s="492"/>
      <c r="J28" s="714"/>
      <c r="K28" s="653"/>
    </row>
    <row r="29" spans="1:11" s="482" customFormat="1" ht="26.4" x14ac:dyDescent="0.25">
      <c r="A29" s="101">
        <f>IF(D29&lt;&gt;"",A27+1,A27)</f>
        <v>7</v>
      </c>
      <c r="B29" s="66" t="str">
        <f t="shared" si="1"/>
        <v>Y1-7</v>
      </c>
      <c r="C29" s="493" t="s">
        <v>824</v>
      </c>
      <c r="D29" s="494">
        <v>19</v>
      </c>
      <c r="E29" s="443" t="s">
        <v>474</v>
      </c>
      <c r="F29" s="502">
        <v>31149</v>
      </c>
      <c r="G29" s="492">
        <f>F29*D29</f>
        <v>591831</v>
      </c>
      <c r="H29" s="496">
        <v>30146</v>
      </c>
      <c r="I29" s="492">
        <f>H29*D29</f>
        <v>572774</v>
      </c>
      <c r="J29" s="714">
        <v>20</v>
      </c>
      <c r="K29" s="653">
        <f>J29*H29</f>
        <v>602920</v>
      </c>
    </row>
    <row r="30" spans="1:11" s="482" customFormat="1" x14ac:dyDescent="0.25">
      <c r="A30" s="101">
        <f t="shared" si="0"/>
        <v>7</v>
      </c>
      <c r="B30" s="66" t="str">
        <f t="shared" si="1"/>
        <v/>
      </c>
      <c r="C30" s="493"/>
      <c r="D30" s="494"/>
      <c r="E30" s="443"/>
      <c r="F30" s="502"/>
      <c r="G30" s="492"/>
      <c r="H30" s="496"/>
      <c r="I30" s="492"/>
      <c r="J30" s="714"/>
      <c r="K30" s="653"/>
    </row>
    <row r="31" spans="1:11" s="482" customFormat="1" x14ac:dyDescent="0.25">
      <c r="A31" s="101">
        <f t="shared" si="0"/>
        <v>8</v>
      </c>
      <c r="B31" s="66" t="str">
        <f t="shared" si="1"/>
        <v>Y1-8</v>
      </c>
      <c r="C31" s="493" t="s">
        <v>825</v>
      </c>
      <c r="D31" s="494">
        <v>1</v>
      </c>
      <c r="E31" s="443" t="s">
        <v>474</v>
      </c>
      <c r="F31" s="502">
        <v>132212</v>
      </c>
      <c r="G31" s="492">
        <f t="shared" ref="G31:G35" si="2">F31*D31</f>
        <v>132212</v>
      </c>
      <c r="H31" s="496">
        <v>127954.77</v>
      </c>
      <c r="I31" s="492">
        <f>H31*D31</f>
        <v>127954.77</v>
      </c>
      <c r="J31" s="714">
        <v>1</v>
      </c>
      <c r="K31" s="653">
        <f>J31*H31</f>
        <v>127954.77</v>
      </c>
    </row>
    <row r="32" spans="1:11" s="482" customFormat="1" x14ac:dyDescent="0.25">
      <c r="A32" s="101">
        <f t="shared" si="0"/>
        <v>8</v>
      </c>
      <c r="B32" s="66" t="str">
        <f t="shared" si="1"/>
        <v/>
      </c>
      <c r="C32" s="493"/>
      <c r="D32" s="494"/>
      <c r="E32" s="443"/>
      <c r="F32" s="502"/>
      <c r="G32" s="492"/>
      <c r="H32" s="496"/>
      <c r="I32" s="492"/>
      <c r="J32" s="714"/>
      <c r="K32" s="653"/>
    </row>
    <row r="33" spans="1:18" s="482" customFormat="1" x14ac:dyDescent="0.25">
      <c r="A33" s="101">
        <f t="shared" si="0"/>
        <v>9</v>
      </c>
      <c r="B33" s="66" t="str">
        <f t="shared" si="1"/>
        <v>Y1-9</v>
      </c>
      <c r="C33" s="493" t="s">
        <v>826</v>
      </c>
      <c r="D33" s="494">
        <v>1</v>
      </c>
      <c r="E33" s="443" t="s">
        <v>474</v>
      </c>
      <c r="F33" s="502">
        <v>126923</v>
      </c>
      <c r="G33" s="492">
        <f t="shared" si="2"/>
        <v>126923</v>
      </c>
      <c r="H33" s="496">
        <v>122836.08</v>
      </c>
      <c r="I33" s="492">
        <f>H33*D33</f>
        <v>122836.08</v>
      </c>
      <c r="J33" s="714">
        <v>1</v>
      </c>
      <c r="K33" s="653">
        <f>J33*H33</f>
        <v>122836.08</v>
      </c>
    </row>
    <row r="34" spans="1:18" s="482" customFormat="1" x14ac:dyDescent="0.25">
      <c r="A34" s="101">
        <f t="shared" si="0"/>
        <v>9</v>
      </c>
      <c r="B34" s="66" t="str">
        <f t="shared" si="1"/>
        <v/>
      </c>
      <c r="C34" s="493"/>
      <c r="D34" s="494"/>
      <c r="E34" s="443"/>
      <c r="F34" s="443"/>
      <c r="G34" s="492"/>
      <c r="H34" s="496"/>
      <c r="I34" s="492"/>
      <c r="J34" s="714"/>
      <c r="K34" s="653"/>
    </row>
    <row r="35" spans="1:18" s="482" customFormat="1" x14ac:dyDescent="0.25">
      <c r="A35" s="101">
        <f t="shared" si="0"/>
        <v>10</v>
      </c>
      <c r="B35" s="66" t="str">
        <f t="shared" si="1"/>
        <v>Y1-10</v>
      </c>
      <c r="C35" s="493" t="s">
        <v>827</v>
      </c>
      <c r="D35" s="494">
        <v>1</v>
      </c>
      <c r="E35" s="443" t="s">
        <v>474</v>
      </c>
      <c r="F35" s="502">
        <v>95192</v>
      </c>
      <c r="G35" s="492">
        <f t="shared" si="2"/>
        <v>95192</v>
      </c>
      <c r="H35" s="496">
        <v>92126.82</v>
      </c>
      <c r="I35" s="492">
        <f>H35*D35</f>
        <v>92126.82</v>
      </c>
      <c r="J35" s="714">
        <v>1</v>
      </c>
      <c r="K35" s="653">
        <f>J35*H35</f>
        <v>92126.82</v>
      </c>
    </row>
    <row r="36" spans="1:18" s="482" customFormat="1" x14ac:dyDescent="0.25">
      <c r="A36" s="101">
        <f t="shared" si="0"/>
        <v>10</v>
      </c>
      <c r="B36" s="66" t="str">
        <f t="shared" si="1"/>
        <v/>
      </c>
      <c r="C36" s="493"/>
      <c r="D36" s="507"/>
      <c r="E36" s="443"/>
      <c r="F36" s="502"/>
      <c r="G36" s="492"/>
      <c r="H36" s="496"/>
      <c r="I36" s="492"/>
      <c r="J36" s="717"/>
      <c r="K36" s="653"/>
    </row>
    <row r="37" spans="1:18" s="482" customFormat="1" ht="26.4" x14ac:dyDescent="0.25">
      <c r="A37" s="101">
        <f t="shared" si="0"/>
        <v>11</v>
      </c>
      <c r="B37" s="66" t="str">
        <f t="shared" si="1"/>
        <v>Y1-11</v>
      </c>
      <c r="C37" s="493" t="s">
        <v>828</v>
      </c>
      <c r="D37" s="494">
        <v>19</v>
      </c>
      <c r="E37" s="443" t="s">
        <v>474</v>
      </c>
      <c r="F37" s="502">
        <v>7933</v>
      </c>
      <c r="G37" s="492">
        <f>F37*D37</f>
        <v>150727</v>
      </c>
      <c r="H37" s="496">
        <v>7677.56</v>
      </c>
      <c r="I37" s="492">
        <f>H37*D37</f>
        <v>145873.64000000001</v>
      </c>
      <c r="J37" s="714">
        <v>20</v>
      </c>
      <c r="K37" s="653">
        <f>J37*H37</f>
        <v>153551.20000000001</v>
      </c>
    </row>
    <row r="38" spans="1:18" s="508" customFormat="1" x14ac:dyDescent="0.25">
      <c r="A38" s="217">
        <f t="shared" si="0"/>
        <v>11</v>
      </c>
      <c r="B38" s="66" t="str">
        <f t="shared" si="1"/>
        <v/>
      </c>
      <c r="C38" s="493"/>
      <c r="D38" s="494"/>
      <c r="E38" s="443"/>
      <c r="F38" s="502"/>
      <c r="G38" s="492"/>
      <c r="H38" s="496"/>
      <c r="I38" s="492"/>
      <c r="J38" s="714"/>
      <c r="K38" s="653"/>
      <c r="L38" s="482"/>
      <c r="M38" s="482"/>
      <c r="N38" s="482"/>
      <c r="O38" s="482"/>
      <c r="P38" s="482"/>
      <c r="Q38" s="482"/>
      <c r="R38" s="482"/>
    </row>
    <row r="39" spans="1:18" s="482" customFormat="1" ht="26.4" x14ac:dyDescent="0.25">
      <c r="A39" s="101">
        <f t="shared" si="0"/>
        <v>12</v>
      </c>
      <c r="B39" s="66" t="str">
        <f t="shared" si="1"/>
        <v>Y1-12</v>
      </c>
      <c r="C39" s="493" t="s">
        <v>829</v>
      </c>
      <c r="D39" s="443">
        <v>19</v>
      </c>
      <c r="E39" s="443" t="s">
        <v>474</v>
      </c>
      <c r="F39" s="502">
        <v>132212</v>
      </c>
      <c r="G39" s="492">
        <f t="shared" ref="G39:G41" si="3">F39*D39</f>
        <v>2512028</v>
      </c>
      <c r="H39" s="496">
        <v>127954.77</v>
      </c>
      <c r="I39" s="492">
        <f>H39*D39</f>
        <v>2431140.63</v>
      </c>
      <c r="J39" s="714">
        <v>20</v>
      </c>
      <c r="K39" s="653">
        <f>J39*H39</f>
        <v>2559095.4</v>
      </c>
    </row>
    <row r="40" spans="1:18" s="482" customFormat="1" x14ac:dyDescent="0.25">
      <c r="A40" s="101">
        <f t="shared" si="0"/>
        <v>12</v>
      </c>
      <c r="B40" s="66" t="str">
        <f t="shared" si="1"/>
        <v/>
      </c>
      <c r="C40" s="493"/>
      <c r="D40" s="443"/>
      <c r="E40" s="443"/>
      <c r="F40" s="502"/>
      <c r="G40" s="492"/>
      <c r="H40" s="496"/>
      <c r="I40" s="492"/>
      <c r="J40" s="714"/>
      <c r="K40" s="653"/>
    </row>
    <row r="41" spans="1:18" s="482" customFormat="1" ht="26.4" x14ac:dyDescent="0.25">
      <c r="A41" s="101">
        <f t="shared" si="0"/>
        <v>13</v>
      </c>
      <c r="B41" s="66" t="str">
        <f t="shared" si="1"/>
        <v>Y1-13</v>
      </c>
      <c r="C41" s="500" t="s">
        <v>830</v>
      </c>
      <c r="D41" s="509">
        <v>1</v>
      </c>
      <c r="E41" s="443" t="s">
        <v>474</v>
      </c>
      <c r="F41" s="502">
        <v>132212</v>
      </c>
      <c r="G41" s="492">
        <f t="shared" si="3"/>
        <v>132212</v>
      </c>
      <c r="H41" s="496">
        <v>127954.77</v>
      </c>
      <c r="I41" s="492">
        <f>H41*D41</f>
        <v>127954.77</v>
      </c>
      <c r="J41" s="718">
        <v>1</v>
      </c>
      <c r="K41" s="653">
        <f>J41*H41</f>
        <v>127954.77</v>
      </c>
    </row>
    <row r="42" spans="1:18" s="482" customFormat="1" x14ac:dyDescent="0.25">
      <c r="A42" s="101">
        <f t="shared" si="0"/>
        <v>13</v>
      </c>
      <c r="B42" s="66" t="str">
        <f t="shared" si="1"/>
        <v/>
      </c>
      <c r="C42" s="500"/>
      <c r="D42" s="509"/>
      <c r="E42" s="443"/>
      <c r="F42" s="502"/>
      <c r="G42" s="492"/>
      <c r="H42" s="496"/>
      <c r="I42" s="492"/>
      <c r="J42" s="718"/>
      <c r="K42" s="653"/>
    </row>
    <row r="43" spans="1:18" s="482" customFormat="1" x14ac:dyDescent="0.25">
      <c r="A43" s="101">
        <f t="shared" si="0"/>
        <v>13</v>
      </c>
      <c r="B43" s="66" t="str">
        <f t="shared" si="1"/>
        <v/>
      </c>
      <c r="C43" s="500"/>
      <c r="D43" s="509"/>
      <c r="E43" s="510"/>
      <c r="F43" s="502"/>
      <c r="G43" s="492"/>
      <c r="H43" s="496"/>
      <c r="I43" s="492"/>
      <c r="J43" s="718"/>
      <c r="K43" s="653"/>
    </row>
    <row r="44" spans="1:18" s="482" customFormat="1" x14ac:dyDescent="0.25">
      <c r="A44" s="101">
        <f t="shared" si="0"/>
        <v>13</v>
      </c>
      <c r="B44" s="66" t="str">
        <f t="shared" si="1"/>
        <v/>
      </c>
      <c r="C44" s="506" t="s">
        <v>831</v>
      </c>
      <c r="D44" s="494"/>
      <c r="E44" s="443"/>
      <c r="F44" s="443"/>
      <c r="G44" s="492"/>
      <c r="H44" s="496"/>
      <c r="I44" s="492"/>
      <c r="J44" s="714"/>
      <c r="K44" s="653"/>
    </row>
    <row r="45" spans="1:18" s="482" customFormat="1" x14ac:dyDescent="0.25">
      <c r="A45" s="101">
        <f t="shared" si="0"/>
        <v>14</v>
      </c>
      <c r="B45" s="66" t="str">
        <f t="shared" si="1"/>
        <v>Y1-14</v>
      </c>
      <c r="C45" s="493" t="s">
        <v>832</v>
      </c>
      <c r="D45" s="494">
        <v>19</v>
      </c>
      <c r="E45" s="443" t="s">
        <v>474</v>
      </c>
      <c r="F45" s="502">
        <v>1375</v>
      </c>
      <c r="G45" s="492">
        <f>F45*D45</f>
        <v>26125</v>
      </c>
      <c r="H45" s="496">
        <v>1330.73</v>
      </c>
      <c r="I45" s="492">
        <f>H45*D45</f>
        <v>25283.87</v>
      </c>
      <c r="J45" s="714">
        <v>20</v>
      </c>
      <c r="K45" s="653">
        <f>J45*H45</f>
        <v>26614.6</v>
      </c>
    </row>
    <row r="46" spans="1:18" s="482" customFormat="1" x14ac:dyDescent="0.25">
      <c r="A46" s="101">
        <f t="shared" si="0"/>
        <v>15</v>
      </c>
      <c r="B46" s="66" t="str">
        <f t="shared" si="1"/>
        <v>Y1-15</v>
      </c>
      <c r="C46" s="493" t="s">
        <v>833</v>
      </c>
      <c r="D46" s="511">
        <v>38</v>
      </c>
      <c r="E46" s="443" t="s">
        <v>474</v>
      </c>
      <c r="F46" s="502">
        <v>3385</v>
      </c>
      <c r="G46" s="492">
        <f t="shared" ref="G46:G69" si="4">F46*D46</f>
        <v>128630</v>
      </c>
      <c r="H46" s="496">
        <v>3276</v>
      </c>
      <c r="I46" s="492">
        <f>H46*D46</f>
        <v>124488</v>
      </c>
      <c r="J46" s="717">
        <v>40</v>
      </c>
      <c r="K46" s="653">
        <f>J46*H46</f>
        <v>131040</v>
      </c>
    </row>
    <row r="47" spans="1:18" s="482" customFormat="1" x14ac:dyDescent="0.25">
      <c r="A47" s="101">
        <f t="shared" si="0"/>
        <v>16</v>
      </c>
      <c r="B47" s="66" t="str">
        <f t="shared" si="1"/>
        <v>Y1-16</v>
      </c>
      <c r="C47" s="493" t="s">
        <v>834</v>
      </c>
      <c r="D47" s="494">
        <v>4</v>
      </c>
      <c r="E47" s="443" t="s">
        <v>474</v>
      </c>
      <c r="F47" s="502">
        <v>10577</v>
      </c>
      <c r="G47" s="492">
        <f t="shared" si="4"/>
        <v>42308</v>
      </c>
      <c r="H47" s="496">
        <v>10236.42</v>
      </c>
      <c r="I47" s="492">
        <f>H47*D47</f>
        <v>40945.68</v>
      </c>
      <c r="J47" s="714">
        <v>4</v>
      </c>
      <c r="K47" s="653">
        <f>J47*H47</f>
        <v>40945.68</v>
      </c>
    </row>
    <row r="48" spans="1:18" s="482" customFormat="1" x14ac:dyDescent="0.25">
      <c r="A48" s="101">
        <f t="shared" si="0"/>
        <v>16</v>
      </c>
      <c r="B48" s="66" t="str">
        <f t="shared" si="1"/>
        <v/>
      </c>
      <c r="C48" s="493"/>
      <c r="D48" s="512"/>
      <c r="E48" s="443"/>
      <c r="F48" s="443"/>
      <c r="G48" s="492"/>
      <c r="H48" s="496"/>
      <c r="I48" s="492"/>
      <c r="J48" s="719"/>
      <c r="K48" s="653"/>
    </row>
    <row r="49" spans="1:11" s="482" customFormat="1" ht="39.6" x14ac:dyDescent="0.25">
      <c r="A49" s="101">
        <f t="shared" si="0"/>
        <v>17</v>
      </c>
      <c r="B49" s="66" t="str">
        <f t="shared" si="1"/>
        <v>Y1-17</v>
      </c>
      <c r="C49" s="493" t="s">
        <v>835</v>
      </c>
      <c r="D49" s="494">
        <v>1</v>
      </c>
      <c r="E49" s="443" t="s">
        <v>8</v>
      </c>
      <c r="F49" s="502">
        <v>89904</v>
      </c>
      <c r="G49" s="492">
        <f t="shared" si="4"/>
        <v>89904</v>
      </c>
      <c r="H49" s="496">
        <v>87009.09</v>
      </c>
      <c r="I49" s="492">
        <f>H49*D49</f>
        <v>87009.09</v>
      </c>
      <c r="J49" s="714">
        <v>1</v>
      </c>
      <c r="K49" s="653">
        <f>J49*H49</f>
        <v>87009.09</v>
      </c>
    </row>
    <row r="50" spans="1:11" s="482" customFormat="1" x14ac:dyDescent="0.25">
      <c r="A50" s="101">
        <f t="shared" si="0"/>
        <v>17</v>
      </c>
      <c r="B50" s="66" t="str">
        <f t="shared" si="1"/>
        <v/>
      </c>
      <c r="C50" s="493"/>
      <c r="D50" s="494"/>
      <c r="E50" s="443"/>
      <c r="F50" s="443"/>
      <c r="G50" s="492"/>
      <c r="H50" s="496"/>
      <c r="I50" s="492"/>
      <c r="J50" s="714"/>
      <c r="K50" s="653"/>
    </row>
    <row r="51" spans="1:11" s="482" customFormat="1" ht="39.6" x14ac:dyDescent="0.25">
      <c r="A51" s="101">
        <f t="shared" si="0"/>
        <v>18</v>
      </c>
      <c r="B51" s="66" t="str">
        <f t="shared" si="1"/>
        <v>Y1-18</v>
      </c>
      <c r="C51" s="493" t="s">
        <v>836</v>
      </c>
      <c r="D51" s="494">
        <v>19</v>
      </c>
      <c r="E51" s="443" t="s">
        <v>474</v>
      </c>
      <c r="F51" s="502">
        <v>10048</v>
      </c>
      <c r="G51" s="492">
        <f t="shared" si="4"/>
        <v>190912</v>
      </c>
      <c r="H51" s="496">
        <v>9724.4500000000007</v>
      </c>
      <c r="I51" s="492">
        <f>H51*D51</f>
        <v>184764.55000000002</v>
      </c>
      <c r="J51" s="714">
        <v>20</v>
      </c>
      <c r="K51" s="653">
        <f>J51*H51</f>
        <v>194489</v>
      </c>
    </row>
    <row r="52" spans="1:11" s="482" customFormat="1" x14ac:dyDescent="0.25">
      <c r="A52" s="101">
        <f t="shared" si="0"/>
        <v>18</v>
      </c>
      <c r="B52" s="66" t="str">
        <f t="shared" si="1"/>
        <v/>
      </c>
      <c r="C52" s="493"/>
      <c r="D52" s="512"/>
      <c r="E52" s="513"/>
      <c r="F52" s="443"/>
      <c r="G52" s="492"/>
      <c r="H52" s="496"/>
      <c r="I52" s="492"/>
      <c r="J52" s="719"/>
      <c r="K52" s="653"/>
    </row>
    <row r="53" spans="1:11" s="482" customFormat="1" ht="26.4" x14ac:dyDescent="0.25">
      <c r="A53" s="101">
        <f t="shared" si="0"/>
        <v>19</v>
      </c>
      <c r="B53" s="186" t="str">
        <f t="shared" si="1"/>
        <v>Y1-19</v>
      </c>
      <c r="C53" s="705" t="s">
        <v>837</v>
      </c>
      <c r="D53" s="706">
        <v>5</v>
      </c>
      <c r="E53" s="687" t="s">
        <v>474</v>
      </c>
      <c r="F53" s="709">
        <v>38870</v>
      </c>
      <c r="G53" s="707">
        <f t="shared" si="4"/>
        <v>194350</v>
      </c>
      <c r="H53" s="708">
        <v>37618.39</v>
      </c>
      <c r="I53" s="707">
        <f>H53*D53</f>
        <v>188091.95</v>
      </c>
      <c r="J53" s="716">
        <v>5</v>
      </c>
      <c r="K53" s="660">
        <f>J53*H53</f>
        <v>188091.95</v>
      </c>
    </row>
    <row r="54" spans="1:11" s="482" customFormat="1" x14ac:dyDescent="0.25">
      <c r="A54" s="101">
        <f t="shared" si="0"/>
        <v>19</v>
      </c>
      <c r="B54" s="66" t="str">
        <f t="shared" si="1"/>
        <v/>
      </c>
      <c r="C54" s="493"/>
      <c r="D54" s="494"/>
      <c r="E54" s="443"/>
      <c r="F54" s="502"/>
      <c r="G54" s="492"/>
      <c r="H54" s="496"/>
      <c r="I54" s="492"/>
      <c r="J54" s="714"/>
      <c r="K54" s="653"/>
    </row>
    <row r="55" spans="1:11" s="482" customFormat="1" x14ac:dyDescent="0.25">
      <c r="A55" s="101"/>
      <c r="B55" s="66"/>
      <c r="C55" s="493"/>
      <c r="D55" s="494"/>
      <c r="E55" s="443"/>
      <c r="F55" s="502"/>
      <c r="G55" s="492"/>
      <c r="H55" s="496"/>
      <c r="I55" s="492"/>
      <c r="J55" s="714"/>
      <c r="K55" s="653"/>
    </row>
    <row r="56" spans="1:11" s="482" customFormat="1" ht="39.6" x14ac:dyDescent="0.25">
      <c r="A56" s="101">
        <f>IF(D56&lt;&gt;"",A54+1,A54)</f>
        <v>20</v>
      </c>
      <c r="B56" s="66" t="str">
        <f t="shared" si="1"/>
        <v>Y1-20</v>
      </c>
      <c r="C56" s="493" t="s">
        <v>838</v>
      </c>
      <c r="D56" s="494">
        <v>19</v>
      </c>
      <c r="E56" s="443" t="s">
        <v>474</v>
      </c>
      <c r="F56" s="502">
        <v>9519</v>
      </c>
      <c r="G56" s="492">
        <f t="shared" si="4"/>
        <v>180861</v>
      </c>
      <c r="H56" s="496">
        <v>9212.49</v>
      </c>
      <c r="I56" s="492">
        <f>H56*D56</f>
        <v>175037.31</v>
      </c>
      <c r="J56" s="714">
        <v>20</v>
      </c>
      <c r="K56" s="653">
        <f>J56*H56</f>
        <v>184249.8</v>
      </c>
    </row>
    <row r="57" spans="1:11" s="482" customFormat="1" x14ac:dyDescent="0.25">
      <c r="A57" s="101">
        <f t="shared" si="0"/>
        <v>20</v>
      </c>
      <c r="B57" s="66" t="str">
        <f t="shared" si="1"/>
        <v/>
      </c>
      <c r="C57" s="493"/>
      <c r="D57" s="512"/>
      <c r="E57" s="443"/>
      <c r="F57" s="443"/>
      <c r="G57" s="492"/>
      <c r="H57" s="496"/>
      <c r="I57" s="492"/>
      <c r="J57" s="719"/>
      <c r="K57" s="653"/>
    </row>
    <row r="58" spans="1:11" s="482" customFormat="1" ht="39.6" x14ac:dyDescent="0.25">
      <c r="A58" s="101">
        <f t="shared" si="0"/>
        <v>21</v>
      </c>
      <c r="B58" s="66" t="str">
        <f t="shared" si="1"/>
        <v>Y1-21</v>
      </c>
      <c r="C58" s="493" t="s">
        <v>839</v>
      </c>
      <c r="D58" s="494">
        <v>19</v>
      </c>
      <c r="E58" s="443" t="s">
        <v>474</v>
      </c>
      <c r="F58" s="502">
        <v>4760</v>
      </c>
      <c r="G58" s="492">
        <f t="shared" si="4"/>
        <v>90440</v>
      </c>
      <c r="H58" s="496">
        <v>4606.7299999999996</v>
      </c>
      <c r="I58" s="492">
        <f>H58*D58</f>
        <v>87527.87</v>
      </c>
      <c r="J58" s="714">
        <v>20</v>
      </c>
      <c r="K58" s="653">
        <f>J58*H58</f>
        <v>92134.599999999991</v>
      </c>
    </row>
    <row r="59" spans="1:11" s="482" customFormat="1" x14ac:dyDescent="0.25">
      <c r="A59" s="101">
        <f t="shared" si="0"/>
        <v>21</v>
      </c>
      <c r="B59" s="66" t="str">
        <f t="shared" si="1"/>
        <v/>
      </c>
      <c r="C59" s="493"/>
      <c r="D59" s="443"/>
      <c r="E59" s="443"/>
      <c r="F59" s="443"/>
      <c r="G59" s="492"/>
      <c r="H59" s="496"/>
      <c r="I59" s="492"/>
      <c r="J59" s="714"/>
      <c r="K59" s="653"/>
    </row>
    <row r="60" spans="1:11" s="482" customFormat="1" ht="26.4" x14ac:dyDescent="0.25">
      <c r="A60" s="101">
        <f t="shared" si="0"/>
        <v>22</v>
      </c>
      <c r="B60" s="66" t="str">
        <f t="shared" si="1"/>
        <v>Y1-22</v>
      </c>
      <c r="C60" s="493" t="s">
        <v>840</v>
      </c>
      <c r="D60" s="507">
        <v>5</v>
      </c>
      <c r="E60" s="443" t="s">
        <v>474</v>
      </c>
      <c r="F60" s="502">
        <v>20096</v>
      </c>
      <c r="G60" s="492">
        <f t="shared" si="4"/>
        <v>100480</v>
      </c>
      <c r="H60" s="496">
        <v>19448.91</v>
      </c>
      <c r="I60" s="492">
        <f>H60*D60</f>
        <v>97244.55</v>
      </c>
      <c r="J60" s="717">
        <v>5</v>
      </c>
      <c r="K60" s="653">
        <f>J60*H60</f>
        <v>97244.55</v>
      </c>
    </row>
    <row r="61" spans="1:11" s="482" customFormat="1" x14ac:dyDescent="0.25">
      <c r="A61" s="101">
        <f t="shared" si="0"/>
        <v>22</v>
      </c>
      <c r="B61" s="66" t="str">
        <f t="shared" si="1"/>
        <v/>
      </c>
      <c r="C61" s="493"/>
      <c r="D61" s="507"/>
      <c r="E61" s="443"/>
      <c r="F61" s="502"/>
      <c r="G61" s="492"/>
      <c r="H61" s="496"/>
      <c r="I61" s="492"/>
      <c r="J61" s="717"/>
      <c r="K61" s="653"/>
    </row>
    <row r="62" spans="1:11" s="482" customFormat="1" ht="66" x14ac:dyDescent="0.25">
      <c r="A62" s="101">
        <f t="shared" si="0"/>
        <v>23</v>
      </c>
      <c r="B62" s="66" t="str">
        <f t="shared" si="1"/>
        <v>Y1-23</v>
      </c>
      <c r="C62" s="500" t="s">
        <v>841</v>
      </c>
      <c r="D62" s="514">
        <v>1</v>
      </c>
      <c r="E62" s="443" t="s">
        <v>8</v>
      </c>
      <c r="F62" s="502">
        <v>687500</v>
      </c>
      <c r="G62" s="492">
        <f t="shared" si="4"/>
        <v>687500</v>
      </c>
      <c r="H62" s="496">
        <v>665362.5</v>
      </c>
      <c r="I62" s="492">
        <f>H62*D62</f>
        <v>665362.5</v>
      </c>
      <c r="J62" s="714">
        <v>1</v>
      </c>
      <c r="K62" s="653">
        <f>J62*H62</f>
        <v>665362.5</v>
      </c>
    </row>
    <row r="63" spans="1:11" s="482" customFormat="1" x14ac:dyDescent="0.25">
      <c r="A63" s="101">
        <f t="shared" si="0"/>
        <v>23</v>
      </c>
      <c r="B63" s="66" t="str">
        <f t="shared" si="1"/>
        <v/>
      </c>
      <c r="C63" s="493"/>
      <c r="D63" s="507"/>
      <c r="E63" s="443"/>
      <c r="F63" s="502"/>
      <c r="G63" s="492"/>
      <c r="H63" s="496"/>
      <c r="I63" s="492"/>
      <c r="J63" s="717"/>
      <c r="K63" s="653"/>
    </row>
    <row r="64" spans="1:11" s="482" customFormat="1" ht="52.8" x14ac:dyDescent="0.25">
      <c r="A64" s="101">
        <f t="shared" si="0"/>
        <v>24</v>
      </c>
      <c r="B64" s="66" t="str">
        <f t="shared" si="1"/>
        <v>Y1-24</v>
      </c>
      <c r="C64" s="500" t="s">
        <v>842</v>
      </c>
      <c r="D64" s="511">
        <v>1</v>
      </c>
      <c r="E64" s="513" t="s">
        <v>8</v>
      </c>
      <c r="F64" s="502">
        <v>1586538</v>
      </c>
      <c r="G64" s="492">
        <f t="shared" si="4"/>
        <v>1586538</v>
      </c>
      <c r="H64" s="496">
        <v>1535451.48</v>
      </c>
      <c r="I64" s="492">
        <f>H64*D64</f>
        <v>1535451.48</v>
      </c>
      <c r="J64" s="717">
        <v>1</v>
      </c>
      <c r="K64" s="653">
        <f>J64*H64</f>
        <v>1535451.48</v>
      </c>
    </row>
    <row r="65" spans="1:18" s="508" customFormat="1" x14ac:dyDescent="0.25">
      <c r="A65" s="217">
        <f t="shared" si="0"/>
        <v>24</v>
      </c>
      <c r="B65" s="66" t="str">
        <f t="shared" si="1"/>
        <v/>
      </c>
      <c r="C65" s="500"/>
      <c r="D65" s="494"/>
      <c r="E65" s="443"/>
      <c r="F65" s="443"/>
      <c r="G65" s="492"/>
      <c r="H65" s="496"/>
      <c r="I65" s="492"/>
      <c r="J65" s="714"/>
      <c r="K65" s="653"/>
      <c r="L65" s="482"/>
      <c r="M65" s="482"/>
      <c r="N65" s="482"/>
      <c r="O65" s="482"/>
      <c r="P65" s="482"/>
      <c r="Q65" s="482"/>
      <c r="R65" s="482"/>
    </row>
    <row r="66" spans="1:18" s="482" customFormat="1" ht="52.8" x14ac:dyDescent="0.25">
      <c r="A66" s="101">
        <f t="shared" si="0"/>
        <v>25</v>
      </c>
      <c r="B66" s="66" t="str">
        <f t="shared" si="1"/>
        <v>Y1-25</v>
      </c>
      <c r="C66" s="500" t="s">
        <v>843</v>
      </c>
      <c r="D66" s="494">
        <v>1</v>
      </c>
      <c r="E66" s="443" t="s">
        <v>8</v>
      </c>
      <c r="F66" s="502">
        <v>185096</v>
      </c>
      <c r="G66" s="492">
        <f t="shared" si="4"/>
        <v>185096</v>
      </c>
      <c r="H66" s="496">
        <v>179135.91</v>
      </c>
      <c r="I66" s="492">
        <f>H66*D66</f>
        <v>179135.91</v>
      </c>
      <c r="J66" s="714">
        <v>1</v>
      </c>
      <c r="K66" s="653">
        <f>J66*H66</f>
        <v>179135.91</v>
      </c>
    </row>
    <row r="67" spans="1:18" s="482" customFormat="1" x14ac:dyDescent="0.25">
      <c r="A67" s="101">
        <f t="shared" si="0"/>
        <v>25</v>
      </c>
      <c r="B67" s="66" t="str">
        <f t="shared" si="1"/>
        <v/>
      </c>
      <c r="C67" s="500"/>
      <c r="D67" s="494"/>
      <c r="E67" s="443"/>
      <c r="F67" s="443"/>
      <c r="G67" s="492"/>
      <c r="H67" s="496"/>
      <c r="I67" s="492"/>
      <c r="J67" s="714"/>
      <c r="K67" s="653"/>
    </row>
    <row r="68" spans="1:18" s="482" customFormat="1" x14ac:dyDescent="0.25">
      <c r="A68" s="101">
        <f t="shared" si="0"/>
        <v>25</v>
      </c>
      <c r="B68" s="66" t="str">
        <f t="shared" si="1"/>
        <v/>
      </c>
      <c r="C68" s="500"/>
      <c r="D68" s="494"/>
      <c r="E68" s="443"/>
      <c r="F68" s="443"/>
      <c r="G68" s="492"/>
      <c r="H68" s="496"/>
      <c r="I68" s="492"/>
      <c r="J68" s="714"/>
      <c r="K68" s="653"/>
    </row>
    <row r="69" spans="1:18" s="482" customFormat="1" ht="39.6" x14ac:dyDescent="0.25">
      <c r="A69" s="101">
        <f t="shared" si="0"/>
        <v>26</v>
      </c>
      <c r="B69" s="186" t="str">
        <f t="shared" si="1"/>
        <v>Y1-26</v>
      </c>
      <c r="C69" s="710" t="s">
        <v>844</v>
      </c>
      <c r="D69" s="706">
        <v>19</v>
      </c>
      <c r="E69" s="687" t="s">
        <v>474</v>
      </c>
      <c r="F69" s="709">
        <v>4231</v>
      </c>
      <c r="G69" s="707">
        <f t="shared" si="4"/>
        <v>80389</v>
      </c>
      <c r="H69" s="708">
        <v>4094.76</v>
      </c>
      <c r="I69" s="707">
        <f>H69*D69</f>
        <v>77800.44</v>
      </c>
      <c r="J69" s="716">
        <v>20</v>
      </c>
      <c r="K69" s="660">
        <f>J69*H69</f>
        <v>81895.200000000012</v>
      </c>
    </row>
    <row r="70" spans="1:18" s="482" customFormat="1" x14ac:dyDescent="0.25">
      <c r="A70" s="101">
        <f t="shared" si="0"/>
        <v>26</v>
      </c>
      <c r="B70" s="66" t="str">
        <f t="shared" si="1"/>
        <v/>
      </c>
      <c r="C70" s="500"/>
      <c r="D70" s="494"/>
      <c r="E70" s="443"/>
      <c r="F70" s="502"/>
      <c r="G70" s="492"/>
      <c r="H70" s="496"/>
      <c r="I70" s="492"/>
      <c r="J70" s="714"/>
      <c r="K70" s="653"/>
    </row>
    <row r="71" spans="1:18" s="482" customFormat="1" ht="26.4" x14ac:dyDescent="0.25">
      <c r="A71" s="101">
        <f t="shared" si="0"/>
        <v>26</v>
      </c>
      <c r="B71" s="66" t="str">
        <f t="shared" si="1"/>
        <v/>
      </c>
      <c r="C71" s="447" t="s">
        <v>845</v>
      </c>
      <c r="D71" s="462"/>
      <c r="E71" s="419"/>
      <c r="F71" s="489"/>
      <c r="G71" s="492"/>
      <c r="H71" s="496"/>
      <c r="I71" s="492"/>
      <c r="J71" s="656"/>
      <c r="K71" s="653"/>
    </row>
    <row r="72" spans="1:18" s="482" customFormat="1" x14ac:dyDescent="0.25">
      <c r="A72" s="101">
        <f t="shared" si="0"/>
        <v>26</v>
      </c>
      <c r="B72" s="66" t="str">
        <f t="shared" si="1"/>
        <v/>
      </c>
      <c r="C72" s="500" t="s">
        <v>846</v>
      </c>
      <c r="D72" s="462"/>
      <c r="E72" s="419" t="s">
        <v>122</v>
      </c>
      <c r="F72" s="489"/>
      <c r="G72" s="489"/>
      <c r="H72" s="496"/>
      <c r="I72" s="489"/>
      <c r="J72" s="656"/>
      <c r="K72" s="653"/>
    </row>
    <row r="73" spans="1:18" s="482" customFormat="1" x14ac:dyDescent="0.25">
      <c r="A73" s="101">
        <f t="shared" si="0"/>
        <v>26</v>
      </c>
      <c r="B73" s="66" t="str">
        <f t="shared" si="1"/>
        <v/>
      </c>
      <c r="C73" s="500"/>
      <c r="D73" s="465"/>
      <c r="E73" s="419"/>
      <c r="F73" s="489"/>
      <c r="G73" s="515"/>
      <c r="H73" s="496"/>
      <c r="I73" s="515"/>
      <c r="J73" s="656"/>
      <c r="K73" s="653"/>
    </row>
    <row r="74" spans="1:18" s="482" customFormat="1" x14ac:dyDescent="0.25">
      <c r="A74" s="101"/>
      <c r="B74" s="66"/>
      <c r="C74" s="500" t="s">
        <v>848</v>
      </c>
      <c r="D74" s="465"/>
      <c r="E74" s="419"/>
      <c r="F74" s="489">
        <v>31731</v>
      </c>
      <c r="G74" s="515">
        <v>31731</v>
      </c>
      <c r="H74" s="496">
        <v>30709.26</v>
      </c>
      <c r="I74" s="515">
        <f>H74</f>
        <v>30709.26</v>
      </c>
      <c r="J74" s="656"/>
      <c r="K74" s="653">
        <f>I74</f>
        <v>30709.26</v>
      </c>
    </row>
    <row r="75" spans="1:18" s="482" customFormat="1" x14ac:dyDescent="0.25">
      <c r="A75" s="101"/>
      <c r="B75" s="66"/>
      <c r="C75" s="500" t="s">
        <v>849</v>
      </c>
      <c r="D75" s="465"/>
      <c r="E75" s="419"/>
      <c r="F75" s="489">
        <v>31731</v>
      </c>
      <c r="G75" s="515">
        <v>31731</v>
      </c>
      <c r="H75" s="496">
        <v>30709.26</v>
      </c>
      <c r="I75" s="515">
        <f>H75</f>
        <v>30709.26</v>
      </c>
      <c r="J75" s="656"/>
      <c r="K75" s="653">
        <f t="shared" ref="K75:K76" si="5">I75</f>
        <v>30709.26</v>
      </c>
    </row>
    <row r="76" spans="1:18" s="482" customFormat="1" x14ac:dyDescent="0.25">
      <c r="A76" s="101"/>
      <c r="B76" s="66"/>
      <c r="C76" s="500" t="s">
        <v>850</v>
      </c>
      <c r="D76" s="465"/>
      <c r="E76" s="419"/>
      <c r="F76" s="489">
        <v>52885</v>
      </c>
      <c r="G76" s="515">
        <v>52885</v>
      </c>
      <c r="H76" s="496">
        <v>51182.1</v>
      </c>
      <c r="I76" s="515">
        <f>H76</f>
        <v>51182.1</v>
      </c>
      <c r="J76" s="656"/>
      <c r="K76" s="653">
        <f t="shared" si="5"/>
        <v>51182.1</v>
      </c>
    </row>
    <row r="77" spans="1:18" s="482" customFormat="1" x14ac:dyDescent="0.25">
      <c r="A77" s="101"/>
      <c r="B77" s="66"/>
      <c r="C77" s="500"/>
      <c r="D77" s="465"/>
      <c r="E77" s="419"/>
      <c r="F77" s="489"/>
      <c r="G77" s="515"/>
      <c r="H77" s="292"/>
      <c r="I77" s="515"/>
      <c r="J77" s="656"/>
      <c r="K77" s="653"/>
    </row>
    <row r="78" spans="1:18" s="482" customFormat="1" x14ac:dyDescent="0.25">
      <c r="A78" s="101"/>
      <c r="B78" s="66"/>
      <c r="C78" s="500"/>
      <c r="D78" s="465"/>
      <c r="E78" s="419"/>
      <c r="F78" s="489"/>
      <c r="G78" s="515"/>
      <c r="H78" s="292"/>
      <c r="I78" s="515"/>
      <c r="J78" s="656"/>
      <c r="K78" s="653"/>
    </row>
    <row r="79" spans="1:18" s="482" customFormat="1" x14ac:dyDescent="0.25">
      <c r="A79" s="101"/>
      <c r="B79" s="66"/>
      <c r="C79" s="500"/>
      <c r="D79" s="465"/>
      <c r="E79" s="419"/>
      <c r="F79" s="489"/>
      <c r="G79" s="515"/>
      <c r="H79" s="292"/>
      <c r="I79" s="515"/>
      <c r="J79" s="656"/>
      <c r="K79" s="653"/>
    </row>
    <row r="80" spans="1:18" s="482" customFormat="1" x14ac:dyDescent="0.25">
      <c r="A80" s="101"/>
      <c r="B80" s="66"/>
      <c r="C80" s="500"/>
      <c r="D80" s="465"/>
      <c r="E80" s="419"/>
      <c r="F80" s="489"/>
      <c r="G80" s="515"/>
      <c r="H80" s="292"/>
      <c r="I80" s="515"/>
      <c r="J80" s="656"/>
      <c r="K80" s="653"/>
    </row>
    <row r="81" spans="1:11" s="482" customFormat="1" x14ac:dyDescent="0.25">
      <c r="A81" s="101"/>
      <c r="B81" s="66"/>
      <c r="C81" s="500"/>
      <c r="D81" s="465"/>
      <c r="E81" s="419"/>
      <c r="F81" s="489"/>
      <c r="G81" s="515"/>
      <c r="H81" s="292"/>
      <c r="I81" s="515"/>
      <c r="J81" s="656"/>
      <c r="K81" s="653"/>
    </row>
    <row r="82" spans="1:11" s="482" customFormat="1" x14ac:dyDescent="0.25">
      <c r="A82" s="101"/>
      <c r="B82" s="66"/>
      <c r="C82" s="500"/>
      <c r="D82" s="465"/>
      <c r="E82" s="419"/>
      <c r="F82" s="489"/>
      <c r="G82" s="515"/>
      <c r="H82" s="292"/>
      <c r="I82" s="515"/>
      <c r="J82" s="656"/>
      <c r="K82" s="653"/>
    </row>
    <row r="83" spans="1:11" s="482" customFormat="1" x14ac:dyDescent="0.25">
      <c r="A83" s="101"/>
      <c r="B83" s="66"/>
      <c r="C83" s="500"/>
      <c r="D83" s="465"/>
      <c r="E83" s="419"/>
      <c r="F83" s="489"/>
      <c r="G83" s="515"/>
      <c r="H83" s="292"/>
      <c r="I83" s="515"/>
      <c r="J83" s="656"/>
      <c r="K83" s="653"/>
    </row>
    <row r="84" spans="1:11" s="482" customFormat="1" x14ac:dyDescent="0.25">
      <c r="A84" s="101"/>
      <c r="B84" s="66"/>
      <c r="C84" s="500"/>
      <c r="D84" s="465"/>
      <c r="E84" s="419"/>
      <c r="F84" s="489"/>
      <c r="G84" s="515"/>
      <c r="H84" s="292"/>
      <c r="I84" s="515"/>
      <c r="J84" s="656"/>
      <c r="K84" s="653"/>
    </row>
    <row r="85" spans="1:11" s="482" customFormat="1" x14ac:dyDescent="0.25">
      <c r="A85" s="101"/>
      <c r="B85" s="66"/>
      <c r="C85" s="500"/>
      <c r="D85" s="465"/>
      <c r="E85" s="419"/>
      <c r="F85" s="489"/>
      <c r="G85" s="515"/>
      <c r="H85" s="292"/>
      <c r="I85" s="515"/>
      <c r="J85" s="656"/>
      <c r="K85" s="653"/>
    </row>
    <row r="86" spans="1:11" s="482" customFormat="1" x14ac:dyDescent="0.25">
      <c r="A86" s="101"/>
      <c r="B86" s="66"/>
      <c r="C86" s="500"/>
      <c r="D86" s="465"/>
      <c r="E86" s="419"/>
      <c r="F86" s="489"/>
      <c r="G86" s="515"/>
      <c r="H86" s="292"/>
      <c r="I86" s="515"/>
      <c r="J86" s="656"/>
      <c r="K86" s="653"/>
    </row>
    <row r="87" spans="1:11" s="482" customFormat="1" x14ac:dyDescent="0.25">
      <c r="A87" s="101"/>
      <c r="B87" s="66"/>
      <c r="C87" s="500"/>
      <c r="D87" s="465"/>
      <c r="E87" s="419"/>
      <c r="F87" s="489"/>
      <c r="G87" s="515"/>
      <c r="H87" s="292"/>
      <c r="I87" s="515"/>
      <c r="J87" s="656"/>
      <c r="K87" s="653"/>
    </row>
    <row r="88" spans="1:11" s="482" customFormat="1" x14ac:dyDescent="0.25">
      <c r="A88" s="101"/>
      <c r="B88" s="66"/>
      <c r="C88" s="500"/>
      <c r="D88" s="465"/>
      <c r="E88" s="419"/>
      <c r="F88" s="489"/>
      <c r="G88" s="515"/>
      <c r="H88" s="292"/>
      <c r="I88" s="515"/>
      <c r="J88" s="656"/>
      <c r="K88" s="653"/>
    </row>
    <row r="89" spans="1:11" s="482" customFormat="1" x14ac:dyDescent="0.25">
      <c r="A89" s="101"/>
      <c r="B89" s="66"/>
      <c r="C89" s="500"/>
      <c r="D89" s="465"/>
      <c r="E89" s="419"/>
      <c r="F89" s="489"/>
      <c r="G89" s="515"/>
      <c r="H89" s="292"/>
      <c r="I89" s="515"/>
      <c r="J89" s="656"/>
      <c r="K89" s="653"/>
    </row>
    <row r="90" spans="1:11" s="482" customFormat="1" x14ac:dyDescent="0.25">
      <c r="A90" s="101"/>
      <c r="B90" s="66"/>
      <c r="C90" s="500"/>
      <c r="D90" s="465"/>
      <c r="E90" s="419"/>
      <c r="F90" s="489"/>
      <c r="G90" s="515"/>
      <c r="H90" s="292"/>
      <c r="I90" s="515"/>
      <c r="J90" s="656"/>
      <c r="K90" s="653"/>
    </row>
    <row r="91" spans="1:11" s="482" customFormat="1" x14ac:dyDescent="0.25">
      <c r="A91" s="101"/>
      <c r="B91" s="66"/>
      <c r="C91" s="500"/>
      <c r="D91" s="465"/>
      <c r="E91" s="419"/>
      <c r="F91" s="489"/>
      <c r="G91" s="515"/>
      <c r="H91" s="292"/>
      <c r="I91" s="515"/>
      <c r="J91" s="656"/>
      <c r="K91" s="653"/>
    </row>
    <row r="92" spans="1:11" s="482" customFormat="1" x14ac:dyDescent="0.25">
      <c r="A92" s="101"/>
      <c r="B92" s="66"/>
      <c r="C92" s="500"/>
      <c r="D92" s="465"/>
      <c r="E92" s="419"/>
      <c r="F92" s="489"/>
      <c r="G92" s="515"/>
      <c r="H92" s="292"/>
      <c r="I92" s="515"/>
      <c r="J92" s="656"/>
      <c r="K92" s="653"/>
    </row>
    <row r="93" spans="1:11" s="482" customFormat="1" x14ac:dyDescent="0.25">
      <c r="A93" s="101"/>
      <c r="B93" s="66"/>
      <c r="C93" s="500"/>
      <c r="D93" s="465"/>
      <c r="E93" s="419"/>
      <c r="F93" s="489"/>
      <c r="G93" s="515"/>
      <c r="H93" s="292"/>
      <c r="I93" s="515"/>
      <c r="J93" s="656"/>
      <c r="K93" s="653"/>
    </row>
    <row r="94" spans="1:11" s="482" customFormat="1" x14ac:dyDescent="0.25">
      <c r="A94" s="101"/>
      <c r="B94" s="66"/>
      <c r="C94" s="500"/>
      <c r="D94" s="465"/>
      <c r="E94" s="419"/>
      <c r="F94" s="489"/>
      <c r="G94" s="515"/>
      <c r="H94" s="292"/>
      <c r="I94" s="515"/>
      <c r="J94" s="656"/>
      <c r="K94" s="653"/>
    </row>
    <row r="95" spans="1:11" s="482" customFormat="1" x14ac:dyDescent="0.25">
      <c r="A95" s="101"/>
      <c r="B95" s="66"/>
      <c r="C95" s="500"/>
      <c r="D95" s="465"/>
      <c r="E95" s="419"/>
      <c r="F95" s="489"/>
      <c r="G95" s="515"/>
      <c r="H95" s="292"/>
      <c r="I95" s="515"/>
      <c r="J95" s="656"/>
      <c r="K95" s="653"/>
    </row>
    <row r="96" spans="1:11" s="482" customFormat="1" x14ac:dyDescent="0.25">
      <c r="A96" s="101"/>
      <c r="B96" s="66"/>
      <c r="C96" s="500"/>
      <c r="D96" s="465"/>
      <c r="E96" s="419"/>
      <c r="F96" s="489"/>
      <c r="G96" s="515"/>
      <c r="H96" s="292"/>
      <c r="I96" s="515"/>
      <c r="J96" s="656"/>
      <c r="K96" s="653"/>
    </row>
    <row r="97" spans="1:18" s="482" customFormat="1" x14ac:dyDescent="0.25">
      <c r="A97" s="101"/>
      <c r="B97" s="66"/>
      <c r="C97" s="500"/>
      <c r="D97" s="465"/>
      <c r="E97" s="419"/>
      <c r="F97" s="489"/>
      <c r="G97" s="515"/>
      <c r="H97" s="292"/>
      <c r="I97" s="515"/>
      <c r="J97" s="656"/>
      <c r="K97" s="653"/>
    </row>
    <row r="98" spans="1:18" s="482" customFormat="1" x14ac:dyDescent="0.25">
      <c r="A98" s="101"/>
      <c r="B98" s="66"/>
      <c r="C98" s="500"/>
      <c r="D98" s="465"/>
      <c r="E98" s="419"/>
      <c r="F98" s="489"/>
      <c r="G98" s="515"/>
      <c r="H98" s="292"/>
      <c r="I98" s="515"/>
      <c r="J98" s="656"/>
      <c r="K98" s="653"/>
    </row>
    <row r="99" spans="1:18" x14ac:dyDescent="0.25">
      <c r="A99" s="101">
        <f>IF(D99&lt;&gt;"",A73+1,A73)</f>
        <v>26</v>
      </c>
      <c r="B99" s="66" t="str">
        <f t="shared" ref="B99" si="6">IF(D99&lt;&gt;"","Y1-"&amp;A99,"")</f>
        <v/>
      </c>
      <c r="C99" s="500"/>
      <c r="D99" s="462"/>
      <c r="E99" s="419"/>
      <c r="F99" s="489"/>
      <c r="G99" s="489"/>
      <c r="H99" s="292"/>
      <c r="I99" s="489"/>
      <c r="J99" s="656"/>
      <c r="K99" s="653"/>
    </row>
    <row r="100" spans="1:18" x14ac:dyDescent="0.25">
      <c r="B100" s="419"/>
      <c r="C100" s="67" t="s">
        <v>847</v>
      </c>
      <c r="D100" s="468"/>
      <c r="E100" s="69"/>
      <c r="F100" s="69"/>
      <c r="G100" s="470"/>
      <c r="H100" s="70"/>
      <c r="I100" s="468"/>
      <c r="J100" s="700"/>
      <c r="K100" s="653"/>
    </row>
    <row r="101" spans="1:18" s="508" customFormat="1" ht="13.8" thickBot="1" x14ac:dyDescent="0.3">
      <c r="B101" s="473"/>
      <c r="C101" s="227" t="s">
        <v>111</v>
      </c>
      <c r="D101" s="516"/>
      <c r="E101" s="155"/>
      <c r="F101" s="155"/>
      <c r="G101" s="517">
        <f>SUM(G6:G99)</f>
        <v>8984742</v>
      </c>
      <c r="H101" s="228"/>
      <c r="I101" s="711">
        <f>SUM(I6:I99)</f>
        <v>8695431.6899999976</v>
      </c>
      <c r="J101" s="720"/>
      <c r="K101" s="721">
        <f>SUM(K9:K100)</f>
        <v>8896731.179999996</v>
      </c>
      <c r="L101" s="482"/>
      <c r="M101" s="482"/>
      <c r="N101" s="482"/>
      <c r="O101" s="482"/>
      <c r="P101" s="482"/>
      <c r="Q101" s="482"/>
      <c r="R101" s="482"/>
    </row>
    <row r="102" spans="1:18" ht="13.8" thickTop="1" x14ac:dyDescent="0.25">
      <c r="B102" s="518"/>
      <c r="C102" s="519"/>
      <c r="D102" s="520"/>
      <c r="E102" s="520"/>
      <c r="F102" s="521"/>
      <c r="G102" s="522"/>
      <c r="H102" s="523"/>
      <c r="I102" s="522"/>
      <c r="J102" s="722"/>
      <c r="K102" s="723"/>
    </row>
    <row r="103" spans="1:18" x14ac:dyDescent="0.25">
      <c r="B103" s="483"/>
      <c r="D103" s="479"/>
      <c r="E103" s="479"/>
      <c r="F103" s="479"/>
      <c r="G103" s="522"/>
      <c r="I103" s="522"/>
    </row>
    <row r="104" spans="1:18" x14ac:dyDescent="0.25">
      <c r="B104" s="483"/>
      <c r="D104" s="479"/>
      <c r="E104" s="479"/>
      <c r="F104" s="479"/>
      <c r="G104" s="522"/>
      <c r="I104" s="522"/>
    </row>
    <row r="105" spans="1:18" x14ac:dyDescent="0.25">
      <c r="B105" s="483"/>
      <c r="D105" s="479"/>
      <c r="E105" s="479"/>
      <c r="F105" s="479"/>
      <c r="G105" s="522"/>
      <c r="I105" s="522"/>
    </row>
    <row r="106" spans="1:18" x14ac:dyDescent="0.25">
      <c r="B106" s="483"/>
      <c r="D106" s="479"/>
      <c r="E106" s="479"/>
      <c r="F106" s="479"/>
      <c r="G106" s="522"/>
      <c r="I106" s="522"/>
    </row>
    <row r="107" spans="1:18" x14ac:dyDescent="0.25">
      <c r="B107" s="483"/>
      <c r="D107" s="479"/>
      <c r="E107" s="479"/>
      <c r="F107" s="479"/>
      <c r="G107" s="522"/>
      <c r="I107" s="522"/>
    </row>
    <row r="108" spans="1:18" x14ac:dyDescent="0.25">
      <c r="B108" s="483"/>
      <c r="D108" s="479"/>
      <c r="E108" s="479"/>
      <c r="F108" s="479"/>
      <c r="G108" s="522"/>
      <c r="I108" s="522"/>
    </row>
    <row r="109" spans="1:18" x14ac:dyDescent="0.25">
      <c r="B109" s="483"/>
      <c r="D109" s="479"/>
      <c r="E109" s="479"/>
      <c r="F109" s="479"/>
      <c r="G109" s="522"/>
      <c r="I109" s="522"/>
    </row>
    <row r="110" spans="1:18" x14ac:dyDescent="0.25">
      <c r="B110" s="483"/>
      <c r="D110" s="479"/>
      <c r="E110" s="479"/>
      <c r="F110" s="479"/>
      <c r="G110" s="522"/>
      <c r="I110" s="522"/>
    </row>
    <row r="111" spans="1:18" x14ac:dyDescent="0.25">
      <c r="B111" s="483"/>
      <c r="D111" s="479"/>
      <c r="E111" s="479"/>
      <c r="F111" s="479"/>
      <c r="G111" s="522"/>
      <c r="I111" s="522"/>
    </row>
    <row r="112" spans="1:18" x14ac:dyDescent="0.25">
      <c r="B112" s="483"/>
      <c r="D112" s="479"/>
      <c r="E112" s="479"/>
      <c r="F112" s="479"/>
      <c r="G112" s="522"/>
      <c r="I112" s="522"/>
    </row>
    <row r="113" spans="2:9" x14ac:dyDescent="0.25">
      <c r="B113" s="483"/>
      <c r="D113" s="479"/>
      <c r="E113" s="479"/>
      <c r="F113" s="479"/>
      <c r="G113" s="522"/>
      <c r="I113" s="522"/>
    </row>
    <row r="114" spans="2:9" x14ac:dyDescent="0.25">
      <c r="B114" s="483"/>
      <c r="D114" s="479"/>
      <c r="E114" s="479"/>
      <c r="F114" s="479"/>
      <c r="G114" s="522"/>
      <c r="I114" s="522"/>
    </row>
    <row r="115" spans="2:9" x14ac:dyDescent="0.25">
      <c r="B115" s="483"/>
      <c r="D115" s="479"/>
      <c r="E115" s="479"/>
      <c r="F115" s="479"/>
      <c r="G115" s="522"/>
      <c r="I115" s="522"/>
    </row>
    <row r="116" spans="2:9" x14ac:dyDescent="0.25">
      <c r="B116" s="483"/>
      <c r="D116" s="479"/>
      <c r="E116" s="479"/>
      <c r="F116" s="479"/>
      <c r="G116" s="522"/>
      <c r="I116" s="522"/>
    </row>
    <row r="117" spans="2:9" x14ac:dyDescent="0.25">
      <c r="B117" s="483"/>
      <c r="D117" s="479"/>
      <c r="E117" s="479"/>
      <c r="F117" s="479"/>
      <c r="G117" s="522"/>
      <c r="I117" s="522"/>
    </row>
    <row r="118" spans="2:9" x14ac:dyDescent="0.25">
      <c r="B118" s="483"/>
      <c r="D118" s="479"/>
      <c r="E118" s="479"/>
      <c r="F118" s="479"/>
      <c r="G118" s="522"/>
      <c r="I118" s="522"/>
    </row>
    <row r="119" spans="2:9" x14ac:dyDescent="0.25">
      <c r="B119" s="483"/>
      <c r="D119" s="479"/>
      <c r="E119" s="479"/>
      <c r="F119" s="479"/>
      <c r="G119" s="522"/>
      <c r="I119" s="522"/>
    </row>
    <row r="120" spans="2:9" x14ac:dyDescent="0.25">
      <c r="B120" s="483"/>
      <c r="D120" s="479"/>
      <c r="E120" s="479"/>
      <c r="F120" s="479"/>
      <c r="G120" s="522"/>
      <c r="I120" s="522"/>
    </row>
    <row r="121" spans="2:9" x14ac:dyDescent="0.25">
      <c r="B121" s="483"/>
      <c r="D121" s="479"/>
      <c r="E121" s="479"/>
      <c r="F121" s="479"/>
    </row>
    <row r="122" spans="2:9" x14ac:dyDescent="0.25">
      <c r="B122" s="483"/>
      <c r="D122" s="479"/>
      <c r="E122" s="479"/>
      <c r="F122" s="479"/>
    </row>
    <row r="123" spans="2:9" x14ac:dyDescent="0.25">
      <c r="B123" s="483"/>
      <c r="D123" s="479"/>
      <c r="E123" s="479"/>
      <c r="F123" s="479"/>
    </row>
    <row r="124" spans="2:9" x14ac:dyDescent="0.25">
      <c r="B124" s="483"/>
      <c r="D124" s="479"/>
      <c r="E124" s="479"/>
      <c r="F124" s="479"/>
    </row>
    <row r="125" spans="2:9" x14ac:dyDescent="0.25">
      <c r="B125" s="483"/>
      <c r="D125" s="479"/>
      <c r="E125" s="479"/>
      <c r="F125" s="479"/>
    </row>
    <row r="126" spans="2:9" x14ac:dyDescent="0.25">
      <c r="B126" s="483"/>
      <c r="D126" s="479"/>
      <c r="E126" s="479"/>
      <c r="F126" s="479"/>
    </row>
    <row r="127" spans="2:9" x14ac:dyDescent="0.25">
      <c r="B127" s="483"/>
      <c r="D127" s="479"/>
      <c r="E127" s="479"/>
      <c r="F127" s="479"/>
    </row>
    <row r="128" spans="2:9" x14ac:dyDescent="0.25">
      <c r="B128" s="483"/>
      <c r="D128" s="479"/>
      <c r="E128" s="479"/>
      <c r="F128" s="479"/>
    </row>
    <row r="129" spans="2:6" x14ac:dyDescent="0.25">
      <c r="B129" s="483"/>
      <c r="D129" s="479"/>
      <c r="E129" s="479"/>
      <c r="F129" s="479"/>
    </row>
    <row r="130" spans="2:6" x14ac:dyDescent="0.25">
      <c r="B130" s="483"/>
      <c r="D130" s="479"/>
      <c r="E130" s="479"/>
      <c r="F130" s="479"/>
    </row>
    <row r="131" spans="2:6" x14ac:dyDescent="0.25">
      <c r="B131" s="483"/>
      <c r="D131" s="479"/>
      <c r="E131" s="479"/>
      <c r="F131" s="479"/>
    </row>
    <row r="132" spans="2:6" x14ac:dyDescent="0.25">
      <c r="B132" s="483"/>
      <c r="D132" s="479"/>
      <c r="E132" s="479"/>
      <c r="F132" s="479"/>
    </row>
    <row r="133" spans="2:6" x14ac:dyDescent="0.25">
      <c r="B133" s="483"/>
      <c r="D133" s="479"/>
      <c r="E133" s="479"/>
      <c r="F133" s="479"/>
    </row>
    <row r="134" spans="2:6" x14ac:dyDescent="0.25">
      <c r="B134" s="483"/>
      <c r="D134" s="479"/>
      <c r="E134" s="479"/>
      <c r="F134" s="479"/>
    </row>
    <row r="135" spans="2:6" x14ac:dyDescent="0.25">
      <c r="B135" s="483"/>
      <c r="D135" s="479"/>
      <c r="E135" s="479"/>
      <c r="F135" s="479"/>
    </row>
    <row r="136" spans="2:6" x14ac:dyDescent="0.25">
      <c r="B136" s="483"/>
      <c r="D136" s="479"/>
      <c r="E136" s="479"/>
      <c r="F136" s="479"/>
    </row>
    <row r="137" spans="2:6" x14ac:dyDescent="0.25">
      <c r="B137" s="483"/>
      <c r="D137" s="479"/>
      <c r="E137" s="479"/>
      <c r="F137" s="479"/>
    </row>
    <row r="138" spans="2:6" x14ac:dyDescent="0.25">
      <c r="B138" s="483"/>
      <c r="D138" s="479"/>
      <c r="E138" s="479"/>
      <c r="F138" s="479"/>
    </row>
    <row r="139" spans="2:6" x14ac:dyDescent="0.25">
      <c r="B139" s="483"/>
      <c r="D139" s="479"/>
      <c r="E139" s="479"/>
      <c r="F139" s="479"/>
    </row>
  </sheetData>
  <protectedRanges>
    <protectedRange sqref="H1:H76 I1:I76 H77:I65538" name="Range1"/>
    <protectedRange sqref="F1:G76 F77:G65538" name="Range1_1"/>
  </protectedRanges>
  <mergeCells count="4">
    <mergeCell ref="J4:K4"/>
    <mergeCell ref="B1:K1"/>
    <mergeCell ref="B2:K2"/>
    <mergeCell ref="B3:K3"/>
  </mergeCells>
  <printOptions horizontalCentered="1"/>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AG81"/>
  <sheetViews>
    <sheetView view="pageBreakPreview" topLeftCell="C57" zoomScale="92" zoomScaleNormal="100" zoomScaleSheetLayoutView="92" workbookViewId="0">
      <selection activeCell="C15" sqref="C15"/>
    </sheetView>
  </sheetViews>
  <sheetFormatPr defaultColWidth="10.33203125" defaultRowHeight="13.2" x14ac:dyDescent="0.3"/>
  <cols>
    <col min="1" max="1" width="3.44140625" style="65" hidden="1" customWidth="1"/>
    <col min="2" max="2" width="6.6640625" style="97" customWidth="1"/>
    <col min="3" max="3" width="38.33203125" style="98" customWidth="1"/>
    <col min="4" max="4" width="10.33203125" style="65" customWidth="1"/>
    <col min="5" max="5" width="8.88671875" style="97" customWidth="1"/>
    <col min="6" max="6" width="12.88671875" style="99" hidden="1" customWidth="1"/>
    <col min="7" max="7" width="16.6640625" style="99" hidden="1" customWidth="1"/>
    <col min="8" max="8" width="12.88671875" style="99" customWidth="1"/>
    <col min="9" max="9" width="16.6640625" style="99" customWidth="1"/>
    <col min="10" max="10" width="14.44140625" style="65" customWidth="1"/>
    <col min="11" max="11" width="17.6640625" style="65" customWidth="1"/>
    <col min="12" max="257" width="10.33203125" style="65"/>
    <col min="258" max="258" width="0" style="65" hidden="1" customWidth="1"/>
    <col min="259" max="259" width="6.6640625" style="65" customWidth="1"/>
    <col min="260" max="260" width="38.33203125" style="65" customWidth="1"/>
    <col min="261" max="261" width="10.33203125" style="65" customWidth="1"/>
    <col min="262" max="262" width="8.88671875" style="65" customWidth="1"/>
    <col min="263" max="263" width="12.88671875" style="65" customWidth="1"/>
    <col min="264" max="264" width="16.6640625" style="65" customWidth="1"/>
    <col min="265" max="513" width="10.33203125" style="65"/>
    <col min="514" max="514" width="0" style="65" hidden="1" customWidth="1"/>
    <col min="515" max="515" width="6.6640625" style="65" customWidth="1"/>
    <col min="516" max="516" width="38.33203125" style="65" customWidth="1"/>
    <col min="517" max="517" width="10.33203125" style="65" customWidth="1"/>
    <col min="518" max="518" width="8.88671875" style="65" customWidth="1"/>
    <col min="519" max="519" width="12.88671875" style="65" customWidth="1"/>
    <col min="520" max="520" width="16.6640625" style="65" customWidth="1"/>
    <col min="521" max="769" width="10.33203125" style="65"/>
    <col min="770" max="770" width="0" style="65" hidden="1" customWidth="1"/>
    <col min="771" max="771" width="6.6640625" style="65" customWidth="1"/>
    <col min="772" max="772" width="38.33203125" style="65" customWidth="1"/>
    <col min="773" max="773" width="10.33203125" style="65" customWidth="1"/>
    <col min="774" max="774" width="8.88671875" style="65" customWidth="1"/>
    <col min="775" max="775" width="12.88671875" style="65" customWidth="1"/>
    <col min="776" max="776" width="16.6640625" style="65" customWidth="1"/>
    <col min="777" max="1025" width="10.33203125" style="65"/>
    <col min="1026" max="1026" width="0" style="65" hidden="1" customWidth="1"/>
    <col min="1027" max="1027" width="6.6640625" style="65" customWidth="1"/>
    <col min="1028" max="1028" width="38.33203125" style="65" customWidth="1"/>
    <col min="1029" max="1029" width="10.33203125" style="65" customWidth="1"/>
    <col min="1030" max="1030" width="8.88671875" style="65" customWidth="1"/>
    <col min="1031" max="1031" width="12.88671875" style="65" customWidth="1"/>
    <col min="1032" max="1032" width="16.6640625" style="65" customWidth="1"/>
    <col min="1033" max="1281" width="10.33203125" style="65"/>
    <col min="1282" max="1282" width="0" style="65" hidden="1" customWidth="1"/>
    <col min="1283" max="1283" width="6.6640625" style="65" customWidth="1"/>
    <col min="1284" max="1284" width="38.33203125" style="65" customWidth="1"/>
    <col min="1285" max="1285" width="10.33203125" style="65" customWidth="1"/>
    <col min="1286" max="1286" width="8.88671875" style="65" customWidth="1"/>
    <col min="1287" max="1287" width="12.88671875" style="65" customWidth="1"/>
    <col min="1288" max="1288" width="16.6640625" style="65" customWidth="1"/>
    <col min="1289" max="1537" width="10.33203125" style="65"/>
    <col min="1538" max="1538" width="0" style="65" hidden="1" customWidth="1"/>
    <col min="1539" max="1539" width="6.6640625" style="65" customWidth="1"/>
    <col min="1540" max="1540" width="38.33203125" style="65" customWidth="1"/>
    <col min="1541" max="1541" width="10.33203125" style="65" customWidth="1"/>
    <col min="1542" max="1542" width="8.88671875" style="65" customWidth="1"/>
    <col min="1543" max="1543" width="12.88671875" style="65" customWidth="1"/>
    <col min="1544" max="1544" width="16.6640625" style="65" customWidth="1"/>
    <col min="1545" max="1793" width="10.33203125" style="65"/>
    <col min="1794" max="1794" width="0" style="65" hidden="1" customWidth="1"/>
    <col min="1795" max="1795" width="6.6640625" style="65" customWidth="1"/>
    <col min="1796" max="1796" width="38.33203125" style="65" customWidth="1"/>
    <col min="1797" max="1797" width="10.33203125" style="65" customWidth="1"/>
    <col min="1798" max="1798" width="8.88671875" style="65" customWidth="1"/>
    <col min="1799" max="1799" width="12.88671875" style="65" customWidth="1"/>
    <col min="1800" max="1800" width="16.6640625" style="65" customWidth="1"/>
    <col min="1801" max="2049" width="10.33203125" style="65"/>
    <col min="2050" max="2050" width="0" style="65" hidden="1" customWidth="1"/>
    <col min="2051" max="2051" width="6.6640625" style="65" customWidth="1"/>
    <col min="2052" max="2052" width="38.33203125" style="65" customWidth="1"/>
    <col min="2053" max="2053" width="10.33203125" style="65" customWidth="1"/>
    <col min="2054" max="2054" width="8.88671875" style="65" customWidth="1"/>
    <col min="2055" max="2055" width="12.88671875" style="65" customWidth="1"/>
    <col min="2056" max="2056" width="16.6640625" style="65" customWidth="1"/>
    <col min="2057" max="2305" width="10.33203125" style="65"/>
    <col min="2306" max="2306" width="0" style="65" hidden="1" customWidth="1"/>
    <col min="2307" max="2307" width="6.6640625" style="65" customWidth="1"/>
    <col min="2308" max="2308" width="38.33203125" style="65" customWidth="1"/>
    <col min="2309" max="2309" width="10.33203125" style="65" customWidth="1"/>
    <col min="2310" max="2310" width="8.88671875" style="65" customWidth="1"/>
    <col min="2311" max="2311" width="12.88671875" style="65" customWidth="1"/>
    <col min="2312" max="2312" width="16.6640625" style="65" customWidth="1"/>
    <col min="2313" max="2561" width="10.33203125" style="65"/>
    <col min="2562" max="2562" width="0" style="65" hidden="1" customWidth="1"/>
    <col min="2563" max="2563" width="6.6640625" style="65" customWidth="1"/>
    <col min="2564" max="2564" width="38.33203125" style="65" customWidth="1"/>
    <col min="2565" max="2565" width="10.33203125" style="65" customWidth="1"/>
    <col min="2566" max="2566" width="8.88671875" style="65" customWidth="1"/>
    <col min="2567" max="2567" width="12.88671875" style="65" customWidth="1"/>
    <col min="2568" max="2568" width="16.6640625" style="65" customWidth="1"/>
    <col min="2569" max="2817" width="10.33203125" style="65"/>
    <col min="2818" max="2818" width="0" style="65" hidden="1" customWidth="1"/>
    <col min="2819" max="2819" width="6.6640625" style="65" customWidth="1"/>
    <col min="2820" max="2820" width="38.33203125" style="65" customWidth="1"/>
    <col min="2821" max="2821" width="10.33203125" style="65" customWidth="1"/>
    <col min="2822" max="2822" width="8.88671875" style="65" customWidth="1"/>
    <col min="2823" max="2823" width="12.88671875" style="65" customWidth="1"/>
    <col min="2824" max="2824" width="16.6640625" style="65" customWidth="1"/>
    <col min="2825" max="3073" width="10.33203125" style="65"/>
    <col min="3074" max="3074" width="0" style="65" hidden="1" customWidth="1"/>
    <col min="3075" max="3075" width="6.6640625" style="65" customWidth="1"/>
    <col min="3076" max="3076" width="38.33203125" style="65" customWidth="1"/>
    <col min="3077" max="3077" width="10.33203125" style="65" customWidth="1"/>
    <col min="3078" max="3078" width="8.88671875" style="65" customWidth="1"/>
    <col min="3079" max="3079" width="12.88671875" style="65" customWidth="1"/>
    <col min="3080" max="3080" width="16.6640625" style="65" customWidth="1"/>
    <col min="3081" max="3329" width="10.33203125" style="65"/>
    <col min="3330" max="3330" width="0" style="65" hidden="1" customWidth="1"/>
    <col min="3331" max="3331" width="6.6640625" style="65" customWidth="1"/>
    <col min="3332" max="3332" width="38.33203125" style="65" customWidth="1"/>
    <col min="3333" max="3333" width="10.33203125" style="65" customWidth="1"/>
    <col min="3334" max="3334" width="8.88671875" style="65" customWidth="1"/>
    <col min="3335" max="3335" width="12.88671875" style="65" customWidth="1"/>
    <col min="3336" max="3336" width="16.6640625" style="65" customWidth="1"/>
    <col min="3337" max="3585" width="10.33203125" style="65"/>
    <col min="3586" max="3586" width="0" style="65" hidden="1" customWidth="1"/>
    <col min="3587" max="3587" width="6.6640625" style="65" customWidth="1"/>
    <col min="3588" max="3588" width="38.33203125" style="65" customWidth="1"/>
    <col min="3589" max="3589" width="10.33203125" style="65" customWidth="1"/>
    <col min="3590" max="3590" width="8.88671875" style="65" customWidth="1"/>
    <col min="3591" max="3591" width="12.88671875" style="65" customWidth="1"/>
    <col min="3592" max="3592" width="16.6640625" style="65" customWidth="1"/>
    <col min="3593" max="3841" width="10.33203125" style="65"/>
    <col min="3842" max="3842" width="0" style="65" hidden="1" customWidth="1"/>
    <col min="3843" max="3843" width="6.6640625" style="65" customWidth="1"/>
    <col min="3844" max="3844" width="38.33203125" style="65" customWidth="1"/>
    <col min="3845" max="3845" width="10.33203125" style="65" customWidth="1"/>
    <col min="3846" max="3846" width="8.88671875" style="65" customWidth="1"/>
    <col min="3847" max="3847" width="12.88671875" style="65" customWidth="1"/>
    <col min="3848" max="3848" width="16.6640625" style="65" customWidth="1"/>
    <col min="3849" max="4097" width="10.33203125" style="65"/>
    <col min="4098" max="4098" width="0" style="65" hidden="1" customWidth="1"/>
    <col min="4099" max="4099" width="6.6640625" style="65" customWidth="1"/>
    <col min="4100" max="4100" width="38.33203125" style="65" customWidth="1"/>
    <col min="4101" max="4101" width="10.33203125" style="65" customWidth="1"/>
    <col min="4102" max="4102" width="8.88671875" style="65" customWidth="1"/>
    <col min="4103" max="4103" width="12.88671875" style="65" customWidth="1"/>
    <col min="4104" max="4104" width="16.6640625" style="65" customWidth="1"/>
    <col min="4105" max="4353" width="10.33203125" style="65"/>
    <col min="4354" max="4354" width="0" style="65" hidden="1" customWidth="1"/>
    <col min="4355" max="4355" width="6.6640625" style="65" customWidth="1"/>
    <col min="4356" max="4356" width="38.33203125" style="65" customWidth="1"/>
    <col min="4357" max="4357" width="10.33203125" style="65" customWidth="1"/>
    <col min="4358" max="4358" width="8.88671875" style="65" customWidth="1"/>
    <col min="4359" max="4359" width="12.88671875" style="65" customWidth="1"/>
    <col min="4360" max="4360" width="16.6640625" style="65" customWidth="1"/>
    <col min="4361" max="4609" width="10.33203125" style="65"/>
    <col min="4610" max="4610" width="0" style="65" hidden="1" customWidth="1"/>
    <col min="4611" max="4611" width="6.6640625" style="65" customWidth="1"/>
    <col min="4612" max="4612" width="38.33203125" style="65" customWidth="1"/>
    <col min="4613" max="4613" width="10.33203125" style="65" customWidth="1"/>
    <col min="4614" max="4614" width="8.88671875" style="65" customWidth="1"/>
    <col min="4615" max="4615" width="12.88671875" style="65" customWidth="1"/>
    <col min="4616" max="4616" width="16.6640625" style="65" customWidth="1"/>
    <col min="4617" max="4865" width="10.33203125" style="65"/>
    <col min="4866" max="4866" width="0" style="65" hidden="1" customWidth="1"/>
    <col min="4867" max="4867" width="6.6640625" style="65" customWidth="1"/>
    <col min="4868" max="4868" width="38.33203125" style="65" customWidth="1"/>
    <col min="4869" max="4869" width="10.33203125" style="65" customWidth="1"/>
    <col min="4870" max="4870" width="8.88671875" style="65" customWidth="1"/>
    <col min="4871" max="4871" width="12.88671875" style="65" customWidth="1"/>
    <col min="4872" max="4872" width="16.6640625" style="65" customWidth="1"/>
    <col min="4873" max="5121" width="10.33203125" style="65"/>
    <col min="5122" max="5122" width="0" style="65" hidden="1" customWidth="1"/>
    <col min="5123" max="5123" width="6.6640625" style="65" customWidth="1"/>
    <col min="5124" max="5124" width="38.33203125" style="65" customWidth="1"/>
    <col min="5125" max="5125" width="10.33203125" style="65" customWidth="1"/>
    <col min="5126" max="5126" width="8.88671875" style="65" customWidth="1"/>
    <col min="5127" max="5127" width="12.88671875" style="65" customWidth="1"/>
    <col min="5128" max="5128" width="16.6640625" style="65" customWidth="1"/>
    <col min="5129" max="5377" width="10.33203125" style="65"/>
    <col min="5378" max="5378" width="0" style="65" hidden="1" customWidth="1"/>
    <col min="5379" max="5379" width="6.6640625" style="65" customWidth="1"/>
    <col min="5380" max="5380" width="38.33203125" style="65" customWidth="1"/>
    <col min="5381" max="5381" width="10.33203125" style="65" customWidth="1"/>
    <col min="5382" max="5382" width="8.88671875" style="65" customWidth="1"/>
    <col min="5383" max="5383" width="12.88671875" style="65" customWidth="1"/>
    <col min="5384" max="5384" width="16.6640625" style="65" customWidth="1"/>
    <col min="5385" max="5633" width="10.33203125" style="65"/>
    <col min="5634" max="5634" width="0" style="65" hidden="1" customWidth="1"/>
    <col min="5635" max="5635" width="6.6640625" style="65" customWidth="1"/>
    <col min="5636" max="5636" width="38.33203125" style="65" customWidth="1"/>
    <col min="5637" max="5637" width="10.33203125" style="65" customWidth="1"/>
    <col min="5638" max="5638" width="8.88671875" style="65" customWidth="1"/>
    <col min="5639" max="5639" width="12.88671875" style="65" customWidth="1"/>
    <col min="5640" max="5640" width="16.6640625" style="65" customWidth="1"/>
    <col min="5641" max="5889" width="10.33203125" style="65"/>
    <col min="5890" max="5890" width="0" style="65" hidden="1" customWidth="1"/>
    <col min="5891" max="5891" width="6.6640625" style="65" customWidth="1"/>
    <col min="5892" max="5892" width="38.33203125" style="65" customWidth="1"/>
    <col min="5893" max="5893" width="10.33203125" style="65" customWidth="1"/>
    <col min="5894" max="5894" width="8.88671875" style="65" customWidth="1"/>
    <col min="5895" max="5895" width="12.88671875" style="65" customWidth="1"/>
    <col min="5896" max="5896" width="16.6640625" style="65" customWidth="1"/>
    <col min="5897" max="6145" width="10.33203125" style="65"/>
    <col min="6146" max="6146" width="0" style="65" hidden="1" customWidth="1"/>
    <col min="6147" max="6147" width="6.6640625" style="65" customWidth="1"/>
    <col min="6148" max="6148" width="38.33203125" style="65" customWidth="1"/>
    <col min="6149" max="6149" width="10.33203125" style="65" customWidth="1"/>
    <col min="6150" max="6150" width="8.88671875" style="65" customWidth="1"/>
    <col min="6151" max="6151" width="12.88671875" style="65" customWidth="1"/>
    <col min="6152" max="6152" width="16.6640625" style="65" customWidth="1"/>
    <col min="6153" max="6401" width="10.33203125" style="65"/>
    <col min="6402" max="6402" width="0" style="65" hidden="1" customWidth="1"/>
    <col min="6403" max="6403" width="6.6640625" style="65" customWidth="1"/>
    <col min="6404" max="6404" width="38.33203125" style="65" customWidth="1"/>
    <col min="6405" max="6405" width="10.33203125" style="65" customWidth="1"/>
    <col min="6406" max="6406" width="8.88671875" style="65" customWidth="1"/>
    <col min="6407" max="6407" width="12.88671875" style="65" customWidth="1"/>
    <col min="6408" max="6408" width="16.6640625" style="65" customWidth="1"/>
    <col min="6409" max="6657" width="10.33203125" style="65"/>
    <col min="6658" max="6658" width="0" style="65" hidden="1" customWidth="1"/>
    <col min="6659" max="6659" width="6.6640625" style="65" customWidth="1"/>
    <col min="6660" max="6660" width="38.33203125" style="65" customWidth="1"/>
    <col min="6661" max="6661" width="10.33203125" style="65" customWidth="1"/>
    <col min="6662" max="6662" width="8.88671875" style="65" customWidth="1"/>
    <col min="6663" max="6663" width="12.88671875" style="65" customWidth="1"/>
    <col min="6664" max="6664" width="16.6640625" style="65" customWidth="1"/>
    <col min="6665" max="6913" width="10.33203125" style="65"/>
    <col min="6914" max="6914" width="0" style="65" hidden="1" customWidth="1"/>
    <col min="6915" max="6915" width="6.6640625" style="65" customWidth="1"/>
    <col min="6916" max="6916" width="38.33203125" style="65" customWidth="1"/>
    <col min="6917" max="6917" width="10.33203125" style="65" customWidth="1"/>
    <col min="6918" max="6918" width="8.88671875" style="65" customWidth="1"/>
    <col min="6919" max="6919" width="12.88671875" style="65" customWidth="1"/>
    <col min="6920" max="6920" width="16.6640625" style="65" customWidth="1"/>
    <col min="6921" max="7169" width="10.33203125" style="65"/>
    <col min="7170" max="7170" width="0" style="65" hidden="1" customWidth="1"/>
    <col min="7171" max="7171" width="6.6640625" style="65" customWidth="1"/>
    <col min="7172" max="7172" width="38.33203125" style="65" customWidth="1"/>
    <col min="7173" max="7173" width="10.33203125" style="65" customWidth="1"/>
    <col min="7174" max="7174" width="8.88671875" style="65" customWidth="1"/>
    <col min="7175" max="7175" width="12.88671875" style="65" customWidth="1"/>
    <col min="7176" max="7176" width="16.6640625" style="65" customWidth="1"/>
    <col min="7177" max="7425" width="10.33203125" style="65"/>
    <col min="7426" max="7426" width="0" style="65" hidden="1" customWidth="1"/>
    <col min="7427" max="7427" width="6.6640625" style="65" customWidth="1"/>
    <col min="7428" max="7428" width="38.33203125" style="65" customWidth="1"/>
    <col min="7429" max="7429" width="10.33203125" style="65" customWidth="1"/>
    <col min="7430" max="7430" width="8.88671875" style="65" customWidth="1"/>
    <col min="7431" max="7431" width="12.88671875" style="65" customWidth="1"/>
    <col min="7432" max="7432" width="16.6640625" style="65" customWidth="1"/>
    <col min="7433" max="7681" width="10.33203125" style="65"/>
    <col min="7682" max="7682" width="0" style="65" hidden="1" customWidth="1"/>
    <col min="7683" max="7683" width="6.6640625" style="65" customWidth="1"/>
    <col min="7684" max="7684" width="38.33203125" style="65" customWidth="1"/>
    <col min="7685" max="7685" width="10.33203125" style="65" customWidth="1"/>
    <col min="7686" max="7686" width="8.88671875" style="65" customWidth="1"/>
    <col min="7687" max="7687" width="12.88671875" style="65" customWidth="1"/>
    <col min="7688" max="7688" width="16.6640625" style="65" customWidth="1"/>
    <col min="7689" max="7937" width="10.33203125" style="65"/>
    <col min="7938" max="7938" width="0" style="65" hidden="1" customWidth="1"/>
    <col min="7939" max="7939" width="6.6640625" style="65" customWidth="1"/>
    <col min="7940" max="7940" width="38.33203125" style="65" customWidth="1"/>
    <col min="7941" max="7941" width="10.33203125" style="65" customWidth="1"/>
    <col min="7942" max="7942" width="8.88671875" style="65" customWidth="1"/>
    <col min="7943" max="7943" width="12.88671875" style="65" customWidth="1"/>
    <col min="7944" max="7944" width="16.6640625" style="65" customWidth="1"/>
    <col min="7945" max="8193" width="10.33203125" style="65"/>
    <col min="8194" max="8194" width="0" style="65" hidden="1" customWidth="1"/>
    <col min="8195" max="8195" width="6.6640625" style="65" customWidth="1"/>
    <col min="8196" max="8196" width="38.33203125" style="65" customWidth="1"/>
    <col min="8197" max="8197" width="10.33203125" style="65" customWidth="1"/>
    <col min="8198" max="8198" width="8.88671875" style="65" customWidth="1"/>
    <col min="8199" max="8199" width="12.88671875" style="65" customWidth="1"/>
    <col min="8200" max="8200" width="16.6640625" style="65" customWidth="1"/>
    <col min="8201" max="8449" width="10.33203125" style="65"/>
    <col min="8450" max="8450" width="0" style="65" hidden="1" customWidth="1"/>
    <col min="8451" max="8451" width="6.6640625" style="65" customWidth="1"/>
    <col min="8452" max="8452" width="38.33203125" style="65" customWidth="1"/>
    <col min="8453" max="8453" width="10.33203125" style="65" customWidth="1"/>
    <col min="8454" max="8454" width="8.88671875" style="65" customWidth="1"/>
    <col min="8455" max="8455" width="12.88671875" style="65" customWidth="1"/>
    <col min="8456" max="8456" width="16.6640625" style="65" customWidth="1"/>
    <col min="8457" max="8705" width="10.33203125" style="65"/>
    <col min="8706" max="8706" width="0" style="65" hidden="1" customWidth="1"/>
    <col min="8707" max="8707" width="6.6640625" style="65" customWidth="1"/>
    <col min="8708" max="8708" width="38.33203125" style="65" customWidth="1"/>
    <col min="8709" max="8709" width="10.33203125" style="65" customWidth="1"/>
    <col min="8710" max="8710" width="8.88671875" style="65" customWidth="1"/>
    <col min="8711" max="8711" width="12.88671875" style="65" customWidth="1"/>
    <col min="8712" max="8712" width="16.6640625" style="65" customWidth="1"/>
    <col min="8713" max="8961" width="10.33203125" style="65"/>
    <col min="8962" max="8962" width="0" style="65" hidden="1" customWidth="1"/>
    <col min="8963" max="8963" width="6.6640625" style="65" customWidth="1"/>
    <col min="8964" max="8964" width="38.33203125" style="65" customWidth="1"/>
    <col min="8965" max="8965" width="10.33203125" style="65" customWidth="1"/>
    <col min="8966" max="8966" width="8.88671875" style="65" customWidth="1"/>
    <col min="8967" max="8967" width="12.88671875" style="65" customWidth="1"/>
    <col min="8968" max="8968" width="16.6640625" style="65" customWidth="1"/>
    <col min="8969" max="9217" width="10.33203125" style="65"/>
    <col min="9218" max="9218" width="0" style="65" hidden="1" customWidth="1"/>
    <col min="9219" max="9219" width="6.6640625" style="65" customWidth="1"/>
    <col min="9220" max="9220" width="38.33203125" style="65" customWidth="1"/>
    <col min="9221" max="9221" width="10.33203125" style="65" customWidth="1"/>
    <col min="9222" max="9222" width="8.88671875" style="65" customWidth="1"/>
    <col min="9223" max="9223" width="12.88671875" style="65" customWidth="1"/>
    <col min="9224" max="9224" width="16.6640625" style="65" customWidth="1"/>
    <col min="9225" max="9473" width="10.33203125" style="65"/>
    <col min="9474" max="9474" width="0" style="65" hidden="1" customWidth="1"/>
    <col min="9475" max="9475" width="6.6640625" style="65" customWidth="1"/>
    <col min="9476" max="9476" width="38.33203125" style="65" customWidth="1"/>
    <col min="9477" max="9477" width="10.33203125" style="65" customWidth="1"/>
    <col min="9478" max="9478" width="8.88671875" style="65" customWidth="1"/>
    <col min="9479" max="9479" width="12.88671875" style="65" customWidth="1"/>
    <col min="9480" max="9480" width="16.6640625" style="65" customWidth="1"/>
    <col min="9481" max="9729" width="10.33203125" style="65"/>
    <col min="9730" max="9730" width="0" style="65" hidden="1" customWidth="1"/>
    <col min="9731" max="9731" width="6.6640625" style="65" customWidth="1"/>
    <col min="9732" max="9732" width="38.33203125" style="65" customWidth="1"/>
    <col min="9733" max="9733" width="10.33203125" style="65" customWidth="1"/>
    <col min="9734" max="9734" width="8.88671875" style="65" customWidth="1"/>
    <col min="9735" max="9735" width="12.88671875" style="65" customWidth="1"/>
    <col min="9736" max="9736" width="16.6640625" style="65" customWidth="1"/>
    <col min="9737" max="9985" width="10.33203125" style="65"/>
    <col min="9986" max="9986" width="0" style="65" hidden="1" customWidth="1"/>
    <col min="9987" max="9987" width="6.6640625" style="65" customWidth="1"/>
    <col min="9988" max="9988" width="38.33203125" style="65" customWidth="1"/>
    <col min="9989" max="9989" width="10.33203125" style="65" customWidth="1"/>
    <col min="9990" max="9990" width="8.88671875" style="65" customWidth="1"/>
    <col min="9991" max="9991" width="12.88671875" style="65" customWidth="1"/>
    <col min="9992" max="9992" width="16.6640625" style="65" customWidth="1"/>
    <col min="9993" max="10241" width="10.33203125" style="65"/>
    <col min="10242" max="10242" width="0" style="65" hidden="1" customWidth="1"/>
    <col min="10243" max="10243" width="6.6640625" style="65" customWidth="1"/>
    <col min="10244" max="10244" width="38.33203125" style="65" customWidth="1"/>
    <col min="10245" max="10245" width="10.33203125" style="65" customWidth="1"/>
    <col min="10246" max="10246" width="8.88671875" style="65" customWidth="1"/>
    <col min="10247" max="10247" width="12.88671875" style="65" customWidth="1"/>
    <col min="10248" max="10248" width="16.6640625" style="65" customWidth="1"/>
    <col min="10249" max="10497" width="10.33203125" style="65"/>
    <col min="10498" max="10498" width="0" style="65" hidden="1" customWidth="1"/>
    <col min="10499" max="10499" width="6.6640625" style="65" customWidth="1"/>
    <col min="10500" max="10500" width="38.33203125" style="65" customWidth="1"/>
    <col min="10501" max="10501" width="10.33203125" style="65" customWidth="1"/>
    <col min="10502" max="10502" width="8.88671875" style="65" customWidth="1"/>
    <col min="10503" max="10503" width="12.88671875" style="65" customWidth="1"/>
    <col min="10504" max="10504" width="16.6640625" style="65" customWidth="1"/>
    <col min="10505" max="10753" width="10.33203125" style="65"/>
    <col min="10754" max="10754" width="0" style="65" hidden="1" customWidth="1"/>
    <col min="10755" max="10755" width="6.6640625" style="65" customWidth="1"/>
    <col min="10756" max="10756" width="38.33203125" style="65" customWidth="1"/>
    <col min="10757" max="10757" width="10.33203125" style="65" customWidth="1"/>
    <col min="10758" max="10758" width="8.88671875" style="65" customWidth="1"/>
    <col min="10759" max="10759" width="12.88671875" style="65" customWidth="1"/>
    <col min="10760" max="10760" width="16.6640625" style="65" customWidth="1"/>
    <col min="10761" max="11009" width="10.33203125" style="65"/>
    <col min="11010" max="11010" width="0" style="65" hidden="1" customWidth="1"/>
    <col min="11011" max="11011" width="6.6640625" style="65" customWidth="1"/>
    <col min="11012" max="11012" width="38.33203125" style="65" customWidth="1"/>
    <col min="11013" max="11013" width="10.33203125" style="65" customWidth="1"/>
    <col min="11014" max="11014" width="8.88671875" style="65" customWidth="1"/>
    <col min="11015" max="11015" width="12.88671875" style="65" customWidth="1"/>
    <col min="11016" max="11016" width="16.6640625" style="65" customWidth="1"/>
    <col min="11017" max="11265" width="10.33203125" style="65"/>
    <col min="11266" max="11266" width="0" style="65" hidden="1" customWidth="1"/>
    <col min="11267" max="11267" width="6.6640625" style="65" customWidth="1"/>
    <col min="11268" max="11268" width="38.33203125" style="65" customWidth="1"/>
    <col min="11269" max="11269" width="10.33203125" style="65" customWidth="1"/>
    <col min="11270" max="11270" width="8.88671875" style="65" customWidth="1"/>
    <col min="11271" max="11271" width="12.88671875" style="65" customWidth="1"/>
    <col min="11272" max="11272" width="16.6640625" style="65" customWidth="1"/>
    <col min="11273" max="11521" width="10.33203125" style="65"/>
    <col min="11522" max="11522" width="0" style="65" hidden="1" customWidth="1"/>
    <col min="11523" max="11523" width="6.6640625" style="65" customWidth="1"/>
    <col min="11524" max="11524" width="38.33203125" style="65" customWidth="1"/>
    <col min="11525" max="11525" width="10.33203125" style="65" customWidth="1"/>
    <col min="11526" max="11526" width="8.88671875" style="65" customWidth="1"/>
    <col min="11527" max="11527" width="12.88671875" style="65" customWidth="1"/>
    <col min="11528" max="11528" width="16.6640625" style="65" customWidth="1"/>
    <col min="11529" max="11777" width="10.33203125" style="65"/>
    <col min="11778" max="11778" width="0" style="65" hidden="1" customWidth="1"/>
    <col min="11779" max="11779" width="6.6640625" style="65" customWidth="1"/>
    <col min="11780" max="11780" width="38.33203125" style="65" customWidth="1"/>
    <col min="11781" max="11781" width="10.33203125" style="65" customWidth="1"/>
    <col min="11782" max="11782" width="8.88671875" style="65" customWidth="1"/>
    <col min="11783" max="11783" width="12.88671875" style="65" customWidth="1"/>
    <col min="11784" max="11784" width="16.6640625" style="65" customWidth="1"/>
    <col min="11785" max="12033" width="10.33203125" style="65"/>
    <col min="12034" max="12034" width="0" style="65" hidden="1" customWidth="1"/>
    <col min="12035" max="12035" width="6.6640625" style="65" customWidth="1"/>
    <col min="12036" max="12036" width="38.33203125" style="65" customWidth="1"/>
    <col min="12037" max="12037" width="10.33203125" style="65" customWidth="1"/>
    <col min="12038" max="12038" width="8.88671875" style="65" customWidth="1"/>
    <col min="12039" max="12039" width="12.88671875" style="65" customWidth="1"/>
    <col min="12040" max="12040" width="16.6640625" style="65" customWidth="1"/>
    <col min="12041" max="12289" width="10.33203125" style="65"/>
    <col min="12290" max="12290" width="0" style="65" hidden="1" customWidth="1"/>
    <col min="12291" max="12291" width="6.6640625" style="65" customWidth="1"/>
    <col min="12292" max="12292" width="38.33203125" style="65" customWidth="1"/>
    <col min="12293" max="12293" width="10.33203125" style="65" customWidth="1"/>
    <col min="12294" max="12294" width="8.88671875" style="65" customWidth="1"/>
    <col min="12295" max="12295" width="12.88671875" style="65" customWidth="1"/>
    <col min="12296" max="12296" width="16.6640625" style="65" customWidth="1"/>
    <col min="12297" max="12545" width="10.33203125" style="65"/>
    <col min="12546" max="12546" width="0" style="65" hidden="1" customWidth="1"/>
    <col min="12547" max="12547" width="6.6640625" style="65" customWidth="1"/>
    <col min="12548" max="12548" width="38.33203125" style="65" customWidth="1"/>
    <col min="12549" max="12549" width="10.33203125" style="65" customWidth="1"/>
    <col min="12550" max="12550" width="8.88671875" style="65" customWidth="1"/>
    <col min="12551" max="12551" width="12.88671875" style="65" customWidth="1"/>
    <col min="12552" max="12552" width="16.6640625" style="65" customWidth="1"/>
    <col min="12553" max="12801" width="10.33203125" style="65"/>
    <col min="12802" max="12802" width="0" style="65" hidden="1" customWidth="1"/>
    <col min="12803" max="12803" width="6.6640625" style="65" customWidth="1"/>
    <col min="12804" max="12804" width="38.33203125" style="65" customWidth="1"/>
    <col min="12805" max="12805" width="10.33203125" style="65" customWidth="1"/>
    <col min="12806" max="12806" width="8.88671875" style="65" customWidth="1"/>
    <col min="12807" max="12807" width="12.88671875" style="65" customWidth="1"/>
    <col min="12808" max="12808" width="16.6640625" style="65" customWidth="1"/>
    <col min="12809" max="13057" width="10.33203125" style="65"/>
    <col min="13058" max="13058" width="0" style="65" hidden="1" customWidth="1"/>
    <col min="13059" max="13059" width="6.6640625" style="65" customWidth="1"/>
    <col min="13060" max="13060" width="38.33203125" style="65" customWidth="1"/>
    <col min="13061" max="13061" width="10.33203125" style="65" customWidth="1"/>
    <col min="13062" max="13062" width="8.88671875" style="65" customWidth="1"/>
    <col min="13063" max="13063" width="12.88671875" style="65" customWidth="1"/>
    <col min="13064" max="13064" width="16.6640625" style="65" customWidth="1"/>
    <col min="13065" max="13313" width="10.33203125" style="65"/>
    <col min="13314" max="13314" width="0" style="65" hidden="1" customWidth="1"/>
    <col min="13315" max="13315" width="6.6640625" style="65" customWidth="1"/>
    <col min="13316" max="13316" width="38.33203125" style="65" customWidth="1"/>
    <col min="13317" max="13317" width="10.33203125" style="65" customWidth="1"/>
    <col min="13318" max="13318" width="8.88671875" style="65" customWidth="1"/>
    <col min="13319" max="13319" width="12.88671875" style="65" customWidth="1"/>
    <col min="13320" max="13320" width="16.6640625" style="65" customWidth="1"/>
    <col min="13321" max="13569" width="10.33203125" style="65"/>
    <col min="13570" max="13570" width="0" style="65" hidden="1" customWidth="1"/>
    <col min="13571" max="13571" width="6.6640625" style="65" customWidth="1"/>
    <col min="13572" max="13572" width="38.33203125" style="65" customWidth="1"/>
    <col min="13573" max="13573" width="10.33203125" style="65" customWidth="1"/>
    <col min="13574" max="13574" width="8.88671875" style="65" customWidth="1"/>
    <col min="13575" max="13575" width="12.88671875" style="65" customWidth="1"/>
    <col min="13576" max="13576" width="16.6640625" style="65" customWidth="1"/>
    <col min="13577" max="13825" width="10.33203125" style="65"/>
    <col min="13826" max="13826" width="0" style="65" hidden="1" customWidth="1"/>
    <col min="13827" max="13827" width="6.6640625" style="65" customWidth="1"/>
    <col min="13828" max="13828" width="38.33203125" style="65" customWidth="1"/>
    <col min="13829" max="13829" width="10.33203125" style="65" customWidth="1"/>
    <col min="13830" max="13830" width="8.88671875" style="65" customWidth="1"/>
    <col min="13831" max="13831" width="12.88671875" style="65" customWidth="1"/>
    <col min="13832" max="13832" width="16.6640625" style="65" customWidth="1"/>
    <col min="13833" max="14081" width="10.33203125" style="65"/>
    <col min="14082" max="14082" width="0" style="65" hidden="1" customWidth="1"/>
    <col min="14083" max="14083" width="6.6640625" style="65" customWidth="1"/>
    <col min="14084" max="14084" width="38.33203125" style="65" customWidth="1"/>
    <col min="14085" max="14085" width="10.33203125" style="65" customWidth="1"/>
    <col min="14086" max="14086" width="8.88671875" style="65" customWidth="1"/>
    <col min="14087" max="14087" width="12.88671875" style="65" customWidth="1"/>
    <col min="14088" max="14088" width="16.6640625" style="65" customWidth="1"/>
    <col min="14089" max="14337" width="10.33203125" style="65"/>
    <col min="14338" max="14338" width="0" style="65" hidden="1" customWidth="1"/>
    <col min="14339" max="14339" width="6.6640625" style="65" customWidth="1"/>
    <col min="14340" max="14340" width="38.33203125" style="65" customWidth="1"/>
    <col min="14341" max="14341" width="10.33203125" style="65" customWidth="1"/>
    <col min="14342" max="14342" width="8.88671875" style="65" customWidth="1"/>
    <col min="14343" max="14343" width="12.88671875" style="65" customWidth="1"/>
    <col min="14344" max="14344" width="16.6640625" style="65" customWidth="1"/>
    <col min="14345" max="14593" width="10.33203125" style="65"/>
    <col min="14594" max="14594" width="0" style="65" hidden="1" customWidth="1"/>
    <col min="14595" max="14595" width="6.6640625" style="65" customWidth="1"/>
    <col min="14596" max="14596" width="38.33203125" style="65" customWidth="1"/>
    <col min="14597" max="14597" width="10.33203125" style="65" customWidth="1"/>
    <col min="14598" max="14598" width="8.88671875" style="65" customWidth="1"/>
    <col min="14599" max="14599" width="12.88671875" style="65" customWidth="1"/>
    <col min="14600" max="14600" width="16.6640625" style="65" customWidth="1"/>
    <col min="14601" max="14849" width="10.33203125" style="65"/>
    <col min="14850" max="14850" width="0" style="65" hidden="1" customWidth="1"/>
    <col min="14851" max="14851" width="6.6640625" style="65" customWidth="1"/>
    <col min="14852" max="14852" width="38.33203125" style="65" customWidth="1"/>
    <col min="14853" max="14853" width="10.33203125" style="65" customWidth="1"/>
    <col min="14854" max="14854" width="8.88671875" style="65" customWidth="1"/>
    <col min="14855" max="14855" width="12.88671875" style="65" customWidth="1"/>
    <col min="14856" max="14856" width="16.6640625" style="65" customWidth="1"/>
    <col min="14857" max="15105" width="10.33203125" style="65"/>
    <col min="15106" max="15106" width="0" style="65" hidden="1" customWidth="1"/>
    <col min="15107" max="15107" width="6.6640625" style="65" customWidth="1"/>
    <col min="15108" max="15108" width="38.33203125" style="65" customWidth="1"/>
    <col min="15109" max="15109" width="10.33203125" style="65" customWidth="1"/>
    <col min="15110" max="15110" width="8.88671875" style="65" customWidth="1"/>
    <col min="15111" max="15111" width="12.88671875" style="65" customWidth="1"/>
    <col min="15112" max="15112" width="16.6640625" style="65" customWidth="1"/>
    <col min="15113" max="15361" width="10.33203125" style="65"/>
    <col min="15362" max="15362" width="0" style="65" hidden="1" customWidth="1"/>
    <col min="15363" max="15363" width="6.6640625" style="65" customWidth="1"/>
    <col min="15364" max="15364" width="38.33203125" style="65" customWidth="1"/>
    <col min="15365" max="15365" width="10.33203125" style="65" customWidth="1"/>
    <col min="15366" max="15366" width="8.88671875" style="65" customWidth="1"/>
    <col min="15367" max="15367" width="12.88671875" style="65" customWidth="1"/>
    <col min="15368" max="15368" width="16.6640625" style="65" customWidth="1"/>
    <col min="15369" max="15617" width="10.33203125" style="65"/>
    <col min="15618" max="15618" width="0" style="65" hidden="1" customWidth="1"/>
    <col min="15619" max="15619" width="6.6640625" style="65" customWidth="1"/>
    <col min="15620" max="15620" width="38.33203125" style="65" customWidth="1"/>
    <col min="15621" max="15621" width="10.33203125" style="65" customWidth="1"/>
    <col min="15622" max="15622" width="8.88671875" style="65" customWidth="1"/>
    <col min="15623" max="15623" width="12.88671875" style="65" customWidth="1"/>
    <col min="15624" max="15624" width="16.6640625" style="65" customWidth="1"/>
    <col min="15625" max="15873" width="10.33203125" style="65"/>
    <col min="15874" max="15874" width="0" style="65" hidden="1" customWidth="1"/>
    <col min="15875" max="15875" width="6.6640625" style="65" customWidth="1"/>
    <col min="15876" max="15876" width="38.33203125" style="65" customWidth="1"/>
    <col min="15877" max="15877" width="10.33203125" style="65" customWidth="1"/>
    <col min="15878" max="15878" width="8.88671875" style="65" customWidth="1"/>
    <col min="15879" max="15879" width="12.88671875" style="65" customWidth="1"/>
    <col min="15880" max="15880" width="16.6640625" style="65" customWidth="1"/>
    <col min="15881" max="16129" width="10.33203125" style="65"/>
    <col min="16130" max="16130" width="0" style="65" hidden="1" customWidth="1"/>
    <col min="16131" max="16131" width="6.6640625" style="65" customWidth="1"/>
    <col min="16132" max="16132" width="38.33203125" style="65" customWidth="1"/>
    <col min="16133" max="16133" width="10.33203125" style="65" customWidth="1"/>
    <col min="16134" max="16134" width="8.88671875" style="65" customWidth="1"/>
    <col min="16135" max="16135" width="12.88671875" style="65" customWidth="1"/>
    <col min="16136" max="16136" width="16.6640625" style="65" customWidth="1"/>
    <col min="16137" max="16384" width="10.33203125" style="65"/>
  </cols>
  <sheetData>
    <row r="1" spans="1:19" x14ac:dyDescent="0.3">
      <c r="B1" s="1016" t="str">
        <f>'[1]T- Finishes'!B1:H1</f>
        <v>PROPOSED APARTMENT AT NO:05, BULLERS LANE, COLOMBO-07. FOR MRS.J.L.J.PESTONJEE</v>
      </c>
      <c r="C1" s="1016"/>
      <c r="D1" s="1016"/>
      <c r="E1" s="1016"/>
      <c r="F1" s="1016"/>
      <c r="G1" s="1016"/>
      <c r="H1" s="1016"/>
      <c r="I1" s="1016"/>
      <c r="J1" s="1016"/>
      <c r="K1" s="1016"/>
    </row>
    <row r="2" spans="1:19" ht="12.75" customHeight="1" x14ac:dyDescent="0.3">
      <c r="B2" s="1015" t="s">
        <v>803</v>
      </c>
      <c r="C2" s="1015"/>
      <c r="D2" s="1015"/>
      <c r="E2" s="1015"/>
      <c r="F2" s="1015"/>
      <c r="G2" s="1015"/>
      <c r="H2" s="1015"/>
      <c r="I2" s="1015"/>
      <c r="J2" s="1015"/>
      <c r="K2" s="1015"/>
    </row>
    <row r="3" spans="1:19" s="60" customFormat="1" ht="18.75" customHeight="1" x14ac:dyDescent="0.3">
      <c r="B3" s="1010" t="s">
        <v>804</v>
      </c>
      <c r="C3" s="1010"/>
      <c r="D3" s="1010"/>
      <c r="E3" s="1010"/>
      <c r="F3" s="1010"/>
      <c r="G3" s="1010"/>
      <c r="H3" s="1010"/>
      <c r="I3" s="1010"/>
      <c r="J3" s="1010"/>
      <c r="K3" s="1010"/>
    </row>
    <row r="4" spans="1:19" s="60" customFormat="1" ht="18.75" customHeight="1" x14ac:dyDescent="0.3">
      <c r="B4" s="351"/>
      <c r="C4" s="351"/>
      <c r="D4" s="351"/>
      <c r="E4" s="351"/>
      <c r="F4" s="351"/>
      <c r="G4" s="351"/>
      <c r="H4" s="351"/>
      <c r="I4" s="351"/>
      <c r="J4" s="1017" t="s">
        <v>1034</v>
      </c>
      <c r="K4" s="1018"/>
    </row>
    <row r="5" spans="1:19" s="60" customFormat="1" ht="26.4" x14ac:dyDescent="0.3">
      <c r="B5" s="109" t="s">
        <v>116</v>
      </c>
      <c r="C5" s="61" t="s">
        <v>117</v>
      </c>
      <c r="D5" s="62" t="s">
        <v>118</v>
      </c>
      <c r="E5" s="61" t="s">
        <v>5</v>
      </c>
      <c r="F5" s="172" t="s">
        <v>119</v>
      </c>
      <c r="G5" s="172" t="s">
        <v>7</v>
      </c>
      <c r="H5" s="172" t="s">
        <v>885</v>
      </c>
      <c r="I5" s="172" t="s">
        <v>883</v>
      </c>
      <c r="J5" s="202" t="s">
        <v>118</v>
      </c>
      <c r="K5" s="202" t="s">
        <v>7</v>
      </c>
    </row>
    <row r="6" spans="1:19" s="60" customFormat="1" x14ac:dyDescent="0.3">
      <c r="B6" s="298"/>
      <c r="C6" s="239"/>
      <c r="D6" s="299"/>
      <c r="E6" s="298"/>
      <c r="F6" s="299"/>
      <c r="G6" s="299"/>
      <c r="H6" s="299"/>
      <c r="I6" s="299"/>
      <c r="J6" s="229"/>
      <c r="K6" s="229"/>
    </row>
    <row r="7" spans="1:19" x14ac:dyDescent="0.3">
      <c r="B7" s="69"/>
      <c r="C7" s="67" t="s">
        <v>803</v>
      </c>
      <c r="D7" s="69"/>
      <c r="E7" s="69"/>
      <c r="F7" s="68"/>
      <c r="G7" s="68"/>
      <c r="H7" s="68"/>
      <c r="I7" s="68"/>
      <c r="J7" s="230"/>
      <c r="K7" s="230"/>
    </row>
    <row r="8" spans="1:19" ht="15" customHeight="1" x14ac:dyDescent="0.3">
      <c r="B8" s="69"/>
      <c r="C8" s="72"/>
      <c r="D8" s="69"/>
      <c r="E8" s="69"/>
      <c r="F8" s="68"/>
      <c r="G8" s="68"/>
      <c r="H8" s="68"/>
      <c r="I8" s="68"/>
      <c r="J8" s="230"/>
      <c r="K8" s="230"/>
    </row>
    <row r="9" spans="1:19" ht="65.25" customHeight="1" x14ac:dyDescent="0.3">
      <c r="A9" s="240">
        <f>IF(D9&lt;&gt;"",A8+1,A8)</f>
        <v>0</v>
      </c>
      <c r="B9" s="66" t="str">
        <f>IF(D9&lt;&gt;"","V"&amp;A9,"")</f>
        <v/>
      </c>
      <c r="C9" s="72" t="s">
        <v>805</v>
      </c>
      <c r="D9" s="71"/>
      <c r="E9" s="300" t="s">
        <v>122</v>
      </c>
      <c r="F9" s="68"/>
      <c r="G9" s="68"/>
      <c r="H9" s="68"/>
      <c r="I9" s="68"/>
      <c r="J9" s="230"/>
      <c r="K9" s="230"/>
    </row>
    <row r="10" spans="1:19" ht="15" customHeight="1" x14ac:dyDescent="0.3">
      <c r="A10" s="240">
        <f t="shared" ref="A10:A65" si="0">IF(D10&lt;&gt;"",A9+1,A9)</f>
        <v>0</v>
      </c>
      <c r="B10" s="66" t="str">
        <f t="shared" ref="B10:B65" si="1">IF(D10&lt;&gt;"","V"&amp;A10,"")</f>
        <v/>
      </c>
      <c r="C10" s="72"/>
      <c r="D10" s="71"/>
      <c r="E10" s="300"/>
      <c r="F10" s="68"/>
      <c r="G10" s="68"/>
      <c r="H10" s="68"/>
      <c r="I10" s="68"/>
      <c r="J10" s="230"/>
      <c r="K10" s="230"/>
    </row>
    <row r="11" spans="1:19" ht="27.75" customHeight="1" x14ac:dyDescent="0.3">
      <c r="A11" s="240">
        <f t="shared" si="0"/>
        <v>0</v>
      </c>
      <c r="B11" s="66" t="str">
        <f t="shared" si="1"/>
        <v/>
      </c>
      <c r="C11" s="72" t="s">
        <v>806</v>
      </c>
      <c r="D11" s="71"/>
      <c r="E11" s="300" t="s">
        <v>122</v>
      </c>
      <c r="F11" s="68"/>
      <c r="G11" s="68"/>
      <c r="H11" s="68"/>
      <c r="I11" s="68"/>
      <c r="J11" s="230"/>
      <c r="K11" s="230"/>
    </row>
    <row r="12" spans="1:19" x14ac:dyDescent="0.3">
      <c r="A12" s="240">
        <f t="shared" si="0"/>
        <v>0</v>
      </c>
      <c r="B12" s="66" t="str">
        <f t="shared" si="1"/>
        <v/>
      </c>
      <c r="C12" s="72"/>
      <c r="D12" s="71"/>
      <c r="E12" s="69"/>
      <c r="F12" s="68"/>
      <c r="G12" s="68"/>
      <c r="H12" s="68"/>
      <c r="I12" s="68"/>
      <c r="J12" s="230"/>
      <c r="K12" s="230"/>
      <c r="S12" s="399"/>
    </row>
    <row r="13" spans="1:19" x14ac:dyDescent="0.3">
      <c r="A13" s="240">
        <f t="shared" si="0"/>
        <v>0</v>
      </c>
      <c r="B13" s="66" t="str">
        <f t="shared" si="1"/>
        <v/>
      </c>
      <c r="C13" s="67" t="s">
        <v>807</v>
      </c>
      <c r="D13" s="71"/>
      <c r="E13" s="69"/>
      <c r="F13" s="68"/>
      <c r="G13" s="68"/>
      <c r="H13" s="68"/>
      <c r="I13" s="68"/>
      <c r="J13" s="230"/>
      <c r="K13" s="230"/>
    </row>
    <row r="14" spans="1:19" x14ac:dyDescent="0.3">
      <c r="A14" s="240">
        <f t="shared" si="0"/>
        <v>0</v>
      </c>
      <c r="B14" s="66" t="str">
        <f t="shared" si="1"/>
        <v/>
      </c>
      <c r="C14" s="72"/>
      <c r="D14" s="71"/>
      <c r="E14" s="69"/>
      <c r="F14" s="68"/>
      <c r="G14" s="68"/>
      <c r="H14" s="68"/>
      <c r="I14" s="68"/>
      <c r="J14" s="230"/>
      <c r="K14" s="230"/>
    </row>
    <row r="15" spans="1:19" ht="79.5" customHeight="1" x14ac:dyDescent="0.3">
      <c r="A15" s="240">
        <f t="shared" si="0"/>
        <v>0</v>
      </c>
      <c r="B15" s="66" t="str">
        <f t="shared" si="1"/>
        <v/>
      </c>
      <c r="C15" s="72" t="s">
        <v>982</v>
      </c>
      <c r="D15" s="71"/>
      <c r="E15" s="69"/>
      <c r="F15" s="68"/>
      <c r="G15" s="68"/>
      <c r="H15" s="68"/>
      <c r="I15" s="68"/>
      <c r="J15" s="230"/>
      <c r="K15" s="230"/>
    </row>
    <row r="16" spans="1:19" s="60" customFormat="1" ht="18.75" customHeight="1" x14ac:dyDescent="0.3">
      <c r="A16" s="79">
        <f t="shared" si="0"/>
        <v>1</v>
      </c>
      <c r="B16" s="73" t="str">
        <f t="shared" si="1"/>
        <v>V1</v>
      </c>
      <c r="C16" s="74" t="s">
        <v>220</v>
      </c>
      <c r="D16" s="75">
        <v>357.33</v>
      </c>
      <c r="E16" s="76" t="s">
        <v>130</v>
      </c>
      <c r="F16" s="75">
        <v>586</v>
      </c>
      <c r="G16" s="75">
        <f>F16*D16</f>
        <v>209395.38</v>
      </c>
      <c r="H16" s="75">
        <f>F16*0.9678</f>
        <v>567.13080000000002</v>
      </c>
      <c r="I16" s="75">
        <f>H16*D16</f>
        <v>202652.84876399999</v>
      </c>
      <c r="J16" s="235">
        <f>D16+5</f>
        <v>362.33</v>
      </c>
      <c r="K16" s="348">
        <f>J16*H16</f>
        <v>205488.502764</v>
      </c>
    </row>
    <row r="17" spans="1:11" x14ac:dyDescent="0.3">
      <c r="A17" s="240">
        <f t="shared" si="0"/>
        <v>1</v>
      </c>
      <c r="B17" s="66" t="str">
        <f t="shared" si="1"/>
        <v/>
      </c>
      <c r="C17" s="72"/>
      <c r="D17" s="68"/>
      <c r="E17" s="69"/>
      <c r="F17" s="68"/>
      <c r="G17" s="68"/>
      <c r="H17" s="68"/>
      <c r="I17" s="68"/>
      <c r="J17" s="233"/>
      <c r="K17" s="236"/>
    </row>
    <row r="18" spans="1:11" x14ac:dyDescent="0.3">
      <c r="A18" s="240">
        <f t="shared" si="0"/>
        <v>2</v>
      </c>
      <c r="B18" s="66" t="str">
        <f t="shared" si="1"/>
        <v>V2</v>
      </c>
      <c r="C18" s="72" t="s">
        <v>212</v>
      </c>
      <c r="D18" s="68">
        <v>257.08</v>
      </c>
      <c r="E18" s="69" t="s">
        <v>130</v>
      </c>
      <c r="F18" s="68">
        <v>586</v>
      </c>
      <c r="G18" s="68">
        <f t="shared" ref="G18:G30" si="2">F18*D18</f>
        <v>150648.88</v>
      </c>
      <c r="H18" s="68">
        <f t="shared" ref="H18:H64" si="3">F18*0.9678</f>
        <v>567.13080000000002</v>
      </c>
      <c r="I18" s="68">
        <f>H18*D18</f>
        <v>145797.986064</v>
      </c>
      <c r="J18" s="233">
        <f>D18+15</f>
        <v>272.08</v>
      </c>
      <c r="K18" s="236">
        <f t="shared" ref="K18:K64" si="4">J18*H18</f>
        <v>154304.948064</v>
      </c>
    </row>
    <row r="19" spans="1:11" ht="15" customHeight="1" x14ac:dyDescent="0.3">
      <c r="A19" s="240">
        <f t="shared" si="0"/>
        <v>2</v>
      </c>
      <c r="B19" s="66" t="str">
        <f t="shared" si="1"/>
        <v/>
      </c>
      <c r="C19" s="72"/>
      <c r="D19" s="68"/>
      <c r="E19" s="69"/>
      <c r="F19" s="68"/>
      <c r="G19" s="68"/>
      <c r="H19" s="68"/>
      <c r="I19" s="68"/>
      <c r="J19" s="233"/>
      <c r="K19" s="236"/>
    </row>
    <row r="20" spans="1:11" x14ac:dyDescent="0.3">
      <c r="A20" s="240">
        <f t="shared" si="0"/>
        <v>3</v>
      </c>
      <c r="B20" s="66" t="str">
        <f t="shared" si="1"/>
        <v>V3</v>
      </c>
      <c r="C20" s="72" t="s">
        <v>214</v>
      </c>
      <c r="D20" s="68">
        <v>257.08</v>
      </c>
      <c r="E20" s="69" t="s">
        <v>130</v>
      </c>
      <c r="F20" s="68">
        <v>586</v>
      </c>
      <c r="G20" s="68">
        <f t="shared" si="2"/>
        <v>150648.88</v>
      </c>
      <c r="H20" s="68">
        <f t="shared" si="3"/>
        <v>567.13080000000002</v>
      </c>
      <c r="I20" s="68">
        <f>H20*D20</f>
        <v>145797.986064</v>
      </c>
      <c r="J20" s="233">
        <f>D20+15</f>
        <v>272.08</v>
      </c>
      <c r="K20" s="236">
        <f t="shared" si="4"/>
        <v>154304.948064</v>
      </c>
    </row>
    <row r="21" spans="1:11" ht="15" customHeight="1" x14ac:dyDescent="0.3">
      <c r="A21" s="240">
        <f t="shared" si="0"/>
        <v>3</v>
      </c>
      <c r="B21" s="66" t="str">
        <f t="shared" si="1"/>
        <v/>
      </c>
      <c r="C21" s="72"/>
      <c r="D21" s="68"/>
      <c r="E21" s="69"/>
      <c r="F21" s="68"/>
      <c r="G21" s="68"/>
      <c r="H21" s="68"/>
      <c r="I21" s="68"/>
      <c r="J21" s="233"/>
      <c r="K21" s="236"/>
    </row>
    <row r="22" spans="1:11" x14ac:dyDescent="0.3">
      <c r="A22" s="240">
        <f t="shared" si="0"/>
        <v>4</v>
      </c>
      <c r="B22" s="66" t="str">
        <f t="shared" si="1"/>
        <v>V4</v>
      </c>
      <c r="C22" s="72" t="s">
        <v>215</v>
      </c>
      <c r="D22" s="68">
        <v>257.08</v>
      </c>
      <c r="E22" s="69" t="s">
        <v>130</v>
      </c>
      <c r="F22" s="68">
        <v>586</v>
      </c>
      <c r="G22" s="68">
        <f t="shared" si="2"/>
        <v>150648.88</v>
      </c>
      <c r="H22" s="68">
        <f t="shared" si="3"/>
        <v>567.13080000000002</v>
      </c>
      <c r="I22" s="68">
        <f>H22*D22</f>
        <v>145797.986064</v>
      </c>
      <c r="J22" s="233">
        <v>272.08</v>
      </c>
      <c r="K22" s="236">
        <f t="shared" si="4"/>
        <v>154304.948064</v>
      </c>
    </row>
    <row r="23" spans="1:11" x14ac:dyDescent="0.3">
      <c r="A23" s="240">
        <f t="shared" si="0"/>
        <v>4</v>
      </c>
      <c r="B23" s="66" t="str">
        <f t="shared" si="1"/>
        <v/>
      </c>
      <c r="C23" s="72"/>
      <c r="D23" s="68"/>
      <c r="E23" s="69"/>
      <c r="F23" s="68"/>
      <c r="G23" s="68"/>
      <c r="H23" s="68"/>
      <c r="I23" s="68"/>
      <c r="J23" s="233"/>
      <c r="K23" s="236"/>
    </row>
    <row r="24" spans="1:11" x14ac:dyDescent="0.3">
      <c r="A24" s="240">
        <f t="shared" si="0"/>
        <v>5</v>
      </c>
      <c r="B24" s="66" t="str">
        <f t="shared" si="1"/>
        <v>V5</v>
      </c>
      <c r="C24" s="72" t="s">
        <v>216</v>
      </c>
      <c r="D24" s="68">
        <v>257.08</v>
      </c>
      <c r="E24" s="69" t="s">
        <v>130</v>
      </c>
      <c r="F24" s="68">
        <v>586</v>
      </c>
      <c r="G24" s="68">
        <f t="shared" si="2"/>
        <v>150648.88</v>
      </c>
      <c r="H24" s="68">
        <f t="shared" si="3"/>
        <v>567.13080000000002</v>
      </c>
      <c r="I24" s="68">
        <f>H24*D24</f>
        <v>145797.986064</v>
      </c>
      <c r="J24" s="233">
        <v>272.08</v>
      </c>
      <c r="K24" s="236">
        <f t="shared" si="4"/>
        <v>154304.948064</v>
      </c>
    </row>
    <row r="25" spans="1:11" ht="13.5" customHeight="1" x14ac:dyDescent="0.3">
      <c r="A25" s="240">
        <f t="shared" si="0"/>
        <v>5</v>
      </c>
      <c r="B25" s="66" t="str">
        <f t="shared" si="1"/>
        <v/>
      </c>
      <c r="C25" s="72"/>
      <c r="D25" s="68"/>
      <c r="E25" s="69"/>
      <c r="F25" s="68"/>
      <c r="G25" s="68"/>
      <c r="H25" s="68"/>
      <c r="I25" s="68"/>
      <c r="J25" s="233"/>
      <c r="K25" s="236"/>
    </row>
    <row r="26" spans="1:11" ht="18" customHeight="1" x14ac:dyDescent="0.3">
      <c r="A26" s="240">
        <f t="shared" si="0"/>
        <v>6</v>
      </c>
      <c r="B26" s="66" t="str">
        <f t="shared" si="1"/>
        <v>V6</v>
      </c>
      <c r="C26" s="72" t="s">
        <v>423</v>
      </c>
      <c r="D26" s="68">
        <v>233.95</v>
      </c>
      <c r="E26" s="69" t="s">
        <v>130</v>
      </c>
      <c r="F26" s="68">
        <v>586</v>
      </c>
      <c r="G26" s="68">
        <f t="shared" si="2"/>
        <v>137094.69999999998</v>
      </c>
      <c r="H26" s="68">
        <f t="shared" si="3"/>
        <v>567.13080000000002</v>
      </c>
      <c r="I26" s="68">
        <f>H26*D26</f>
        <v>132680.25065999999</v>
      </c>
      <c r="J26" s="233">
        <v>272.08</v>
      </c>
      <c r="K26" s="236">
        <f t="shared" si="4"/>
        <v>154304.948064</v>
      </c>
    </row>
    <row r="27" spans="1:11" ht="14.25" customHeight="1" x14ac:dyDescent="0.3">
      <c r="A27" s="240">
        <f t="shared" si="0"/>
        <v>6</v>
      </c>
      <c r="B27" s="186" t="str">
        <f t="shared" si="1"/>
        <v/>
      </c>
      <c r="C27" s="227"/>
      <c r="D27" s="188"/>
      <c r="E27" s="155"/>
      <c r="F27" s="188"/>
      <c r="G27" s="188"/>
      <c r="H27" s="188"/>
      <c r="I27" s="188"/>
      <c r="J27" s="234"/>
      <c r="K27" s="237"/>
    </row>
    <row r="28" spans="1:11" ht="18" customHeight="1" x14ac:dyDescent="0.3">
      <c r="A28" s="240">
        <f t="shared" si="0"/>
        <v>7</v>
      </c>
      <c r="B28" s="66" t="str">
        <f t="shared" si="1"/>
        <v>V7</v>
      </c>
      <c r="C28" s="72" t="s">
        <v>424</v>
      </c>
      <c r="D28" s="68">
        <v>174.59</v>
      </c>
      <c r="E28" s="69" t="s">
        <v>130</v>
      </c>
      <c r="F28" s="68">
        <v>586</v>
      </c>
      <c r="G28" s="68">
        <f t="shared" si="2"/>
        <v>102309.74</v>
      </c>
      <c r="H28" s="68">
        <f t="shared" si="3"/>
        <v>567.13080000000002</v>
      </c>
      <c r="I28" s="68">
        <f>H28*D28</f>
        <v>99015.366372000004</v>
      </c>
      <c r="J28" s="233">
        <f t="shared" ref="J28:J64" si="5">D28</f>
        <v>174.59</v>
      </c>
      <c r="K28" s="236">
        <f t="shared" si="4"/>
        <v>99015.366372000004</v>
      </c>
    </row>
    <row r="29" spans="1:11" ht="14.25" customHeight="1" x14ac:dyDescent="0.3">
      <c r="A29" s="240">
        <f t="shared" si="0"/>
        <v>7</v>
      </c>
      <c r="B29" s="66" t="str">
        <f t="shared" si="1"/>
        <v/>
      </c>
      <c r="C29" s="72"/>
      <c r="D29" s="68"/>
      <c r="E29" s="69"/>
      <c r="F29" s="68"/>
      <c r="G29" s="68"/>
      <c r="H29" s="68"/>
      <c r="I29" s="68"/>
      <c r="J29" s="233"/>
      <c r="K29" s="236"/>
    </row>
    <row r="30" spans="1:11" ht="18" customHeight="1" x14ac:dyDescent="0.3">
      <c r="A30" s="240">
        <f t="shared" si="0"/>
        <v>8</v>
      </c>
      <c r="B30" s="66" t="str">
        <f t="shared" si="1"/>
        <v>V8</v>
      </c>
      <c r="C30" s="72" t="s">
        <v>808</v>
      </c>
      <c r="D30" s="68">
        <v>329.46</v>
      </c>
      <c r="E30" s="69" t="s">
        <v>130</v>
      </c>
      <c r="F30" s="68">
        <v>586</v>
      </c>
      <c r="G30" s="68">
        <f t="shared" si="2"/>
        <v>193063.56</v>
      </c>
      <c r="H30" s="68">
        <f t="shared" si="3"/>
        <v>567.13080000000002</v>
      </c>
      <c r="I30" s="68">
        <f>H30*D30</f>
        <v>186846.91336800001</v>
      </c>
      <c r="J30" s="233">
        <f t="shared" si="5"/>
        <v>329.46</v>
      </c>
      <c r="K30" s="236">
        <f t="shared" si="4"/>
        <v>186846.91336800001</v>
      </c>
    </row>
    <row r="31" spans="1:11" ht="12.75" customHeight="1" x14ac:dyDescent="0.3">
      <c r="A31" s="240">
        <f t="shared" si="0"/>
        <v>8</v>
      </c>
      <c r="B31" s="66" t="str">
        <f t="shared" si="1"/>
        <v/>
      </c>
      <c r="C31" s="72"/>
      <c r="D31" s="68"/>
      <c r="E31" s="69"/>
      <c r="F31" s="68"/>
      <c r="G31" s="68"/>
      <c r="H31" s="68"/>
      <c r="I31" s="68"/>
      <c r="J31" s="233"/>
      <c r="K31" s="236"/>
    </row>
    <row r="32" spans="1:11" ht="67.5" customHeight="1" x14ac:dyDescent="0.3">
      <c r="A32" s="240">
        <f t="shared" si="0"/>
        <v>8</v>
      </c>
      <c r="B32" s="66" t="str">
        <f t="shared" si="1"/>
        <v/>
      </c>
      <c r="C32" s="72" t="s">
        <v>983</v>
      </c>
      <c r="D32" s="71"/>
      <c r="E32" s="69"/>
      <c r="F32" s="68"/>
      <c r="G32" s="68"/>
      <c r="H32" s="68"/>
      <c r="I32" s="68"/>
      <c r="J32" s="233"/>
      <c r="K32" s="236"/>
    </row>
    <row r="33" spans="1:11" x14ac:dyDescent="0.3">
      <c r="A33" s="240">
        <f t="shared" si="0"/>
        <v>8</v>
      </c>
      <c r="B33" s="66" t="str">
        <f t="shared" si="1"/>
        <v/>
      </c>
      <c r="C33" s="67"/>
      <c r="D33" s="71"/>
      <c r="E33" s="69"/>
      <c r="F33" s="68"/>
      <c r="G33" s="68"/>
      <c r="H33" s="68"/>
      <c r="I33" s="68"/>
      <c r="J33" s="233"/>
      <c r="K33" s="236"/>
    </row>
    <row r="34" spans="1:11" x14ac:dyDescent="0.3">
      <c r="A34" s="240">
        <f t="shared" si="0"/>
        <v>9</v>
      </c>
      <c r="B34" s="66" t="str">
        <f t="shared" si="1"/>
        <v>V9</v>
      </c>
      <c r="C34" s="72" t="s">
        <v>220</v>
      </c>
      <c r="D34" s="68">
        <v>872.47</v>
      </c>
      <c r="E34" s="69" t="s">
        <v>130</v>
      </c>
      <c r="F34" s="68">
        <v>530</v>
      </c>
      <c r="G34" s="68">
        <f>F34*D34</f>
        <v>462409.10000000003</v>
      </c>
      <c r="H34" s="68">
        <f t="shared" si="3"/>
        <v>512.93399999999997</v>
      </c>
      <c r="I34" s="68">
        <f>H34*D34</f>
        <v>447519.52697999997</v>
      </c>
      <c r="J34" s="233">
        <f t="shared" si="5"/>
        <v>872.47</v>
      </c>
      <c r="K34" s="236">
        <f t="shared" si="4"/>
        <v>447519.52697999997</v>
      </c>
    </row>
    <row r="35" spans="1:11" x14ac:dyDescent="0.3">
      <c r="A35" s="240">
        <f t="shared" si="0"/>
        <v>9</v>
      </c>
      <c r="B35" s="66" t="str">
        <f t="shared" si="1"/>
        <v/>
      </c>
      <c r="C35" s="72"/>
      <c r="D35" s="68"/>
      <c r="E35" s="69"/>
      <c r="F35" s="68"/>
      <c r="G35" s="68"/>
      <c r="H35" s="68"/>
      <c r="I35" s="68"/>
      <c r="J35" s="233"/>
      <c r="K35" s="236"/>
    </row>
    <row r="36" spans="1:11" x14ac:dyDescent="0.3">
      <c r="A36" s="240">
        <f t="shared" si="0"/>
        <v>10</v>
      </c>
      <c r="B36" s="66" t="str">
        <f t="shared" si="1"/>
        <v>V10</v>
      </c>
      <c r="C36" s="72" t="s">
        <v>212</v>
      </c>
      <c r="D36" s="68">
        <v>1527.58</v>
      </c>
      <c r="E36" s="69" t="s">
        <v>130</v>
      </c>
      <c r="F36" s="68">
        <v>530</v>
      </c>
      <c r="G36" s="68">
        <f t="shared" ref="G36:G46" si="6">F36*D36</f>
        <v>809617.39999999991</v>
      </c>
      <c r="H36" s="68">
        <f t="shared" si="3"/>
        <v>512.93399999999997</v>
      </c>
      <c r="I36" s="68">
        <f>H36*D36</f>
        <v>783547.71971999994</v>
      </c>
      <c r="J36" s="233">
        <f t="shared" si="5"/>
        <v>1527.58</v>
      </c>
      <c r="K36" s="236">
        <f t="shared" si="4"/>
        <v>783547.71971999994</v>
      </c>
    </row>
    <row r="37" spans="1:11" ht="18" customHeight="1" x14ac:dyDescent="0.3">
      <c r="A37" s="240">
        <f t="shared" si="0"/>
        <v>10</v>
      </c>
      <c r="B37" s="66" t="str">
        <f t="shared" si="1"/>
        <v/>
      </c>
      <c r="C37" s="72"/>
      <c r="D37" s="68"/>
      <c r="E37" s="69"/>
      <c r="F37" s="68"/>
      <c r="G37" s="68"/>
      <c r="H37" s="68"/>
      <c r="I37" s="68"/>
      <c r="J37" s="233"/>
      <c r="K37" s="236"/>
    </row>
    <row r="38" spans="1:11" x14ac:dyDescent="0.3">
      <c r="A38" s="240">
        <f t="shared" si="0"/>
        <v>11</v>
      </c>
      <c r="B38" s="66" t="str">
        <f t="shared" si="1"/>
        <v>V11</v>
      </c>
      <c r="C38" s="72" t="s">
        <v>214</v>
      </c>
      <c r="D38" s="68">
        <v>1527.58</v>
      </c>
      <c r="E38" s="69" t="s">
        <v>130</v>
      </c>
      <c r="F38" s="68">
        <v>530</v>
      </c>
      <c r="G38" s="68">
        <f t="shared" si="6"/>
        <v>809617.39999999991</v>
      </c>
      <c r="H38" s="68">
        <f t="shared" si="3"/>
        <v>512.93399999999997</v>
      </c>
      <c r="I38" s="68">
        <f>H38*D38</f>
        <v>783547.71971999994</v>
      </c>
      <c r="J38" s="233">
        <f t="shared" si="5"/>
        <v>1527.58</v>
      </c>
      <c r="K38" s="236">
        <f t="shared" si="4"/>
        <v>783547.71971999994</v>
      </c>
    </row>
    <row r="39" spans="1:11" ht="18" customHeight="1" x14ac:dyDescent="0.3">
      <c r="A39" s="240">
        <f t="shared" si="0"/>
        <v>11</v>
      </c>
      <c r="B39" s="66" t="str">
        <f t="shared" si="1"/>
        <v/>
      </c>
      <c r="C39" s="72"/>
      <c r="D39" s="68"/>
      <c r="E39" s="69"/>
      <c r="F39" s="68"/>
      <c r="G39" s="68"/>
      <c r="H39" s="68"/>
      <c r="I39" s="68"/>
      <c r="J39" s="233"/>
      <c r="K39" s="236"/>
    </row>
    <row r="40" spans="1:11" x14ac:dyDescent="0.3">
      <c r="A40" s="240">
        <f t="shared" si="0"/>
        <v>12</v>
      </c>
      <c r="B40" s="66" t="str">
        <f t="shared" si="1"/>
        <v>V12</v>
      </c>
      <c r="C40" s="72" t="s">
        <v>215</v>
      </c>
      <c r="D40" s="68">
        <v>1527.58</v>
      </c>
      <c r="E40" s="69" t="s">
        <v>130</v>
      </c>
      <c r="F40" s="68">
        <v>530</v>
      </c>
      <c r="G40" s="68">
        <f t="shared" si="6"/>
        <v>809617.39999999991</v>
      </c>
      <c r="H40" s="68">
        <f t="shared" si="3"/>
        <v>512.93399999999997</v>
      </c>
      <c r="I40" s="68">
        <f>H40*D40</f>
        <v>783547.71971999994</v>
      </c>
      <c r="J40" s="233">
        <f t="shared" si="5"/>
        <v>1527.58</v>
      </c>
      <c r="K40" s="236">
        <f t="shared" si="4"/>
        <v>783547.71971999994</v>
      </c>
    </row>
    <row r="41" spans="1:11" ht="18" customHeight="1" x14ac:dyDescent="0.3">
      <c r="A41" s="240">
        <f t="shared" si="0"/>
        <v>12</v>
      </c>
      <c r="B41" s="66" t="str">
        <f t="shared" si="1"/>
        <v/>
      </c>
      <c r="C41" s="72"/>
      <c r="D41" s="68"/>
      <c r="E41" s="69"/>
      <c r="F41" s="68"/>
      <c r="G41" s="68"/>
      <c r="H41" s="68"/>
      <c r="I41" s="68"/>
      <c r="J41" s="233"/>
      <c r="K41" s="236"/>
    </row>
    <row r="42" spans="1:11" x14ac:dyDescent="0.3">
      <c r="A42" s="240">
        <f t="shared" si="0"/>
        <v>13</v>
      </c>
      <c r="B42" s="66" t="str">
        <f t="shared" si="1"/>
        <v>V13</v>
      </c>
      <c r="C42" s="72" t="s">
        <v>216</v>
      </c>
      <c r="D42" s="68">
        <v>1527.58</v>
      </c>
      <c r="E42" s="69" t="s">
        <v>130</v>
      </c>
      <c r="F42" s="68">
        <v>530</v>
      </c>
      <c r="G42" s="68">
        <f t="shared" si="6"/>
        <v>809617.39999999991</v>
      </c>
      <c r="H42" s="68">
        <f t="shared" si="3"/>
        <v>512.93399999999997</v>
      </c>
      <c r="I42" s="68">
        <f>H42*D42</f>
        <v>783547.71971999994</v>
      </c>
      <c r="J42" s="233">
        <f t="shared" si="5"/>
        <v>1527.58</v>
      </c>
      <c r="K42" s="236">
        <f t="shared" si="4"/>
        <v>783547.71971999994</v>
      </c>
    </row>
    <row r="43" spans="1:11" ht="18" customHeight="1" x14ac:dyDescent="0.3">
      <c r="A43" s="240">
        <f t="shared" si="0"/>
        <v>13</v>
      </c>
      <c r="B43" s="66" t="str">
        <f t="shared" si="1"/>
        <v/>
      </c>
      <c r="C43" s="72"/>
      <c r="D43" s="68"/>
      <c r="E43" s="69"/>
      <c r="F43" s="68"/>
      <c r="G43" s="68"/>
      <c r="H43" s="68"/>
      <c r="I43" s="68"/>
      <c r="J43" s="233"/>
      <c r="K43" s="236"/>
    </row>
    <row r="44" spans="1:11" ht="18" customHeight="1" x14ac:dyDescent="0.3">
      <c r="A44" s="240">
        <f t="shared" si="0"/>
        <v>14</v>
      </c>
      <c r="B44" s="66" t="str">
        <f t="shared" si="1"/>
        <v>V14</v>
      </c>
      <c r="C44" s="72" t="s">
        <v>423</v>
      </c>
      <c r="D44" s="68">
        <v>1439.61</v>
      </c>
      <c r="E44" s="69" t="s">
        <v>130</v>
      </c>
      <c r="F44" s="68">
        <v>530</v>
      </c>
      <c r="G44" s="68">
        <f t="shared" si="6"/>
        <v>762993.29999999993</v>
      </c>
      <c r="H44" s="68">
        <f t="shared" si="3"/>
        <v>512.93399999999997</v>
      </c>
      <c r="I44" s="68">
        <f>H44*D44</f>
        <v>738424.91573999985</v>
      </c>
      <c r="J44" s="233">
        <v>1527.58</v>
      </c>
      <c r="K44" s="236">
        <f t="shared" si="4"/>
        <v>783547.71971999994</v>
      </c>
    </row>
    <row r="45" spans="1:11" ht="18" customHeight="1" x14ac:dyDescent="0.3">
      <c r="A45" s="240">
        <f t="shared" si="0"/>
        <v>14</v>
      </c>
      <c r="B45" s="66" t="str">
        <f t="shared" si="1"/>
        <v/>
      </c>
      <c r="C45" s="72"/>
      <c r="D45" s="68"/>
      <c r="E45" s="69"/>
      <c r="F45" s="68"/>
      <c r="G45" s="68"/>
      <c r="H45" s="68"/>
      <c r="I45" s="68"/>
      <c r="J45" s="233"/>
      <c r="K45" s="236"/>
    </row>
    <row r="46" spans="1:11" ht="18" customHeight="1" x14ac:dyDescent="0.3">
      <c r="A46" s="240">
        <f t="shared" si="0"/>
        <v>15</v>
      </c>
      <c r="B46" s="66" t="str">
        <f t="shared" si="1"/>
        <v>V15</v>
      </c>
      <c r="C46" s="72" t="s">
        <v>424</v>
      </c>
      <c r="D46" s="68">
        <v>293.38</v>
      </c>
      <c r="E46" s="69" t="s">
        <v>130</v>
      </c>
      <c r="F46" s="68">
        <v>530</v>
      </c>
      <c r="G46" s="68">
        <f t="shared" si="6"/>
        <v>155491.4</v>
      </c>
      <c r="H46" s="68">
        <f t="shared" si="3"/>
        <v>512.93399999999997</v>
      </c>
      <c r="I46" s="68">
        <f>H46*D46</f>
        <v>150484.57691999999</v>
      </c>
      <c r="J46" s="233">
        <f t="shared" si="5"/>
        <v>293.38</v>
      </c>
      <c r="K46" s="236">
        <f t="shared" si="4"/>
        <v>150484.57691999999</v>
      </c>
    </row>
    <row r="47" spans="1:11" ht="4.5" customHeight="1" x14ac:dyDescent="0.3">
      <c r="A47" s="240">
        <f t="shared" si="0"/>
        <v>15</v>
      </c>
      <c r="B47" s="66" t="str">
        <f t="shared" si="1"/>
        <v/>
      </c>
      <c r="C47" s="72"/>
      <c r="D47" s="68"/>
      <c r="E47" s="69"/>
      <c r="F47" s="68"/>
      <c r="G47" s="68"/>
      <c r="H47" s="68"/>
      <c r="I47" s="68"/>
      <c r="J47" s="233"/>
      <c r="K47" s="236"/>
    </row>
    <row r="48" spans="1:11" ht="15" customHeight="1" x14ac:dyDescent="0.3">
      <c r="A48" s="240">
        <f t="shared" si="0"/>
        <v>15</v>
      </c>
      <c r="B48" s="66" t="str">
        <f t="shared" si="1"/>
        <v/>
      </c>
      <c r="C48" s="67" t="s">
        <v>809</v>
      </c>
      <c r="D48" s="71"/>
      <c r="E48" s="69"/>
      <c r="F48" s="68"/>
      <c r="G48" s="68"/>
      <c r="H48" s="68"/>
      <c r="I48" s="68"/>
      <c r="J48" s="233"/>
      <c r="K48" s="236"/>
    </row>
    <row r="49" spans="1:33" x14ac:dyDescent="0.3">
      <c r="A49" s="240">
        <f t="shared" si="0"/>
        <v>15</v>
      </c>
      <c r="B49" s="66" t="str">
        <f t="shared" si="1"/>
        <v/>
      </c>
      <c r="C49" s="67"/>
      <c r="D49" s="71"/>
      <c r="E49" s="69"/>
      <c r="F49" s="68"/>
      <c r="G49" s="68"/>
      <c r="H49" s="68"/>
      <c r="I49" s="68"/>
      <c r="J49" s="233"/>
      <c r="K49" s="236"/>
    </row>
    <row r="50" spans="1:33" s="101" customFormat="1" ht="52.8" x14ac:dyDescent="0.3">
      <c r="A50" s="240">
        <f t="shared" si="0"/>
        <v>15</v>
      </c>
      <c r="B50" s="66" t="str">
        <f t="shared" si="1"/>
        <v/>
      </c>
      <c r="C50" s="72" t="s">
        <v>984</v>
      </c>
      <c r="D50" s="71"/>
      <c r="E50" s="69"/>
      <c r="F50" s="68"/>
      <c r="G50" s="68"/>
      <c r="H50" s="68"/>
      <c r="I50" s="68"/>
      <c r="J50" s="233"/>
      <c r="K50" s="236"/>
    </row>
    <row r="51" spans="1:33" x14ac:dyDescent="0.3">
      <c r="A51" s="240">
        <f t="shared" si="0"/>
        <v>15</v>
      </c>
      <c r="B51" s="186" t="str">
        <f t="shared" si="1"/>
        <v/>
      </c>
      <c r="C51" s="302"/>
      <c r="D51" s="187"/>
      <c r="E51" s="155"/>
      <c r="F51" s="188"/>
      <c r="G51" s="188"/>
      <c r="H51" s="188"/>
      <c r="I51" s="188"/>
      <c r="J51" s="234"/>
      <c r="K51" s="237"/>
    </row>
    <row r="52" spans="1:33" x14ac:dyDescent="0.3">
      <c r="A52" s="240">
        <f t="shared" si="0"/>
        <v>16</v>
      </c>
      <c r="B52" s="66" t="str">
        <f t="shared" si="1"/>
        <v>V16</v>
      </c>
      <c r="C52" s="72" t="s">
        <v>220</v>
      </c>
      <c r="D52" s="68">
        <v>380.56</v>
      </c>
      <c r="E52" s="69" t="s">
        <v>130</v>
      </c>
      <c r="F52" s="68">
        <v>583</v>
      </c>
      <c r="G52" s="68">
        <f>F52*D52</f>
        <v>221866.48</v>
      </c>
      <c r="H52" s="68">
        <f t="shared" si="3"/>
        <v>564.22739999999999</v>
      </c>
      <c r="I52" s="68">
        <f>H52*D52</f>
        <v>214722.37934399999</v>
      </c>
      <c r="J52" s="233">
        <f>D52+12</f>
        <v>392.56</v>
      </c>
      <c r="K52" s="236">
        <f t="shared" si="4"/>
        <v>221493.108144</v>
      </c>
    </row>
    <row r="53" spans="1:33" ht="12.75" customHeight="1" x14ac:dyDescent="0.3">
      <c r="A53" s="240">
        <f t="shared" si="0"/>
        <v>16</v>
      </c>
      <c r="B53" s="66" t="str">
        <f t="shared" si="1"/>
        <v/>
      </c>
      <c r="C53" s="72"/>
      <c r="D53" s="68"/>
      <c r="E53" s="69"/>
      <c r="F53" s="68"/>
      <c r="G53" s="68"/>
      <c r="H53" s="68"/>
      <c r="I53" s="68"/>
      <c r="J53" s="233"/>
      <c r="K53" s="236"/>
    </row>
    <row r="54" spans="1:33" x14ac:dyDescent="0.3">
      <c r="A54" s="240">
        <f t="shared" si="0"/>
        <v>17</v>
      </c>
      <c r="B54" s="66" t="str">
        <f t="shared" si="1"/>
        <v>V17</v>
      </c>
      <c r="C54" s="72" t="s">
        <v>212</v>
      </c>
      <c r="D54" s="68">
        <v>265.10000000000002</v>
      </c>
      <c r="E54" s="69" t="s">
        <v>130</v>
      </c>
      <c r="F54" s="68">
        <v>583</v>
      </c>
      <c r="G54" s="68">
        <f t="shared" ref="G54:G64" si="7">F54*D54</f>
        <v>154553.30000000002</v>
      </c>
      <c r="H54" s="68">
        <f t="shared" si="3"/>
        <v>564.22739999999999</v>
      </c>
      <c r="I54" s="68">
        <f>H54*D54</f>
        <v>149576.68374000001</v>
      </c>
      <c r="J54" s="233">
        <f>D54+8</f>
        <v>273.10000000000002</v>
      </c>
      <c r="K54" s="236">
        <f t="shared" si="4"/>
        <v>154090.50294000001</v>
      </c>
    </row>
    <row r="55" spans="1:33" ht="12" customHeight="1" x14ac:dyDescent="0.3">
      <c r="A55" s="240">
        <f t="shared" si="0"/>
        <v>17</v>
      </c>
      <c r="B55" s="66" t="str">
        <f t="shared" si="1"/>
        <v/>
      </c>
      <c r="C55" s="72"/>
      <c r="D55" s="68"/>
      <c r="E55" s="69"/>
      <c r="F55" s="68"/>
      <c r="G55" s="68"/>
      <c r="H55" s="68"/>
      <c r="I55" s="68"/>
      <c r="J55" s="233"/>
      <c r="K55" s="236"/>
    </row>
    <row r="56" spans="1:33" x14ac:dyDescent="0.3">
      <c r="A56" s="240">
        <f t="shared" si="0"/>
        <v>18</v>
      </c>
      <c r="B56" s="66" t="str">
        <f t="shared" si="1"/>
        <v>V18</v>
      </c>
      <c r="C56" s="72" t="s">
        <v>214</v>
      </c>
      <c r="D56" s="68">
        <v>265.10000000000002</v>
      </c>
      <c r="E56" s="69" t="s">
        <v>130</v>
      </c>
      <c r="F56" s="68">
        <v>583</v>
      </c>
      <c r="G56" s="68">
        <f t="shared" si="7"/>
        <v>154553.30000000002</v>
      </c>
      <c r="H56" s="68">
        <f t="shared" si="3"/>
        <v>564.22739999999999</v>
      </c>
      <c r="I56" s="68">
        <f>H56*D56</f>
        <v>149576.68374000001</v>
      </c>
      <c r="J56" s="233">
        <f>D56+8</f>
        <v>273.10000000000002</v>
      </c>
      <c r="K56" s="236">
        <f t="shared" si="4"/>
        <v>154090.50294000001</v>
      </c>
    </row>
    <row r="57" spans="1:33" ht="11.25" customHeight="1" x14ac:dyDescent="0.3">
      <c r="A57" s="240">
        <f t="shared" si="0"/>
        <v>18</v>
      </c>
      <c r="B57" s="66" t="str">
        <f t="shared" si="1"/>
        <v/>
      </c>
      <c r="C57" s="72"/>
      <c r="D57" s="68"/>
      <c r="E57" s="69"/>
      <c r="F57" s="68"/>
      <c r="G57" s="68"/>
      <c r="H57" s="68"/>
      <c r="I57" s="68"/>
      <c r="J57" s="233"/>
      <c r="K57" s="236"/>
    </row>
    <row r="58" spans="1:33" s="217" customFormat="1" ht="18" customHeight="1" x14ac:dyDescent="0.3">
      <c r="A58" s="242">
        <f t="shared" si="0"/>
        <v>19</v>
      </c>
      <c r="B58" s="66" t="str">
        <f t="shared" si="1"/>
        <v>V19</v>
      </c>
      <c r="C58" s="72" t="s">
        <v>215</v>
      </c>
      <c r="D58" s="68">
        <v>265.10000000000002</v>
      </c>
      <c r="E58" s="69" t="s">
        <v>130</v>
      </c>
      <c r="F58" s="68">
        <v>583</v>
      </c>
      <c r="G58" s="68">
        <f t="shared" si="7"/>
        <v>154553.30000000002</v>
      </c>
      <c r="H58" s="68">
        <f t="shared" si="3"/>
        <v>564.22739999999999</v>
      </c>
      <c r="I58" s="68">
        <f>H58*D58</f>
        <v>149576.68374000001</v>
      </c>
      <c r="J58" s="233">
        <f>D58+8</f>
        <v>273.10000000000002</v>
      </c>
      <c r="K58" s="236">
        <f t="shared" si="4"/>
        <v>154090.50294000001</v>
      </c>
      <c r="L58" s="101"/>
      <c r="M58" s="101"/>
      <c r="N58" s="101"/>
      <c r="O58" s="101"/>
      <c r="P58" s="101"/>
      <c r="Q58" s="101"/>
      <c r="R58" s="101"/>
      <c r="S58" s="101"/>
      <c r="T58" s="101"/>
      <c r="U58" s="101"/>
      <c r="V58" s="101"/>
      <c r="W58" s="101"/>
      <c r="X58" s="101"/>
      <c r="Y58" s="101"/>
      <c r="Z58" s="101"/>
      <c r="AA58" s="101"/>
      <c r="AB58" s="101"/>
      <c r="AC58" s="101"/>
      <c r="AD58" s="101"/>
      <c r="AE58" s="101"/>
      <c r="AF58" s="101"/>
      <c r="AG58" s="101"/>
    </row>
    <row r="59" spans="1:33" ht="13.5" customHeight="1" x14ac:dyDescent="0.3">
      <c r="A59" s="240">
        <f t="shared" si="0"/>
        <v>19</v>
      </c>
      <c r="B59" s="66" t="str">
        <f t="shared" si="1"/>
        <v/>
      </c>
      <c r="C59" s="72"/>
      <c r="D59" s="68"/>
      <c r="E59" s="69"/>
      <c r="F59" s="69"/>
      <c r="G59" s="69"/>
      <c r="H59" s="68"/>
      <c r="I59" s="68"/>
      <c r="J59" s="233"/>
      <c r="K59" s="236"/>
      <c r="L59" s="101"/>
      <c r="M59" s="101"/>
      <c r="N59" s="101"/>
      <c r="O59" s="101"/>
      <c r="P59" s="101"/>
      <c r="Q59" s="101"/>
      <c r="R59" s="101"/>
      <c r="S59" s="101"/>
      <c r="T59" s="101"/>
      <c r="U59" s="101"/>
      <c r="V59" s="101"/>
      <c r="W59" s="101"/>
      <c r="X59" s="101"/>
      <c r="Y59" s="101"/>
      <c r="Z59" s="101"/>
      <c r="AA59" s="101"/>
      <c r="AB59" s="101"/>
      <c r="AC59" s="101"/>
      <c r="AD59" s="101"/>
      <c r="AE59" s="101"/>
      <c r="AF59" s="101"/>
      <c r="AG59" s="101"/>
    </row>
    <row r="60" spans="1:33" x14ac:dyDescent="0.3">
      <c r="A60" s="240">
        <f t="shared" si="0"/>
        <v>20</v>
      </c>
      <c r="B60" s="66" t="str">
        <f t="shared" si="1"/>
        <v>V20</v>
      </c>
      <c r="C60" s="72" t="s">
        <v>216</v>
      </c>
      <c r="D60" s="68">
        <v>240.6</v>
      </c>
      <c r="E60" s="69" t="s">
        <v>130</v>
      </c>
      <c r="F60" s="68">
        <v>583</v>
      </c>
      <c r="G60" s="68">
        <f t="shared" si="7"/>
        <v>140269.79999999999</v>
      </c>
      <c r="H60" s="68">
        <f t="shared" si="3"/>
        <v>564.22739999999999</v>
      </c>
      <c r="I60" s="68">
        <f>H60*D60</f>
        <v>135753.11244</v>
      </c>
      <c r="J60" s="233">
        <v>273.10000000000002</v>
      </c>
      <c r="K60" s="236">
        <f t="shared" si="4"/>
        <v>154090.50294000001</v>
      </c>
    </row>
    <row r="61" spans="1:33" ht="11.25" customHeight="1" x14ac:dyDescent="0.3">
      <c r="A61" s="240">
        <f t="shared" si="0"/>
        <v>20</v>
      </c>
      <c r="B61" s="66" t="str">
        <f t="shared" si="1"/>
        <v/>
      </c>
      <c r="C61" s="72"/>
      <c r="D61" s="68"/>
      <c r="E61" s="69"/>
      <c r="F61" s="68"/>
      <c r="G61" s="68"/>
      <c r="H61" s="68"/>
      <c r="I61" s="68"/>
      <c r="J61" s="233"/>
      <c r="K61" s="236"/>
    </row>
    <row r="62" spans="1:33" ht="18" customHeight="1" x14ac:dyDescent="0.3">
      <c r="A62" s="240">
        <f t="shared" si="0"/>
        <v>21</v>
      </c>
      <c r="B62" s="66" t="str">
        <f t="shared" si="1"/>
        <v>V21</v>
      </c>
      <c r="C62" s="72" t="s">
        <v>423</v>
      </c>
      <c r="D62" s="68">
        <v>418.9</v>
      </c>
      <c r="E62" s="69" t="s">
        <v>130</v>
      </c>
      <c r="F62" s="68">
        <v>583</v>
      </c>
      <c r="G62" s="68">
        <f t="shared" si="7"/>
        <v>244218.69999999998</v>
      </c>
      <c r="H62" s="68">
        <f t="shared" si="3"/>
        <v>564.22739999999999</v>
      </c>
      <c r="I62" s="68">
        <f>H62*D62</f>
        <v>236354.85785999999</v>
      </c>
      <c r="J62" s="233">
        <f t="shared" si="5"/>
        <v>418.9</v>
      </c>
      <c r="K62" s="236">
        <f t="shared" si="4"/>
        <v>236354.85785999999</v>
      </c>
    </row>
    <row r="63" spans="1:33" ht="10.5" customHeight="1" x14ac:dyDescent="0.3">
      <c r="A63" s="240">
        <f t="shared" si="0"/>
        <v>21</v>
      </c>
      <c r="B63" s="66" t="str">
        <f t="shared" si="1"/>
        <v/>
      </c>
      <c r="C63" s="72"/>
      <c r="D63" s="68"/>
      <c r="E63" s="69"/>
      <c r="F63" s="68"/>
      <c r="G63" s="68"/>
      <c r="H63" s="68"/>
      <c r="I63" s="68"/>
      <c r="J63" s="233"/>
      <c r="K63" s="236"/>
    </row>
    <row r="64" spans="1:33" ht="18" customHeight="1" x14ac:dyDescent="0.3">
      <c r="A64" s="240">
        <f t="shared" si="0"/>
        <v>22</v>
      </c>
      <c r="B64" s="66" t="str">
        <f t="shared" si="1"/>
        <v>V22</v>
      </c>
      <c r="C64" s="72" t="s">
        <v>424</v>
      </c>
      <c r="D64" s="68">
        <v>23.47</v>
      </c>
      <c r="E64" s="69" t="s">
        <v>130</v>
      </c>
      <c r="F64" s="68">
        <v>583</v>
      </c>
      <c r="G64" s="68">
        <f t="shared" si="7"/>
        <v>13683.01</v>
      </c>
      <c r="H64" s="68">
        <f t="shared" si="3"/>
        <v>564.22739999999999</v>
      </c>
      <c r="I64" s="68">
        <f>H64*D64</f>
        <v>13242.417077999999</v>
      </c>
      <c r="J64" s="233">
        <f t="shared" si="5"/>
        <v>23.47</v>
      </c>
      <c r="K64" s="236">
        <f t="shared" si="4"/>
        <v>13242.417077999999</v>
      </c>
    </row>
    <row r="65" spans="1:11" ht="18" customHeight="1" x14ac:dyDescent="0.3">
      <c r="A65" s="240">
        <f t="shared" si="0"/>
        <v>22</v>
      </c>
      <c r="B65" s="66" t="str">
        <f t="shared" si="1"/>
        <v/>
      </c>
      <c r="C65" s="72"/>
      <c r="D65" s="68"/>
      <c r="E65" s="69"/>
      <c r="F65" s="68"/>
      <c r="G65" s="68"/>
      <c r="H65" s="68"/>
      <c r="I65" s="68"/>
      <c r="J65" s="230"/>
      <c r="K65" s="230"/>
    </row>
    <row r="66" spans="1:11" ht="18" customHeight="1" x14ac:dyDescent="0.3">
      <c r="A66" s="240"/>
      <c r="B66" s="66"/>
      <c r="C66" s="72"/>
      <c r="D66" s="68"/>
      <c r="E66" s="69"/>
      <c r="F66" s="68"/>
      <c r="G66" s="68"/>
      <c r="H66" s="68"/>
      <c r="I66" s="68"/>
      <c r="J66" s="230"/>
      <c r="K66" s="230"/>
    </row>
    <row r="67" spans="1:11" ht="18" customHeight="1" x14ac:dyDescent="0.3">
      <c r="A67" s="240"/>
      <c r="B67" s="66"/>
      <c r="C67" s="72"/>
      <c r="D67" s="68"/>
      <c r="E67" s="69"/>
      <c r="F67" s="68"/>
      <c r="G67" s="68"/>
      <c r="H67" s="68"/>
      <c r="I67" s="68"/>
      <c r="J67" s="230"/>
      <c r="K67" s="230"/>
    </row>
    <row r="68" spans="1:11" ht="10.5" customHeight="1" x14ac:dyDescent="0.3">
      <c r="A68" s="240"/>
      <c r="B68" s="66"/>
      <c r="C68" s="72"/>
      <c r="D68" s="68"/>
      <c r="E68" s="69"/>
      <c r="F68" s="68"/>
      <c r="G68" s="68"/>
      <c r="H68" s="68"/>
      <c r="I68" s="68"/>
      <c r="J68" s="230"/>
      <c r="K68" s="230"/>
    </row>
    <row r="69" spans="1:11" ht="18" customHeight="1" x14ac:dyDescent="0.3">
      <c r="A69" s="240"/>
      <c r="B69" s="66"/>
      <c r="C69" s="72"/>
      <c r="D69" s="68"/>
      <c r="E69" s="69"/>
      <c r="F69" s="68"/>
      <c r="G69" s="68"/>
      <c r="H69" s="68"/>
      <c r="I69" s="68"/>
      <c r="J69" s="230"/>
      <c r="K69" s="230"/>
    </row>
    <row r="70" spans="1:11" ht="18" customHeight="1" x14ac:dyDescent="0.3">
      <c r="A70" s="240"/>
      <c r="B70" s="66"/>
      <c r="C70" s="72"/>
      <c r="D70" s="68"/>
      <c r="E70" s="69"/>
      <c r="F70" s="68"/>
      <c r="G70" s="68"/>
      <c r="H70" s="68"/>
      <c r="I70" s="68"/>
      <c r="J70" s="230"/>
      <c r="K70" s="230"/>
    </row>
    <row r="71" spans="1:11" ht="18" customHeight="1" x14ac:dyDescent="0.3">
      <c r="A71" s="240"/>
      <c r="B71" s="66"/>
      <c r="C71" s="72"/>
      <c r="D71" s="68"/>
      <c r="E71" s="69"/>
      <c r="F71" s="68"/>
      <c r="G71" s="68"/>
      <c r="H71" s="68"/>
      <c r="I71" s="68"/>
      <c r="J71" s="230"/>
      <c r="K71" s="230"/>
    </row>
    <row r="72" spans="1:11" ht="12.75" customHeight="1" x14ac:dyDescent="0.3">
      <c r="A72" s="240"/>
      <c r="B72" s="66"/>
      <c r="C72" s="72"/>
      <c r="D72" s="68"/>
      <c r="E72" s="69"/>
      <c r="F72" s="68"/>
      <c r="G72" s="68"/>
      <c r="H72" s="68"/>
      <c r="I72" s="68"/>
      <c r="J72" s="230"/>
      <c r="K72" s="230"/>
    </row>
    <row r="73" spans="1:11" ht="18" customHeight="1" x14ac:dyDescent="0.3">
      <c r="A73" s="240"/>
      <c r="B73" s="66"/>
      <c r="C73" s="72"/>
      <c r="D73" s="68"/>
      <c r="E73" s="69"/>
      <c r="F73" s="68"/>
      <c r="G73" s="68"/>
      <c r="H73" s="68"/>
      <c r="I73" s="68"/>
      <c r="J73" s="230"/>
      <c r="K73" s="230"/>
    </row>
    <row r="74" spans="1:11" ht="8.25" customHeight="1" x14ac:dyDescent="0.3">
      <c r="A74" s="240"/>
      <c r="B74" s="66"/>
      <c r="C74" s="72"/>
      <c r="D74" s="68"/>
      <c r="E74" s="69"/>
      <c r="F74" s="68"/>
      <c r="G74" s="68"/>
      <c r="H74" s="68"/>
      <c r="I74" s="68"/>
      <c r="J74" s="230"/>
      <c r="K74" s="230"/>
    </row>
    <row r="75" spans="1:11" ht="10.5" customHeight="1" x14ac:dyDescent="0.3">
      <c r="A75" s="240"/>
      <c r="B75" s="66"/>
      <c r="C75" s="72"/>
      <c r="D75" s="68"/>
      <c r="E75" s="69"/>
      <c r="F75" s="68"/>
      <c r="G75" s="68"/>
      <c r="H75" s="68"/>
      <c r="I75" s="68"/>
      <c r="J75" s="230"/>
      <c r="K75" s="230"/>
    </row>
    <row r="76" spans="1:11" ht="18" customHeight="1" x14ac:dyDescent="0.3">
      <c r="A76" s="240"/>
      <c r="B76" s="66"/>
      <c r="C76" s="72"/>
      <c r="D76" s="68"/>
      <c r="E76" s="69"/>
      <c r="F76" s="68"/>
      <c r="G76" s="68"/>
      <c r="H76" s="68"/>
      <c r="I76" s="68"/>
      <c r="J76" s="230"/>
      <c r="K76" s="230"/>
    </row>
    <row r="77" spans="1:11" ht="9.75" customHeight="1" x14ac:dyDescent="0.3">
      <c r="A77" s="240"/>
      <c r="B77" s="66"/>
      <c r="C77" s="72"/>
      <c r="D77" s="68"/>
      <c r="E77" s="69"/>
      <c r="F77" s="68"/>
      <c r="G77" s="68"/>
      <c r="H77" s="68"/>
      <c r="I77" s="68"/>
      <c r="J77" s="230"/>
      <c r="K77" s="230"/>
    </row>
    <row r="78" spans="1:11" ht="18" customHeight="1" x14ac:dyDescent="0.3">
      <c r="A78" s="240"/>
      <c r="B78" s="66"/>
      <c r="C78" s="67" t="s">
        <v>803</v>
      </c>
      <c r="D78" s="68"/>
      <c r="E78" s="69"/>
      <c r="F78" s="68"/>
      <c r="G78" s="68"/>
      <c r="H78" s="68"/>
      <c r="I78" s="68"/>
      <c r="J78" s="230"/>
      <c r="K78" s="230"/>
    </row>
    <row r="79" spans="1:11" s="60" customFormat="1" ht="18" customHeight="1" thickBot="1" x14ac:dyDescent="0.35">
      <c r="A79" s="79"/>
      <c r="B79" s="73"/>
      <c r="C79" s="74" t="s">
        <v>111</v>
      </c>
      <c r="D79" s="75"/>
      <c r="E79" s="76"/>
      <c r="F79" s="75"/>
      <c r="G79" s="185">
        <f>SUM(G9:G76)</f>
        <v>6947520.1899999995</v>
      </c>
      <c r="H79" s="301"/>
      <c r="I79" s="185">
        <f>SUM(I1:I76)</f>
        <v>6723810.0398819996</v>
      </c>
      <c r="J79" s="232"/>
      <c r="K79" s="400">
        <f>SUM(K6:K78)</f>
        <v>6866070.620166</v>
      </c>
    </row>
    <row r="80" spans="1:11" ht="18" customHeight="1" thickTop="1" x14ac:dyDescent="0.3">
      <c r="A80" s="240"/>
      <c r="B80" s="66"/>
      <c r="C80" s="67"/>
      <c r="D80" s="68"/>
      <c r="E80" s="69"/>
      <c r="F80" s="68"/>
      <c r="G80" s="68"/>
      <c r="H80" s="68"/>
      <c r="I80" s="68"/>
      <c r="J80" s="230"/>
      <c r="K80" s="230"/>
    </row>
    <row r="81" spans="2:11" x14ac:dyDescent="0.3">
      <c r="B81" s="155"/>
      <c r="C81" s="302"/>
      <c r="D81" s="188"/>
      <c r="E81" s="155"/>
      <c r="F81" s="188"/>
      <c r="G81" s="303"/>
      <c r="H81" s="188"/>
      <c r="I81" s="303"/>
      <c r="J81" s="231"/>
      <c r="K81" s="231"/>
    </row>
  </sheetData>
  <protectedRanges>
    <protectedRange sqref="H1:I66 H67:I65517" name="Range1"/>
    <protectedRange sqref="F1:F58 F60:F65517" name="Range1_11"/>
    <protectedRange sqref="G1:G58 G60:G65517" name="Range1_12"/>
  </protectedRanges>
  <mergeCells count="4">
    <mergeCell ref="B3:K3"/>
    <mergeCell ref="B2:K2"/>
    <mergeCell ref="B1:K1"/>
    <mergeCell ref="J4:K4"/>
  </mergeCells>
  <printOptions horizontalCentered="1"/>
  <pageMargins left="0.7" right="0.7" top="0.75" bottom="0.75" header="0.3" footer="0.3"/>
  <pageSetup scale="97" orientation="landscape" r:id="rId1"/>
  <headerFooter>
    <oddFooter>Page &amp;P of &amp;N</oddFooter>
  </headerFooter>
  <colBreaks count="2" manualBreakCount="2">
    <brk id="11" max="1048575" man="1"/>
    <brk id="19" max="96"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F76"/>
  <sheetViews>
    <sheetView tabSelected="1" view="pageBreakPreview" topLeftCell="A17" zoomScale="89" zoomScaleNormal="100" zoomScaleSheetLayoutView="89" workbookViewId="0">
      <selection activeCell="F18" sqref="F18"/>
    </sheetView>
  </sheetViews>
  <sheetFormatPr defaultColWidth="9.109375" defaultRowHeight="13.8" x14ac:dyDescent="0.25"/>
  <cols>
    <col min="1" max="1" width="6.6640625" style="97" customWidth="1"/>
    <col min="2" max="2" width="66" style="65" customWidth="1"/>
    <col min="3" max="3" width="10.33203125" style="97" customWidth="1"/>
    <col min="4" max="4" width="8.88671875" style="100" customWidth="1"/>
    <col min="5" max="5" width="12.88671875" style="99" customWidth="1"/>
    <col min="6" max="6" width="16.6640625" style="99" customWidth="1"/>
    <col min="7" max="16384" width="9.109375" style="108"/>
  </cols>
  <sheetData>
    <row r="1" spans="1:6" x14ac:dyDescent="0.25">
      <c r="A1" s="1019" t="s">
        <v>0</v>
      </c>
      <c r="B1" s="1019"/>
      <c r="C1" s="1019"/>
      <c r="D1" s="1019"/>
      <c r="E1" s="1019"/>
      <c r="F1" s="1019"/>
    </row>
    <row r="2" spans="1:6" x14ac:dyDescent="0.25">
      <c r="A2" s="1005" t="s">
        <v>938</v>
      </c>
      <c r="B2" s="1005"/>
      <c r="C2" s="1005"/>
      <c r="D2" s="1005"/>
      <c r="E2" s="1005"/>
      <c r="F2" s="1005"/>
    </row>
    <row r="3" spans="1:6" x14ac:dyDescent="0.25">
      <c r="A3" s="1006" t="s">
        <v>939</v>
      </c>
      <c r="B3" s="1006"/>
      <c r="C3" s="1006"/>
      <c r="D3" s="1006"/>
      <c r="E3" s="1006"/>
      <c r="F3" s="1006"/>
    </row>
    <row r="4" spans="1:6" ht="26.4" x14ac:dyDescent="0.25">
      <c r="A4" s="61" t="s">
        <v>116</v>
      </c>
      <c r="B4" s="61" t="s">
        <v>117</v>
      </c>
      <c r="C4" s="62" t="s">
        <v>118</v>
      </c>
      <c r="D4" s="61" t="s">
        <v>5</v>
      </c>
      <c r="E4" s="62" t="s">
        <v>119</v>
      </c>
      <c r="F4" s="62" t="s">
        <v>7</v>
      </c>
    </row>
    <row r="5" spans="1:6" x14ac:dyDescent="0.25">
      <c r="A5" s="63"/>
      <c r="B5" s="63"/>
      <c r="C5" s="580"/>
      <c r="D5" s="724"/>
      <c r="E5" s="580"/>
      <c r="F5" s="580"/>
    </row>
    <row r="6" spans="1:6" x14ac:dyDescent="0.25">
      <c r="A6" s="69"/>
      <c r="B6" s="593" t="s">
        <v>938</v>
      </c>
      <c r="C6" s="71"/>
      <c r="D6" s="70"/>
      <c r="E6" s="71"/>
      <c r="F6" s="68"/>
    </row>
    <row r="7" spans="1:6" x14ac:dyDescent="0.25">
      <c r="A7" s="69"/>
      <c r="B7" s="593"/>
      <c r="C7" s="71"/>
      <c r="D7" s="70"/>
      <c r="E7" s="71"/>
      <c r="F7" s="68"/>
    </row>
    <row r="8" spans="1:6" ht="26.4" x14ac:dyDescent="0.25">
      <c r="A8" s="66" t="str">
        <f>IF(D8&lt;&gt;"","X"&amp;#REF!,"")</f>
        <v/>
      </c>
      <c r="B8" s="72" t="s">
        <v>940</v>
      </c>
      <c r="C8" s="71"/>
      <c r="D8" s="69"/>
      <c r="E8" s="71"/>
      <c r="F8" s="68"/>
    </row>
    <row r="9" spans="1:6" x14ac:dyDescent="0.25">
      <c r="A9" s="66" t="str">
        <f>IF(D9&lt;&gt;"","X"&amp;#REF!,"")</f>
        <v/>
      </c>
      <c r="B9" s="72"/>
      <c r="C9" s="71"/>
      <c r="D9" s="69"/>
      <c r="E9" s="71"/>
      <c r="F9" s="68"/>
    </row>
    <row r="10" spans="1:6" ht="28.8" x14ac:dyDescent="0.25">
      <c r="A10" s="66" t="s">
        <v>955</v>
      </c>
      <c r="B10" s="72" t="s">
        <v>1055</v>
      </c>
      <c r="C10" s="71"/>
      <c r="D10" s="69" t="s">
        <v>941</v>
      </c>
      <c r="E10" s="71"/>
      <c r="F10" s="68">
        <v>2875000</v>
      </c>
    </row>
    <row r="11" spans="1:6" x14ac:dyDescent="0.25">
      <c r="A11" s="66" t="str">
        <f t="shared" ref="A11" si="0">IF(D11&lt;&gt;"","X"&amp;#REF!,"")</f>
        <v/>
      </c>
      <c r="B11" s="72"/>
      <c r="C11" s="71"/>
      <c r="D11" s="69"/>
      <c r="E11" s="71"/>
      <c r="F11" s="68"/>
    </row>
    <row r="12" spans="1:6" ht="26.4" x14ac:dyDescent="0.25">
      <c r="A12" s="66" t="s">
        <v>956</v>
      </c>
      <c r="B12" s="72" t="s">
        <v>942</v>
      </c>
      <c r="C12" s="71"/>
      <c r="D12" s="69" t="s">
        <v>941</v>
      </c>
      <c r="E12" s="71"/>
      <c r="F12" s="68">
        <v>23000000</v>
      </c>
    </row>
    <row r="13" spans="1:6" x14ac:dyDescent="0.25">
      <c r="A13" s="66" t="str">
        <f t="shared" ref="A13" si="1">IF(D13&lt;&gt;"","X"&amp;#REF!,"")</f>
        <v/>
      </c>
      <c r="B13" s="72"/>
      <c r="C13" s="71"/>
      <c r="D13" s="69"/>
      <c r="E13" s="71"/>
      <c r="F13" s="68"/>
    </row>
    <row r="14" spans="1:6" ht="39.6" x14ac:dyDescent="0.25">
      <c r="A14" s="66" t="s">
        <v>957</v>
      </c>
      <c r="B14" s="72" t="s">
        <v>943</v>
      </c>
      <c r="C14" s="71"/>
      <c r="D14" s="69" t="s">
        <v>941</v>
      </c>
      <c r="E14" s="71"/>
      <c r="F14" s="68">
        <v>19199105.550000001</v>
      </c>
    </row>
    <row r="15" spans="1:6" x14ac:dyDescent="0.25">
      <c r="A15" s="66" t="str">
        <f t="shared" ref="A15" si="2">IF(D15&lt;&gt;"","X"&amp;#REF!,"")</f>
        <v/>
      </c>
      <c r="B15" s="72"/>
      <c r="C15" s="71"/>
      <c r="D15" s="69"/>
      <c r="E15" s="71"/>
      <c r="F15" s="68"/>
    </row>
    <row r="16" spans="1:6" ht="39.6" x14ac:dyDescent="0.25">
      <c r="A16" s="66" t="s">
        <v>958</v>
      </c>
      <c r="B16" s="72" t="s">
        <v>944</v>
      </c>
      <c r="C16" s="71"/>
      <c r="D16" s="69" t="s">
        <v>941</v>
      </c>
      <c r="E16" s="71"/>
      <c r="F16" s="68">
        <v>4332400</v>
      </c>
    </row>
    <row r="17" spans="1:6" x14ac:dyDescent="0.25">
      <c r="A17" s="66" t="str">
        <f t="shared" ref="A17" si="3">IF(D17&lt;&gt;"","X"&amp;#REF!,"")</f>
        <v/>
      </c>
      <c r="B17" s="72"/>
      <c r="C17" s="71"/>
      <c r="D17" s="69"/>
      <c r="E17" s="71"/>
      <c r="F17" s="68"/>
    </row>
    <row r="18" spans="1:6" ht="26.4" x14ac:dyDescent="0.25">
      <c r="A18" s="66" t="s">
        <v>959</v>
      </c>
      <c r="B18" s="72" t="s">
        <v>945</v>
      </c>
      <c r="C18" s="71"/>
      <c r="D18" s="69" t="s">
        <v>941</v>
      </c>
      <c r="E18" s="71"/>
      <c r="F18" s="68">
        <v>1243436.4499999997</v>
      </c>
    </row>
    <row r="19" spans="1:6" x14ac:dyDescent="0.25">
      <c r="A19" s="66" t="str">
        <f t="shared" ref="A19" si="4">IF(D19&lt;&gt;"","X"&amp;#REF!,"")</f>
        <v/>
      </c>
      <c r="B19" s="72"/>
      <c r="C19" s="71"/>
      <c r="D19" s="69"/>
      <c r="E19" s="71"/>
      <c r="F19" s="68"/>
    </row>
    <row r="20" spans="1:6" ht="26.4" x14ac:dyDescent="0.25">
      <c r="A20" s="66" t="s">
        <v>960</v>
      </c>
      <c r="B20" s="72" t="s">
        <v>946</v>
      </c>
      <c r="C20" s="71"/>
      <c r="D20" s="69" t="s">
        <v>941</v>
      </c>
      <c r="E20" s="71"/>
      <c r="F20" s="68">
        <v>11383370</v>
      </c>
    </row>
    <row r="21" spans="1:6" x14ac:dyDescent="0.25">
      <c r="A21" s="186" t="str">
        <f t="shared" ref="A21" si="5">IF(D21&lt;&gt;"","X"&amp;#REF!,"")</f>
        <v/>
      </c>
      <c r="B21" s="227"/>
      <c r="C21" s="187"/>
      <c r="D21" s="155"/>
      <c r="E21" s="187"/>
      <c r="F21" s="188"/>
    </row>
    <row r="22" spans="1:6" ht="26.4" x14ac:dyDescent="0.25">
      <c r="A22" s="66" t="s">
        <v>961</v>
      </c>
      <c r="B22" s="72" t="s">
        <v>947</v>
      </c>
      <c r="C22" s="71"/>
      <c r="D22" s="69" t="s">
        <v>941</v>
      </c>
      <c r="E22" s="71"/>
      <c r="F22" s="68">
        <v>1250000</v>
      </c>
    </row>
    <row r="23" spans="1:6" x14ac:dyDescent="0.25">
      <c r="A23" s="66" t="str">
        <f t="shared" ref="A23" si="6">IF(D23&lt;&gt;"","X"&amp;#REF!,"")</f>
        <v/>
      </c>
      <c r="B23" s="72"/>
      <c r="C23" s="71"/>
      <c r="D23" s="69"/>
      <c r="E23" s="71"/>
      <c r="F23" s="68"/>
    </row>
    <row r="24" spans="1:6" ht="26.4" x14ac:dyDescent="0.25">
      <c r="A24" s="66" t="s">
        <v>962</v>
      </c>
      <c r="B24" s="72" t="s">
        <v>948</v>
      </c>
      <c r="C24" s="71"/>
      <c r="D24" s="69" t="s">
        <v>941</v>
      </c>
      <c r="E24" s="71"/>
      <c r="F24" s="68">
        <v>3500000</v>
      </c>
    </row>
    <row r="25" spans="1:6" x14ac:dyDescent="0.25">
      <c r="A25" s="66" t="str">
        <f t="shared" ref="A25" si="7">IF(D25&lt;&gt;"","X"&amp;#REF!,"")</f>
        <v/>
      </c>
      <c r="B25" s="72"/>
      <c r="C25" s="71"/>
      <c r="D25" s="69"/>
      <c r="E25" s="71"/>
      <c r="F25" s="68"/>
    </row>
    <row r="26" spans="1:6" ht="26.4" x14ac:dyDescent="0.25">
      <c r="A26" s="66" t="s">
        <v>963</v>
      </c>
      <c r="B26" s="72" t="s">
        <v>949</v>
      </c>
      <c r="C26" s="71"/>
      <c r="D26" s="69" t="s">
        <v>941</v>
      </c>
      <c r="E26" s="71"/>
      <c r="F26" s="68">
        <v>1000000</v>
      </c>
    </row>
    <row r="27" spans="1:6" x14ac:dyDescent="0.25">
      <c r="A27" s="66" t="str">
        <f t="shared" ref="A27" si="8">IF(D27&lt;&gt;"","X"&amp;#REF!,"")</f>
        <v/>
      </c>
      <c r="B27" s="72"/>
      <c r="C27" s="71"/>
      <c r="D27" s="69"/>
      <c r="E27" s="71"/>
      <c r="F27" s="68"/>
    </row>
    <row r="28" spans="1:6" ht="26.4" x14ac:dyDescent="0.25">
      <c r="A28" s="66" t="s">
        <v>964</v>
      </c>
      <c r="B28" s="72" t="s">
        <v>950</v>
      </c>
      <c r="C28" s="71"/>
      <c r="D28" s="69" t="s">
        <v>941</v>
      </c>
      <c r="E28" s="71"/>
      <c r="F28" s="68">
        <v>2500000</v>
      </c>
    </row>
    <row r="29" spans="1:6" x14ac:dyDescent="0.25">
      <c r="A29" s="66" t="str">
        <f t="shared" ref="A29" si="9">IF(D29&lt;&gt;"","X"&amp;#REF!,"")</f>
        <v/>
      </c>
      <c r="B29" s="72"/>
      <c r="C29" s="71"/>
      <c r="D29" s="69"/>
      <c r="E29" s="71"/>
      <c r="F29" s="68"/>
    </row>
    <row r="30" spans="1:6" ht="26.4" x14ac:dyDescent="0.25">
      <c r="A30" s="66" t="s">
        <v>965</v>
      </c>
      <c r="B30" s="72" t="s">
        <v>951</v>
      </c>
      <c r="C30" s="71"/>
      <c r="D30" s="69" t="s">
        <v>941</v>
      </c>
      <c r="E30" s="71"/>
      <c r="F30" s="68">
        <v>3000000</v>
      </c>
    </row>
    <row r="31" spans="1:6" x14ac:dyDescent="0.25">
      <c r="A31" s="66" t="str">
        <f t="shared" ref="A31" si="10">IF(D31&lt;&gt;"","X"&amp;#REF!,"")</f>
        <v/>
      </c>
      <c r="B31" s="72"/>
      <c r="C31" s="71"/>
      <c r="D31" s="69"/>
      <c r="E31" s="71"/>
      <c r="F31" s="68"/>
    </row>
    <row r="32" spans="1:6" ht="26.4" x14ac:dyDescent="0.25">
      <c r="A32" s="66" t="s">
        <v>966</v>
      </c>
      <c r="B32" s="72" t="s">
        <v>952</v>
      </c>
      <c r="C32" s="71"/>
      <c r="D32" s="69" t="s">
        <v>941</v>
      </c>
      <c r="E32" s="71"/>
      <c r="F32" s="68">
        <v>8150000</v>
      </c>
    </row>
    <row r="33" spans="1:6" x14ac:dyDescent="0.25">
      <c r="A33" s="66" t="str">
        <f t="shared" ref="A33" si="11">IF(D33&lt;&gt;"","X"&amp;#REF!,"")</f>
        <v/>
      </c>
      <c r="B33" s="72"/>
      <c r="C33" s="71"/>
      <c r="D33" s="69"/>
      <c r="E33" s="71"/>
      <c r="F33" s="68"/>
    </row>
    <row r="34" spans="1:6" x14ac:dyDescent="0.25">
      <c r="A34" s="66" t="str">
        <f>IF(D34&lt;&gt;"","X"&amp;#REF!,"")</f>
        <v/>
      </c>
      <c r="B34" s="72" t="s">
        <v>953</v>
      </c>
      <c r="C34" s="71"/>
      <c r="D34" s="69"/>
      <c r="E34" s="71"/>
      <c r="F34" s="68">
        <f>SUM(F10:F33)*3%</f>
        <v>2442999.36</v>
      </c>
    </row>
    <row r="35" spans="1:6" x14ac:dyDescent="0.25">
      <c r="A35" s="66"/>
      <c r="B35" s="72"/>
      <c r="C35" s="71"/>
      <c r="D35" s="69"/>
      <c r="E35" s="71"/>
      <c r="F35" s="68"/>
    </row>
    <row r="36" spans="1:6" x14ac:dyDescent="0.25">
      <c r="A36" s="66"/>
      <c r="B36" s="72"/>
      <c r="C36" s="71"/>
      <c r="D36" s="69"/>
      <c r="E36" s="71"/>
      <c r="F36" s="68"/>
    </row>
    <row r="37" spans="1:6" x14ac:dyDescent="0.25">
      <c r="A37" s="66"/>
      <c r="B37" s="72"/>
      <c r="C37" s="71"/>
      <c r="D37" s="69"/>
      <c r="E37" s="71"/>
      <c r="F37" s="68"/>
    </row>
    <row r="38" spans="1:6" x14ac:dyDescent="0.25">
      <c r="A38" s="66"/>
      <c r="B38" s="72"/>
      <c r="C38" s="71"/>
      <c r="D38" s="69"/>
      <c r="E38" s="71"/>
      <c r="F38" s="68"/>
    </row>
    <row r="39" spans="1:6" x14ac:dyDescent="0.25">
      <c r="A39" s="66"/>
      <c r="B39" s="72"/>
      <c r="C39" s="71"/>
      <c r="D39" s="69"/>
      <c r="E39" s="71"/>
      <c r="F39" s="68"/>
    </row>
    <row r="40" spans="1:6" x14ac:dyDescent="0.25">
      <c r="A40" s="66" t="str">
        <f>IF(D40&lt;&gt;"","X"&amp;#REF!,"")</f>
        <v/>
      </c>
      <c r="B40" s="72"/>
      <c r="C40" s="71"/>
      <c r="D40" s="69"/>
      <c r="E40" s="71"/>
      <c r="F40" s="68"/>
    </row>
    <row r="41" spans="1:6" x14ac:dyDescent="0.25">
      <c r="A41" s="66" t="str">
        <f>IF(D41&lt;&gt;"","X"&amp;#REF!,"")</f>
        <v/>
      </c>
      <c r="B41" s="593" t="s">
        <v>954</v>
      </c>
      <c r="C41" s="68"/>
      <c r="D41" s="69"/>
      <c r="E41" s="68"/>
      <c r="F41" s="174"/>
    </row>
    <row r="42" spans="1:6" ht="14.4" thickBot="1" x14ac:dyDescent="0.3">
      <c r="A42" s="66" t="str">
        <f>IF(D42&lt;&gt;"","X"&amp;#REF!,"")</f>
        <v/>
      </c>
      <c r="B42" s="71" t="s">
        <v>111</v>
      </c>
      <c r="C42" s="68"/>
      <c r="D42" s="69"/>
      <c r="E42" s="68"/>
      <c r="F42" s="725">
        <f>SUM(F5:F41)</f>
        <v>83876311.359999999</v>
      </c>
    </row>
    <row r="43" spans="1:6" ht="14.4" thickTop="1" x14ac:dyDescent="0.25">
      <c r="A43" s="186" t="str">
        <f>IF(D43&lt;&gt;"","X"&amp;#REF!,"")</f>
        <v/>
      </c>
      <c r="B43" s="187"/>
      <c r="C43" s="187"/>
      <c r="D43" s="155"/>
      <c r="E43" s="187"/>
      <c r="F43" s="188" t="s">
        <v>170</v>
      </c>
    </row>
    <row r="44" spans="1:6" x14ac:dyDescent="0.25">
      <c r="A44" s="66" t="str">
        <f>IF(D44&lt;&gt;"","X"&amp;#REF!,"")</f>
        <v/>
      </c>
    </row>
    <row r="76" spans="1:6" x14ac:dyDescent="0.25">
      <c r="A76" s="726"/>
      <c r="B76" s="727"/>
      <c r="C76" s="728"/>
      <c r="D76" s="729"/>
      <c r="E76" s="730"/>
      <c r="F76" s="730"/>
    </row>
  </sheetData>
  <mergeCells count="3">
    <mergeCell ref="A1:F1"/>
    <mergeCell ref="A2:F2"/>
    <mergeCell ref="A3:F3"/>
  </mergeCells>
  <printOptions horizontalCentered="1"/>
  <pageMargins left="0.7" right="0.7" top="0.75" bottom="0.75" header="0.3" footer="0.3"/>
  <pageSetup orientation="landscape" horizontalDpi="4294967292" r:id="rId1"/>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L53"/>
  <sheetViews>
    <sheetView view="pageBreakPreview" topLeftCell="A8" zoomScale="91" zoomScaleNormal="100" zoomScaleSheetLayoutView="91" workbookViewId="0">
      <selection activeCell="J36" sqref="J36"/>
    </sheetView>
  </sheetViews>
  <sheetFormatPr defaultColWidth="9.109375" defaultRowHeight="13.8" x14ac:dyDescent="0.25"/>
  <cols>
    <col min="1" max="1" width="5.5546875" style="108" customWidth="1"/>
    <col min="2" max="2" width="12.5546875" style="108" customWidth="1"/>
    <col min="3" max="3" width="60.109375" style="354" customWidth="1"/>
    <col min="4" max="4" width="5.44140625" style="354" customWidth="1"/>
    <col min="5" max="5" width="8.44140625" style="357" bestFit="1" customWidth="1"/>
    <col min="6" max="6" width="10.33203125" style="357" customWidth="1"/>
    <col min="7" max="7" width="16" style="354" bestFit="1" customWidth="1"/>
    <col min="8" max="8" width="20.109375" style="108" customWidth="1"/>
    <col min="9" max="11" width="9.109375" style="108"/>
    <col min="12" max="12" width="21.88671875" style="108" customWidth="1"/>
    <col min="13" max="16384" width="9.109375" style="108"/>
  </cols>
  <sheetData>
    <row r="1" spans="1:8" ht="10.5" customHeight="1" x14ac:dyDescent="0.25"/>
    <row r="2" spans="1:8" s="352" customFormat="1" x14ac:dyDescent="0.25">
      <c r="A2" s="365" t="s">
        <v>968</v>
      </c>
      <c r="B2" s="365"/>
      <c r="C2" s="366" t="s">
        <v>989</v>
      </c>
      <c r="D2" s="366"/>
      <c r="E2" s="366"/>
      <c r="F2" s="366"/>
      <c r="G2" s="366"/>
    </row>
    <row r="3" spans="1:8" s="352" customFormat="1" ht="6" customHeight="1" x14ac:dyDescent="0.25">
      <c r="A3" s="365"/>
      <c r="B3" s="365"/>
      <c r="C3" s="366"/>
      <c r="D3" s="366"/>
      <c r="E3" s="366"/>
      <c r="F3" s="366"/>
      <c r="G3" s="366"/>
    </row>
    <row r="4" spans="1:8" s="352" customFormat="1" x14ac:dyDescent="0.25">
      <c r="A4" s="365" t="s">
        <v>990</v>
      </c>
      <c r="B4" s="365"/>
      <c r="C4" s="366" t="s">
        <v>991</v>
      </c>
      <c r="D4" s="367"/>
      <c r="E4" s="367"/>
      <c r="F4" s="367"/>
      <c r="G4" s="367"/>
    </row>
    <row r="5" spans="1:8" s="352" customFormat="1" ht="6.75" customHeight="1" x14ac:dyDescent="0.25">
      <c r="A5" s="365"/>
      <c r="B5" s="365"/>
      <c r="C5" s="366"/>
      <c r="D5" s="367"/>
      <c r="E5" s="367"/>
      <c r="F5" s="367"/>
      <c r="G5" s="367"/>
    </row>
    <row r="6" spans="1:8" s="352" customFormat="1" x14ac:dyDescent="0.25">
      <c r="A6" s="365" t="s">
        <v>992</v>
      </c>
      <c r="B6" s="365"/>
      <c r="C6" s="366" t="s">
        <v>993</v>
      </c>
      <c r="D6" s="367"/>
      <c r="E6" s="367"/>
      <c r="F6" s="367"/>
      <c r="G6" s="367"/>
    </row>
    <row r="7" spans="1:8" s="352" customFormat="1" ht="6.75" customHeight="1" x14ac:dyDescent="0.25">
      <c r="A7" s="365"/>
      <c r="B7" s="365"/>
      <c r="C7" s="366"/>
      <c r="D7" s="367"/>
      <c r="E7" s="367"/>
      <c r="F7" s="367"/>
      <c r="G7" s="367"/>
    </row>
    <row r="8" spans="1:8" s="352" customFormat="1" x14ac:dyDescent="0.25">
      <c r="A8" s="365" t="s">
        <v>994</v>
      </c>
      <c r="B8" s="365"/>
      <c r="C8" s="366" t="s">
        <v>995</v>
      </c>
      <c r="D8" s="1026"/>
      <c r="E8" s="1026"/>
      <c r="F8" s="1026"/>
      <c r="G8" s="1026"/>
    </row>
    <row r="9" spans="1:8" s="352" customFormat="1" ht="6" customHeight="1" x14ac:dyDescent="0.3">
      <c r="A9" s="333"/>
      <c r="B9" s="333"/>
      <c r="C9" s="333"/>
      <c r="D9" s="334"/>
      <c r="E9" s="335"/>
      <c r="F9" s="335"/>
      <c r="G9" s="368"/>
    </row>
    <row r="10" spans="1:8" s="352" customFormat="1" ht="15.6" x14ac:dyDescent="0.3">
      <c r="A10" s="369" t="s">
        <v>1056</v>
      </c>
      <c r="B10" s="336"/>
      <c r="C10" s="336"/>
      <c r="D10" s="336"/>
      <c r="E10" s="336"/>
      <c r="F10" s="336"/>
      <c r="G10" s="368"/>
    </row>
    <row r="11" spans="1:8" s="353" customFormat="1" ht="11.25" customHeight="1" x14ac:dyDescent="0.3">
      <c r="A11" s="340"/>
      <c r="B11" s="340"/>
      <c r="C11" s="337"/>
      <c r="D11" s="338"/>
      <c r="E11" s="339"/>
      <c r="F11" s="339"/>
      <c r="G11" s="354"/>
    </row>
    <row r="12" spans="1:8" s="332" customFormat="1" ht="15.6" x14ac:dyDescent="0.3">
      <c r="A12" s="1022" t="s">
        <v>996</v>
      </c>
      <c r="B12" s="1022" t="s">
        <v>1004</v>
      </c>
      <c r="C12" s="1020" t="s">
        <v>969</v>
      </c>
      <c r="D12" s="1020" t="s">
        <v>970</v>
      </c>
      <c r="E12" s="1024" t="s">
        <v>997</v>
      </c>
      <c r="F12" s="341" t="s">
        <v>998</v>
      </c>
      <c r="G12" s="342" t="s">
        <v>999</v>
      </c>
      <c r="H12" s="1020" t="s">
        <v>1000</v>
      </c>
    </row>
    <row r="13" spans="1:8" s="332" customFormat="1" ht="9.75" customHeight="1" x14ac:dyDescent="0.3">
      <c r="A13" s="1023"/>
      <c r="B13" s="1023"/>
      <c r="C13" s="1021"/>
      <c r="D13" s="1021"/>
      <c r="E13" s="1025"/>
      <c r="F13" s="343" t="s">
        <v>1001</v>
      </c>
      <c r="G13" s="343" t="s">
        <v>1001</v>
      </c>
      <c r="H13" s="1021"/>
    </row>
    <row r="14" spans="1:8" ht="33.75" customHeight="1" x14ac:dyDescent="0.25">
      <c r="A14" s="731">
        <v>1</v>
      </c>
      <c r="B14" s="370" t="s">
        <v>1005</v>
      </c>
      <c r="C14" s="738" t="s">
        <v>1006</v>
      </c>
      <c r="D14" s="739" t="s">
        <v>8</v>
      </c>
      <c r="E14" s="740">
        <v>0</v>
      </c>
      <c r="F14" s="359">
        <v>0</v>
      </c>
      <c r="G14" s="358">
        <v>28475.52</v>
      </c>
      <c r="H14" s="384" t="s">
        <v>1021</v>
      </c>
    </row>
    <row r="15" spans="1:8" ht="30.75" customHeight="1" x14ac:dyDescent="0.25">
      <c r="A15" s="732"/>
      <c r="B15" s="373" t="s">
        <v>1005</v>
      </c>
      <c r="C15" s="741" t="s">
        <v>1007</v>
      </c>
      <c r="D15" s="742" t="s">
        <v>8</v>
      </c>
      <c r="E15" s="743">
        <v>0</v>
      </c>
      <c r="F15" s="361">
        <v>0</v>
      </c>
      <c r="G15" s="360">
        <v>45128.19</v>
      </c>
      <c r="H15" s="384" t="s">
        <v>1021</v>
      </c>
    </row>
    <row r="16" spans="1:8" ht="28.5" customHeight="1" x14ac:dyDescent="0.25">
      <c r="A16" s="732" t="s">
        <v>1008</v>
      </c>
      <c r="B16" s="373" t="s">
        <v>1009</v>
      </c>
      <c r="C16" s="741" t="s">
        <v>1003</v>
      </c>
      <c r="D16" s="742" t="s">
        <v>8</v>
      </c>
      <c r="E16" s="374">
        <v>0</v>
      </c>
      <c r="F16" s="372">
        <v>0</v>
      </c>
      <c r="G16" s="361">
        <v>525118.67339236045</v>
      </c>
      <c r="H16" s="384" t="s">
        <v>1021</v>
      </c>
    </row>
    <row r="17" spans="1:12" ht="35.25" customHeight="1" x14ac:dyDescent="0.25">
      <c r="A17" s="732" t="s">
        <v>1010</v>
      </c>
      <c r="B17" s="373"/>
      <c r="C17" s="384" t="s">
        <v>1011</v>
      </c>
      <c r="D17" s="742" t="s">
        <v>8</v>
      </c>
      <c r="E17" s="744">
        <v>0</v>
      </c>
      <c r="F17" s="364">
        <v>0</v>
      </c>
      <c r="G17" s="361">
        <v>12942.84341768</v>
      </c>
      <c r="H17" s="384" t="s">
        <v>1021</v>
      </c>
      <c r="I17" s="362"/>
      <c r="J17" s="362"/>
    </row>
    <row r="18" spans="1:12" ht="37.5" customHeight="1" x14ac:dyDescent="0.25">
      <c r="A18" s="733">
        <v>4</v>
      </c>
      <c r="B18" s="373"/>
      <c r="C18" s="384" t="s">
        <v>1012</v>
      </c>
      <c r="D18" s="742" t="s">
        <v>8</v>
      </c>
      <c r="E18" s="374">
        <v>0</v>
      </c>
      <c r="F18" s="372">
        <v>0</v>
      </c>
      <c r="G18" s="361">
        <v>556581.33299999987</v>
      </c>
      <c r="H18" s="375" t="s">
        <v>1032</v>
      </c>
    </row>
    <row r="19" spans="1:12" ht="18.75" customHeight="1" x14ac:dyDescent="0.25">
      <c r="A19" s="732">
        <v>5</v>
      </c>
      <c r="B19" s="373"/>
      <c r="C19" s="384" t="s">
        <v>1013</v>
      </c>
      <c r="D19" s="742" t="s">
        <v>8</v>
      </c>
      <c r="E19" s="374">
        <v>0</v>
      </c>
      <c r="F19" s="372">
        <v>0</v>
      </c>
      <c r="G19" s="390">
        <v>152931.49</v>
      </c>
      <c r="H19" s="375" t="s">
        <v>1032</v>
      </c>
    </row>
    <row r="20" spans="1:12" ht="17.25" customHeight="1" x14ac:dyDescent="0.25">
      <c r="A20" s="732" t="s">
        <v>1027</v>
      </c>
      <c r="B20" s="373"/>
      <c r="C20" s="384" t="s">
        <v>1019</v>
      </c>
      <c r="D20" s="742" t="s">
        <v>1020</v>
      </c>
      <c r="E20" s="374">
        <v>38</v>
      </c>
      <c r="F20" s="372">
        <v>5029.66</v>
      </c>
      <c r="G20" s="374">
        <f>F20*E20</f>
        <v>191127.08</v>
      </c>
      <c r="H20" s="375" t="s">
        <v>1032</v>
      </c>
    </row>
    <row r="21" spans="1:12" ht="33.75" customHeight="1" x14ac:dyDescent="0.25">
      <c r="A21" s="732" t="s">
        <v>1028</v>
      </c>
      <c r="B21" s="373"/>
      <c r="C21" s="384" t="s">
        <v>1014</v>
      </c>
      <c r="D21" s="742" t="s">
        <v>8</v>
      </c>
      <c r="E21" s="374">
        <v>0</v>
      </c>
      <c r="F21" s="372">
        <v>0</v>
      </c>
      <c r="G21" s="374">
        <v>47305.11</v>
      </c>
      <c r="H21" s="375" t="s">
        <v>1032</v>
      </c>
    </row>
    <row r="22" spans="1:12" ht="19.5" customHeight="1" x14ac:dyDescent="0.25">
      <c r="A22" s="732" t="s">
        <v>1029</v>
      </c>
      <c r="B22" s="373"/>
      <c r="C22" s="384" t="s">
        <v>1015</v>
      </c>
      <c r="D22" s="742" t="s">
        <v>1020</v>
      </c>
      <c r="E22" s="952">
        <v>4.7699999999999996</v>
      </c>
      <c r="F22" s="372">
        <v>6228.76</v>
      </c>
      <c r="G22" s="952">
        <f t="shared" ref="G22:G31" si="0">F22*E22</f>
        <v>29711.1852</v>
      </c>
      <c r="H22" s="375" t="s">
        <v>1032</v>
      </c>
      <c r="J22" s="108">
        <v>5.88</v>
      </c>
    </row>
    <row r="23" spans="1:12" ht="19.5" customHeight="1" x14ac:dyDescent="0.25">
      <c r="A23" s="732" t="s">
        <v>1030</v>
      </c>
      <c r="B23" s="373"/>
      <c r="C23" s="384" t="s">
        <v>1023</v>
      </c>
      <c r="D23" s="742" t="s">
        <v>213</v>
      </c>
      <c r="E23" s="390">
        <v>7.65</v>
      </c>
      <c r="F23" s="393">
        <v>1634.61</v>
      </c>
      <c r="G23" s="374">
        <f t="shared" si="0"/>
        <v>12504.7665</v>
      </c>
      <c r="H23" s="375" t="s">
        <v>1032</v>
      </c>
    </row>
    <row r="24" spans="1:12" s="391" customFormat="1" ht="19.5" customHeight="1" x14ac:dyDescent="0.25">
      <c r="A24" s="734" t="s">
        <v>1031</v>
      </c>
      <c r="B24" s="392"/>
      <c r="C24" s="745" t="s">
        <v>1017</v>
      </c>
      <c r="D24" s="746" t="s">
        <v>1020</v>
      </c>
      <c r="E24" s="953">
        <v>25.77</v>
      </c>
      <c r="F24" s="393">
        <v>6228.76</v>
      </c>
      <c r="G24" s="390">
        <f t="shared" si="0"/>
        <v>160515.1452</v>
      </c>
      <c r="H24" s="375" t="s">
        <v>1032</v>
      </c>
      <c r="J24" s="391">
        <f>2.28*3.3+2.8*3.3+2.1*3.3+2.1*3.3</f>
        <v>30.623999999999995</v>
      </c>
    </row>
    <row r="25" spans="1:12" ht="21" customHeight="1" x14ac:dyDescent="0.25">
      <c r="A25" s="733">
        <v>11</v>
      </c>
      <c r="B25" s="373"/>
      <c r="C25" s="363" t="s">
        <v>1016</v>
      </c>
      <c r="D25" s="379" t="s">
        <v>1020</v>
      </c>
      <c r="E25" s="376">
        <v>6.47</v>
      </c>
      <c r="F25" s="372">
        <v>5484.52</v>
      </c>
      <c r="G25" s="374">
        <f t="shared" si="0"/>
        <v>35484.844400000002</v>
      </c>
      <c r="H25" s="375" t="s">
        <v>1032</v>
      </c>
    </row>
    <row r="26" spans="1:12" s="391" customFormat="1" ht="18" customHeight="1" x14ac:dyDescent="0.25">
      <c r="A26" s="735">
        <v>12</v>
      </c>
      <c r="B26" s="385"/>
      <c r="C26" s="386" t="s">
        <v>1024</v>
      </c>
      <c r="D26" s="387" t="s">
        <v>213</v>
      </c>
      <c r="E26" s="388">
        <v>12</v>
      </c>
      <c r="F26" s="389">
        <v>1634.61</v>
      </c>
      <c r="G26" s="390">
        <f t="shared" si="0"/>
        <v>19615.32</v>
      </c>
      <c r="H26" s="375" t="s">
        <v>1032</v>
      </c>
    </row>
    <row r="27" spans="1:12" ht="22.5" customHeight="1" x14ac:dyDescent="0.25">
      <c r="A27" s="736">
        <v>13</v>
      </c>
      <c r="B27" s="371"/>
      <c r="C27" s="363" t="s">
        <v>1018</v>
      </c>
      <c r="D27" s="379" t="s">
        <v>1020</v>
      </c>
      <c r="E27" s="381">
        <v>33.229999999999997</v>
      </c>
      <c r="F27" s="382">
        <v>6131.98</v>
      </c>
      <c r="G27" s="374">
        <f t="shared" si="0"/>
        <v>203765.69539999997</v>
      </c>
      <c r="H27" s="375" t="s">
        <v>1032</v>
      </c>
    </row>
    <row r="28" spans="1:12" ht="27" customHeight="1" x14ac:dyDescent="0.25">
      <c r="A28" s="736">
        <v>14</v>
      </c>
      <c r="B28" s="371"/>
      <c r="C28" s="954" t="s">
        <v>1022</v>
      </c>
      <c r="D28" s="955" t="s">
        <v>1020</v>
      </c>
      <c r="E28" s="956">
        <v>62</v>
      </c>
      <c r="F28" s="957">
        <v>643.59</v>
      </c>
      <c r="G28" s="958">
        <f t="shared" si="0"/>
        <v>39902.58</v>
      </c>
      <c r="H28" s="375" t="s">
        <v>1032</v>
      </c>
    </row>
    <row r="29" spans="1:12" ht="21.75" customHeight="1" x14ac:dyDescent="0.25">
      <c r="A29" s="736">
        <v>15</v>
      </c>
      <c r="B29" s="371"/>
      <c r="C29" s="380" t="s">
        <v>1220</v>
      </c>
      <c r="D29" s="379" t="s">
        <v>1020</v>
      </c>
      <c r="E29" s="381">
        <f>45.43*5</f>
        <v>227.15</v>
      </c>
      <c r="F29" s="382">
        <v>6228.76</v>
      </c>
      <c r="G29" s="383">
        <f t="shared" si="0"/>
        <v>1414862.834</v>
      </c>
      <c r="H29" s="375" t="s">
        <v>1032</v>
      </c>
      <c r="I29" s="108" t="s">
        <v>1221</v>
      </c>
      <c r="J29" s="108" t="s">
        <v>1222</v>
      </c>
      <c r="L29" s="159">
        <f>E29/10</f>
        <v>22.715</v>
      </c>
    </row>
    <row r="30" spans="1:12" ht="22.5" customHeight="1" x14ac:dyDescent="0.25">
      <c r="A30" s="736">
        <v>16</v>
      </c>
      <c r="B30" s="371"/>
      <c r="C30" s="380" t="s">
        <v>1025</v>
      </c>
      <c r="D30" s="379" t="s">
        <v>1020</v>
      </c>
      <c r="E30" s="381">
        <v>360.3</v>
      </c>
      <c r="F30" s="382">
        <v>5745.83</v>
      </c>
      <c r="G30" s="383">
        <f t="shared" si="0"/>
        <v>2070222.5490000001</v>
      </c>
      <c r="H30" s="375" t="s">
        <v>1032</v>
      </c>
      <c r="L30" s="579">
        <f>E30/5</f>
        <v>72.06</v>
      </c>
    </row>
    <row r="31" spans="1:12" ht="16.8" x14ac:dyDescent="0.25">
      <c r="A31" s="736">
        <v>17</v>
      </c>
      <c r="B31" s="371"/>
      <c r="C31" s="380" t="s">
        <v>1026</v>
      </c>
      <c r="D31" s="379" t="s">
        <v>1020</v>
      </c>
      <c r="E31" s="381">
        <v>5.44</v>
      </c>
      <c r="F31" s="382">
        <v>6228.76</v>
      </c>
      <c r="G31" s="383">
        <f t="shared" si="0"/>
        <v>33884.454400000002</v>
      </c>
      <c r="H31" s="375" t="s">
        <v>1032</v>
      </c>
    </row>
    <row r="32" spans="1:12" ht="15.6" x14ac:dyDescent="0.25">
      <c r="A32" s="737"/>
      <c r="B32" s="377"/>
      <c r="C32" s="344" t="s">
        <v>1002</v>
      </c>
      <c r="D32" s="345"/>
      <c r="E32" s="346"/>
      <c r="F32" s="346"/>
      <c r="G32" s="347">
        <f>SUM(G14:G31)</f>
        <v>5580079.6139100408</v>
      </c>
      <c r="H32" s="737"/>
    </row>
    <row r="33" spans="1:8" ht="8.25" customHeight="1" x14ac:dyDescent="0.25">
      <c r="A33" s="378"/>
      <c r="B33" s="158"/>
      <c r="C33" s="355"/>
      <c r="D33" s="355"/>
      <c r="E33" s="356"/>
      <c r="F33" s="356"/>
      <c r="G33" s="355"/>
      <c r="H33" s="287"/>
    </row>
    <row r="34" spans="1:8" ht="8.25" customHeight="1" x14ac:dyDescent="0.25">
      <c r="A34" s="158"/>
      <c r="B34" s="158"/>
      <c r="C34" s="355"/>
      <c r="D34" s="355"/>
      <c r="E34" s="356"/>
      <c r="F34" s="356"/>
      <c r="G34" s="355"/>
    </row>
    <row r="35" spans="1:8" ht="12.75" customHeight="1" x14ac:dyDescent="0.25">
      <c r="A35" s="158"/>
      <c r="B35" s="158"/>
      <c r="C35" s="355"/>
      <c r="D35" s="355"/>
      <c r="E35" s="356"/>
      <c r="F35" s="356"/>
      <c r="G35" s="355"/>
    </row>
    <row r="36" spans="1:8" ht="21.75" customHeight="1" x14ac:dyDescent="0.3">
      <c r="A36" s="369" t="s">
        <v>1057</v>
      </c>
      <c r="B36" s="158"/>
      <c r="C36" s="355"/>
      <c r="D36" s="355"/>
      <c r="E36" s="356"/>
      <c r="F36" s="356"/>
      <c r="G36" s="355"/>
    </row>
    <row r="37" spans="1:8" ht="10.5" customHeight="1" x14ac:dyDescent="0.3">
      <c r="A37" s="369"/>
      <c r="B37" s="158"/>
      <c r="C37" s="355"/>
      <c r="D37" s="355"/>
      <c r="E37" s="356"/>
      <c r="F37" s="356"/>
      <c r="G37" s="355"/>
    </row>
    <row r="38" spans="1:8" s="332" customFormat="1" ht="15.6" x14ac:dyDescent="0.3">
      <c r="A38" s="1022" t="s">
        <v>996</v>
      </c>
      <c r="B38" s="1022" t="s">
        <v>1004</v>
      </c>
      <c r="C38" s="1020" t="s">
        <v>969</v>
      </c>
      <c r="D38" s="1020" t="s">
        <v>970</v>
      </c>
      <c r="E38" s="1024" t="s">
        <v>997</v>
      </c>
      <c r="F38" s="341" t="s">
        <v>998</v>
      </c>
      <c r="G38" s="342" t="s">
        <v>999</v>
      </c>
      <c r="H38" s="1020" t="s">
        <v>1000</v>
      </c>
    </row>
    <row r="39" spans="1:8" s="332" customFormat="1" ht="15.6" x14ac:dyDescent="0.3">
      <c r="A39" s="1023"/>
      <c r="B39" s="1023"/>
      <c r="C39" s="1021"/>
      <c r="D39" s="1021"/>
      <c r="E39" s="1025"/>
      <c r="F39" s="343" t="s">
        <v>1001</v>
      </c>
      <c r="G39" s="343" t="s">
        <v>1001</v>
      </c>
      <c r="H39" s="1021"/>
    </row>
    <row r="40" spans="1:8" ht="24" customHeight="1" x14ac:dyDescent="0.25">
      <c r="A40" s="747"/>
      <c r="B40" s="747"/>
      <c r="C40" s="748" t="s">
        <v>1035</v>
      </c>
      <c r="D40" s="749"/>
      <c r="E40" s="749"/>
      <c r="F40" s="750"/>
      <c r="G40" s="749"/>
      <c r="H40" s="747"/>
    </row>
    <row r="41" spans="1:8" ht="36" customHeight="1" x14ac:dyDescent="0.25">
      <c r="A41" s="751" t="s">
        <v>1058</v>
      </c>
      <c r="B41" s="752"/>
      <c r="C41" s="384" t="s">
        <v>1036</v>
      </c>
      <c r="D41" s="753" t="s">
        <v>631</v>
      </c>
      <c r="E41" s="753">
        <v>1</v>
      </c>
      <c r="F41" s="940">
        <v>90000</v>
      </c>
      <c r="G41" s="941">
        <f>F41</f>
        <v>90000</v>
      </c>
      <c r="H41" s="752"/>
    </row>
    <row r="42" spans="1:8" ht="21" customHeight="1" x14ac:dyDescent="0.25">
      <c r="A42" s="756"/>
      <c r="B42" s="752"/>
      <c r="C42" s="757" t="s">
        <v>1037</v>
      </c>
      <c r="D42" s="756"/>
      <c r="E42" s="756"/>
      <c r="F42" s="754"/>
      <c r="G42" s="756"/>
      <c r="H42" s="752"/>
    </row>
    <row r="43" spans="1:8" ht="25.5" customHeight="1" x14ac:dyDescent="0.25">
      <c r="A43" s="751" t="s">
        <v>1008</v>
      </c>
      <c r="B43" s="752"/>
      <c r="C43" s="384" t="s">
        <v>1038</v>
      </c>
      <c r="D43" s="756" t="s">
        <v>477</v>
      </c>
      <c r="E43" s="756">
        <v>40</v>
      </c>
      <c r="F43" s="754">
        <v>31500</v>
      </c>
      <c r="G43" s="755">
        <f>F43*E43</f>
        <v>1260000</v>
      </c>
      <c r="H43" s="752"/>
    </row>
    <row r="44" spans="1:8" ht="21.75" customHeight="1" x14ac:dyDescent="0.25">
      <c r="A44" s="751" t="s">
        <v>1010</v>
      </c>
      <c r="B44" s="752"/>
      <c r="C44" s="384" t="s">
        <v>1039</v>
      </c>
      <c r="D44" s="756" t="s">
        <v>477</v>
      </c>
      <c r="E44" s="756">
        <v>20</v>
      </c>
      <c r="F44" s="754">
        <v>29000</v>
      </c>
      <c r="G44" s="755">
        <f>F44*E44</f>
        <v>580000</v>
      </c>
      <c r="H44" s="752"/>
    </row>
    <row r="45" spans="1:8" ht="19.5" customHeight="1" x14ac:dyDescent="0.25">
      <c r="A45" s="758" t="s">
        <v>1059</v>
      </c>
      <c r="B45" s="759"/>
      <c r="C45" s="760" t="s">
        <v>1040</v>
      </c>
      <c r="D45" s="761" t="s">
        <v>477</v>
      </c>
      <c r="E45" s="761">
        <v>1</v>
      </c>
      <c r="F45" s="762"/>
      <c r="G45" s="763"/>
      <c r="H45" s="759"/>
    </row>
    <row r="46" spans="1:8" ht="24" customHeight="1" x14ac:dyDescent="0.25">
      <c r="A46" s="737"/>
      <c r="B46" s="377"/>
      <c r="C46" s="344" t="s">
        <v>1002</v>
      </c>
      <c r="D46" s="345"/>
      <c r="E46" s="764"/>
      <c r="F46" s="764"/>
      <c r="G46" s="347">
        <f>SUM(G41:G45)</f>
        <v>1930000</v>
      </c>
      <c r="H46" s="377"/>
    </row>
    <row r="47" spans="1:8" x14ac:dyDescent="0.25">
      <c r="C47" s="108"/>
      <c r="D47" s="355"/>
      <c r="E47" s="356"/>
      <c r="F47" s="108"/>
      <c r="G47" s="108"/>
    </row>
    <row r="48" spans="1:8" x14ac:dyDescent="0.25">
      <c r="C48" s="108"/>
      <c r="D48" s="355"/>
      <c r="E48" s="356"/>
      <c r="F48" s="108"/>
      <c r="G48" s="108"/>
    </row>
    <row r="49" spans="3:7" x14ac:dyDescent="0.25">
      <c r="C49" s="108"/>
      <c r="D49" s="355"/>
      <c r="E49" s="356"/>
      <c r="F49" s="108"/>
      <c r="G49" s="108"/>
    </row>
    <row r="50" spans="3:7" x14ac:dyDescent="0.25">
      <c r="C50" s="108"/>
      <c r="D50" s="355"/>
      <c r="E50" s="356"/>
      <c r="F50" s="108"/>
      <c r="G50" s="108"/>
    </row>
    <row r="51" spans="3:7" x14ac:dyDescent="0.25">
      <c r="C51" s="108"/>
      <c r="D51" s="355"/>
      <c r="F51" s="108"/>
      <c r="G51" s="108"/>
    </row>
    <row r="53" spans="3:7" x14ac:dyDescent="0.25">
      <c r="G53" s="409"/>
    </row>
  </sheetData>
  <mergeCells count="13">
    <mergeCell ref="H12:H13"/>
    <mergeCell ref="D8:G8"/>
    <mergeCell ref="A12:A13"/>
    <mergeCell ref="B12:B13"/>
    <mergeCell ref="C12:C13"/>
    <mergeCell ref="D12:D13"/>
    <mergeCell ref="E12:E13"/>
    <mergeCell ref="H38:H39"/>
    <mergeCell ref="A38:A39"/>
    <mergeCell ref="B38:B39"/>
    <mergeCell ref="C38:C39"/>
    <mergeCell ref="D38:D39"/>
    <mergeCell ref="E38:E39"/>
  </mergeCells>
  <printOptions horizontalCentered="1"/>
  <pageMargins left="0.45" right="0.45" top="0.75" bottom="0.75" header="0.3" footer="0.3"/>
  <pageSetup paperSize="9" scale="80" orientation="landscape" r:id="rId1"/>
  <rowBreaks count="1" manualBreakCount="1">
    <brk id="34"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CP142"/>
  <sheetViews>
    <sheetView view="pageBreakPreview" topLeftCell="A78" zoomScaleNormal="100" zoomScaleSheetLayoutView="100" workbookViewId="0">
      <selection activeCell="T76" sqref="T76:T77"/>
    </sheetView>
  </sheetViews>
  <sheetFormatPr defaultColWidth="9.109375" defaultRowHeight="13.8" x14ac:dyDescent="0.25"/>
  <cols>
    <col min="1" max="1" width="7.33203125" style="108" customWidth="1"/>
    <col min="2" max="2" width="11.88671875" style="108" customWidth="1"/>
    <col min="3" max="3" width="45.6640625" style="108" customWidth="1"/>
    <col min="4" max="4" width="11.6640625" style="108" hidden="1" customWidth="1"/>
    <col min="5" max="5" width="5.109375" style="108" hidden="1" customWidth="1"/>
    <col min="6" max="6" width="8.5546875" style="158" customWidth="1"/>
    <col min="7" max="7" width="0.6640625" style="108" customWidth="1"/>
    <col min="8" max="8" width="9.109375" style="108"/>
    <col min="9" max="9" width="10" style="108" customWidth="1"/>
    <col min="10" max="10" width="13.33203125" style="159" customWidth="1"/>
    <col min="11" max="11" width="15.6640625" style="108" customWidth="1"/>
    <col min="12" max="16384" width="9.109375" style="108"/>
  </cols>
  <sheetData>
    <row r="1" spans="1:94" ht="15" customHeight="1" x14ac:dyDescent="0.25">
      <c r="A1" s="1004" t="s">
        <v>0</v>
      </c>
      <c r="B1" s="1004"/>
      <c r="C1" s="1004"/>
      <c r="D1" s="1004"/>
      <c r="E1" s="1004"/>
      <c r="F1" s="1004"/>
      <c r="G1" s="1004"/>
      <c r="H1" s="1004"/>
      <c r="I1" s="1004"/>
      <c r="J1" s="1004"/>
      <c r="K1" s="1004"/>
    </row>
    <row r="2" spans="1:94" ht="15" customHeight="1" x14ac:dyDescent="0.25">
      <c r="A2" s="1005" t="s">
        <v>1</v>
      </c>
      <c r="B2" s="1005"/>
      <c r="C2" s="1005"/>
      <c r="D2" s="1005"/>
      <c r="E2" s="1005"/>
      <c r="F2" s="1005"/>
      <c r="G2" s="1005"/>
      <c r="H2" s="1005"/>
      <c r="I2" s="1005"/>
      <c r="J2" s="1005"/>
      <c r="K2" s="1005"/>
    </row>
    <row r="3" spans="1:94" ht="15" customHeight="1" x14ac:dyDescent="0.25">
      <c r="A3" s="1006" t="s">
        <v>2</v>
      </c>
      <c r="B3" s="1006"/>
      <c r="C3" s="1006"/>
      <c r="D3" s="1006"/>
      <c r="E3" s="1006"/>
      <c r="F3" s="1006"/>
      <c r="G3" s="1006"/>
      <c r="H3" s="1006"/>
      <c r="I3" s="1006"/>
      <c r="J3" s="1006"/>
      <c r="K3" s="1006"/>
    </row>
    <row r="4" spans="1:94" ht="26.25" customHeight="1" x14ac:dyDescent="0.25">
      <c r="A4" s="109" t="s">
        <v>3</v>
      </c>
      <c r="B4" s="981" t="s">
        <v>4</v>
      </c>
      <c r="C4" s="982"/>
      <c r="D4" s="982"/>
      <c r="E4" s="982"/>
      <c r="F4" s="982"/>
      <c r="G4" s="983"/>
      <c r="H4" s="61" t="s">
        <v>5</v>
      </c>
      <c r="I4" s="61" t="s">
        <v>6</v>
      </c>
      <c r="J4" s="62" t="s">
        <v>884</v>
      </c>
      <c r="K4" s="62" t="s">
        <v>1043</v>
      </c>
    </row>
    <row r="5" spans="1:94" x14ac:dyDescent="0.25">
      <c r="A5" s="69"/>
      <c r="B5" s="110"/>
      <c r="C5" s="111"/>
      <c r="D5" s="112"/>
      <c r="E5" s="113"/>
      <c r="F5" s="113"/>
      <c r="G5" s="114"/>
      <c r="H5" s="69"/>
      <c r="I5" s="69"/>
      <c r="J5" s="70"/>
      <c r="K5" s="115"/>
    </row>
    <row r="6" spans="1:94" x14ac:dyDescent="0.25">
      <c r="A6" s="69"/>
      <c r="B6" s="966" t="s">
        <v>15</v>
      </c>
      <c r="C6" s="967"/>
      <c r="D6" s="967"/>
      <c r="E6" s="968"/>
      <c r="F6" s="116"/>
      <c r="G6" s="117"/>
      <c r="H6" s="69"/>
      <c r="I6" s="69"/>
      <c r="J6" s="70"/>
      <c r="K6" s="115"/>
    </row>
    <row r="7" spans="1:94" ht="10.5" customHeight="1" x14ac:dyDescent="0.25">
      <c r="A7" s="69"/>
      <c r="B7" s="118"/>
      <c r="C7" s="113"/>
      <c r="D7" s="113"/>
      <c r="E7" s="113"/>
      <c r="F7" s="113"/>
      <c r="G7" s="114"/>
      <c r="H7" s="69"/>
      <c r="I7" s="69"/>
      <c r="J7" s="70"/>
      <c r="K7" s="115"/>
    </row>
    <row r="8" spans="1:94" ht="15" customHeight="1" x14ac:dyDescent="0.25">
      <c r="A8" s="69" t="s">
        <v>16</v>
      </c>
      <c r="B8" s="972" t="s">
        <v>17</v>
      </c>
      <c r="C8" s="973"/>
      <c r="D8" s="973"/>
      <c r="E8" s="973"/>
      <c r="F8" s="973"/>
      <c r="G8" s="974"/>
      <c r="H8" s="69" t="s">
        <v>18</v>
      </c>
      <c r="I8" s="69" t="s">
        <v>9</v>
      </c>
      <c r="J8" s="70">
        <v>350000</v>
      </c>
      <c r="K8" s="119">
        <v>897225</v>
      </c>
    </row>
    <row r="9" spans="1:94" ht="13.5" customHeight="1" x14ac:dyDescent="0.25">
      <c r="A9" s="69"/>
      <c r="B9" s="118"/>
      <c r="C9" s="113"/>
      <c r="D9" s="113"/>
      <c r="E9" s="113"/>
      <c r="F9" s="113"/>
      <c r="G9" s="114"/>
      <c r="H9" s="69"/>
      <c r="I9" s="69"/>
      <c r="J9" s="70"/>
      <c r="K9" s="115"/>
    </row>
    <row r="10" spans="1:94" ht="14.25" customHeight="1" x14ac:dyDescent="0.25">
      <c r="A10" s="69" t="s">
        <v>19</v>
      </c>
      <c r="B10" s="972" t="s">
        <v>20</v>
      </c>
      <c r="C10" s="973"/>
      <c r="D10" s="973"/>
      <c r="E10" s="973"/>
      <c r="F10" s="973"/>
      <c r="G10" s="974"/>
      <c r="H10" s="69" t="s">
        <v>18</v>
      </c>
      <c r="I10" s="69" t="s">
        <v>9</v>
      </c>
      <c r="J10" s="70">
        <v>500000</v>
      </c>
      <c r="K10" s="119">
        <v>1663059.11</v>
      </c>
    </row>
    <row r="11" spans="1:94" ht="14.25" customHeight="1" x14ac:dyDescent="0.25">
      <c r="A11" s="69"/>
      <c r="B11" s="118"/>
      <c r="C11" s="113"/>
      <c r="D11" s="113"/>
      <c r="E11" s="113"/>
      <c r="F11" s="113"/>
      <c r="G11" s="114"/>
      <c r="H11" s="69"/>
      <c r="I11" s="69"/>
      <c r="J11" s="70"/>
      <c r="K11" s="115"/>
    </row>
    <row r="12" spans="1:94" ht="31.5" customHeight="1" x14ac:dyDescent="0.25">
      <c r="A12" s="69" t="s">
        <v>21</v>
      </c>
      <c r="B12" s="972" t="s">
        <v>22</v>
      </c>
      <c r="C12" s="973"/>
      <c r="D12" s="973"/>
      <c r="E12" s="973"/>
      <c r="F12" s="973"/>
      <c r="G12" s="974"/>
      <c r="H12" s="69" t="s">
        <v>18</v>
      </c>
      <c r="I12" s="69" t="s">
        <v>9</v>
      </c>
      <c r="J12" s="70">
        <v>750000</v>
      </c>
      <c r="K12" s="120">
        <v>328166.28999999998</v>
      </c>
    </row>
    <row r="13" spans="1:94" ht="13.5" customHeight="1" x14ac:dyDescent="0.25">
      <c r="A13" s="69"/>
      <c r="B13" s="118"/>
      <c r="C13" s="113"/>
      <c r="D13" s="113"/>
      <c r="E13" s="113"/>
      <c r="F13" s="113"/>
      <c r="G13" s="114"/>
      <c r="H13" s="69"/>
      <c r="I13" s="69"/>
      <c r="J13" s="70"/>
      <c r="K13" s="115"/>
    </row>
    <row r="14" spans="1:94" ht="27.75" customHeight="1" x14ac:dyDescent="0.25">
      <c r="A14" s="69" t="s">
        <v>23</v>
      </c>
      <c r="B14" s="972" t="s">
        <v>24</v>
      </c>
      <c r="C14" s="973"/>
      <c r="D14" s="973"/>
      <c r="E14" s="973"/>
      <c r="F14" s="973"/>
      <c r="G14" s="974"/>
      <c r="H14" s="69" t="s">
        <v>18</v>
      </c>
      <c r="I14" s="69" t="s">
        <v>9</v>
      </c>
      <c r="J14" s="70">
        <v>800000</v>
      </c>
      <c r="K14" s="120">
        <v>332000.01</v>
      </c>
    </row>
    <row r="15" spans="1:94" ht="13.5" customHeight="1" x14ac:dyDescent="0.25">
      <c r="A15" s="69"/>
      <c r="B15" s="163"/>
      <c r="C15" s="164"/>
      <c r="D15" s="164"/>
      <c r="E15" s="164"/>
      <c r="F15" s="164"/>
      <c r="G15" s="165"/>
      <c r="H15" s="69"/>
      <c r="I15" s="69"/>
      <c r="J15" s="70"/>
      <c r="K15" s="115"/>
    </row>
    <row r="16" spans="1:94" s="287" customFormat="1" ht="18.75" customHeight="1" x14ac:dyDescent="0.3">
      <c r="A16" s="289"/>
      <c r="B16" s="984" t="s">
        <v>25</v>
      </c>
      <c r="C16" s="985"/>
      <c r="D16" s="985"/>
      <c r="E16" s="986"/>
      <c r="F16" s="290"/>
      <c r="G16" s="291"/>
      <c r="H16" s="289"/>
      <c r="I16" s="292"/>
      <c r="J16" s="293"/>
      <c r="K16" s="294"/>
      <c r="L16" s="295"/>
      <c r="M16" s="295"/>
      <c r="N16" s="295"/>
      <c r="O16" s="295"/>
      <c r="P16" s="295"/>
      <c r="Q16" s="295"/>
      <c r="R16" s="295"/>
      <c r="S16" s="295"/>
      <c r="T16" s="295"/>
      <c r="U16" s="295"/>
      <c r="V16" s="295"/>
      <c r="W16" s="295"/>
      <c r="X16" s="295"/>
      <c r="Y16" s="295"/>
      <c r="Z16" s="295"/>
      <c r="AA16" s="295"/>
      <c r="AB16" s="295"/>
      <c r="AC16" s="295"/>
      <c r="AD16" s="295"/>
      <c r="AE16" s="295"/>
      <c r="AF16" s="295"/>
      <c r="AG16" s="295"/>
      <c r="AH16" s="295"/>
      <c r="AI16" s="295"/>
      <c r="AJ16" s="295"/>
      <c r="AK16" s="295"/>
      <c r="AL16" s="295"/>
      <c r="AM16" s="295"/>
      <c r="AN16" s="295"/>
      <c r="AO16" s="295"/>
      <c r="AP16" s="295"/>
      <c r="AQ16" s="295"/>
      <c r="AR16" s="295"/>
      <c r="AS16" s="295"/>
      <c r="AT16" s="295"/>
      <c r="AU16" s="295"/>
      <c r="AV16" s="295"/>
      <c r="AW16" s="295"/>
      <c r="AX16" s="295"/>
      <c r="AY16" s="295"/>
      <c r="AZ16" s="295"/>
      <c r="BA16" s="295"/>
      <c r="BB16" s="295"/>
      <c r="BC16" s="295"/>
      <c r="BD16" s="295"/>
      <c r="BE16" s="295"/>
      <c r="BF16" s="295"/>
      <c r="BG16" s="295"/>
      <c r="BH16" s="295"/>
      <c r="BI16" s="295"/>
      <c r="BJ16" s="295"/>
      <c r="BK16" s="295"/>
      <c r="BL16" s="295"/>
      <c r="BM16" s="295"/>
      <c r="BN16" s="295"/>
      <c r="BO16" s="295"/>
      <c r="BP16" s="295"/>
      <c r="BQ16" s="295"/>
      <c r="BR16" s="295"/>
      <c r="BS16" s="295"/>
      <c r="BT16" s="295"/>
      <c r="BU16" s="295"/>
      <c r="BV16" s="295"/>
      <c r="BW16" s="295"/>
      <c r="BX16" s="295"/>
      <c r="BY16" s="295"/>
      <c r="BZ16" s="295"/>
      <c r="CA16" s="295"/>
      <c r="CB16" s="295"/>
      <c r="CC16" s="295"/>
      <c r="CD16" s="295"/>
      <c r="CE16" s="295"/>
      <c r="CF16" s="295"/>
      <c r="CG16" s="295"/>
      <c r="CH16" s="295"/>
      <c r="CI16" s="295"/>
      <c r="CJ16" s="295"/>
      <c r="CK16" s="295"/>
      <c r="CL16" s="295"/>
      <c r="CM16" s="295"/>
      <c r="CN16" s="295"/>
      <c r="CO16" s="295"/>
      <c r="CP16" s="295"/>
    </row>
    <row r="17" spans="1:94" ht="12.75" customHeight="1" x14ac:dyDescent="0.25">
      <c r="A17" s="121"/>
      <c r="B17" s="166"/>
      <c r="C17" s="167"/>
      <c r="D17" s="167"/>
      <c r="E17" s="167"/>
      <c r="F17" s="167"/>
      <c r="G17" s="168"/>
      <c r="H17" s="121"/>
      <c r="I17" s="124"/>
      <c r="J17" s="125"/>
      <c r="K17" s="126"/>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s="127"/>
      <c r="BQ17" s="127"/>
      <c r="BR17" s="127"/>
      <c r="BS17" s="127"/>
      <c r="BT17" s="127"/>
      <c r="BU17" s="127"/>
      <c r="BV17" s="127"/>
      <c r="BW17" s="127"/>
      <c r="BX17" s="127"/>
      <c r="BY17" s="127"/>
      <c r="BZ17" s="127"/>
      <c r="CA17" s="127"/>
      <c r="CB17" s="127"/>
      <c r="CC17" s="127"/>
      <c r="CD17" s="127"/>
      <c r="CE17" s="127"/>
      <c r="CF17" s="127"/>
      <c r="CG17" s="127"/>
      <c r="CH17" s="127"/>
      <c r="CI17" s="127"/>
      <c r="CJ17" s="127"/>
      <c r="CK17" s="127"/>
      <c r="CL17" s="127"/>
      <c r="CM17" s="127"/>
      <c r="CN17" s="127"/>
      <c r="CO17" s="127"/>
      <c r="CP17" s="127"/>
    </row>
    <row r="18" spans="1:94" s="287" customFormat="1" ht="85.5" customHeight="1" x14ac:dyDescent="0.3">
      <c r="A18" s="76" t="s">
        <v>26</v>
      </c>
      <c r="B18" s="998" t="s">
        <v>27</v>
      </c>
      <c r="C18" s="999"/>
      <c r="D18" s="999"/>
      <c r="E18" s="999"/>
      <c r="F18" s="999"/>
      <c r="G18" s="1000"/>
      <c r="H18" s="289" t="s">
        <v>8</v>
      </c>
      <c r="I18" s="292" t="s">
        <v>10</v>
      </c>
      <c r="J18" s="293">
        <v>400000</v>
      </c>
      <c r="K18" s="286">
        <f>J18</f>
        <v>400000</v>
      </c>
      <c r="L18" s="295"/>
      <c r="M18" s="295"/>
      <c r="N18" s="295"/>
      <c r="O18" s="295"/>
      <c r="P18" s="295"/>
      <c r="Q18" s="295"/>
      <c r="R18" s="295"/>
      <c r="S18" s="295"/>
      <c r="T18" s="295"/>
      <c r="U18" s="295"/>
      <c r="V18" s="295"/>
      <c r="W18" s="295"/>
      <c r="X18" s="295"/>
      <c r="Y18" s="295"/>
      <c r="Z18" s="295"/>
      <c r="AA18" s="295"/>
      <c r="AB18" s="295"/>
      <c r="AC18" s="295"/>
      <c r="AD18" s="295"/>
      <c r="AE18" s="295"/>
      <c r="AF18" s="295"/>
      <c r="AG18" s="295"/>
      <c r="AH18" s="295"/>
      <c r="AI18" s="295"/>
      <c r="AJ18" s="295"/>
      <c r="AK18" s="295"/>
      <c r="AL18" s="295"/>
      <c r="AM18" s="295"/>
      <c r="AN18" s="295"/>
      <c r="AO18" s="295"/>
      <c r="AP18" s="295"/>
      <c r="AQ18" s="295"/>
      <c r="AR18" s="295"/>
      <c r="AS18" s="295"/>
      <c r="AT18" s="295"/>
      <c r="AU18" s="295"/>
      <c r="AV18" s="295"/>
      <c r="AW18" s="295"/>
      <c r="AX18" s="295"/>
      <c r="AY18" s="295"/>
      <c r="AZ18" s="295"/>
      <c r="BA18" s="295"/>
      <c r="BB18" s="295"/>
      <c r="BC18" s="295"/>
      <c r="BD18" s="295"/>
      <c r="BE18" s="295"/>
      <c r="BF18" s="295"/>
      <c r="BG18" s="295"/>
      <c r="BH18" s="295"/>
      <c r="BI18" s="295"/>
      <c r="BJ18" s="295"/>
      <c r="BK18" s="295"/>
      <c r="BL18" s="295"/>
      <c r="BM18" s="295"/>
      <c r="BN18" s="295"/>
      <c r="BO18" s="295"/>
      <c r="BP18" s="295"/>
      <c r="BQ18" s="295"/>
      <c r="BR18" s="295"/>
      <c r="BS18" s="295"/>
      <c r="BT18" s="295"/>
      <c r="BU18" s="295"/>
      <c r="BV18" s="295"/>
      <c r="BW18" s="295"/>
      <c r="BX18" s="295"/>
      <c r="BY18" s="295"/>
      <c r="BZ18" s="295"/>
      <c r="CA18" s="295"/>
      <c r="CB18" s="295"/>
      <c r="CC18" s="295"/>
      <c r="CD18" s="295"/>
      <c r="CE18" s="295"/>
      <c r="CF18" s="295"/>
      <c r="CG18" s="295"/>
      <c r="CH18" s="295"/>
      <c r="CI18" s="295"/>
      <c r="CJ18" s="295"/>
      <c r="CK18" s="295"/>
      <c r="CL18" s="295"/>
      <c r="CM18" s="295"/>
      <c r="CN18" s="295"/>
      <c r="CO18" s="295"/>
      <c r="CP18" s="295"/>
    </row>
    <row r="19" spans="1:94" ht="14.25" customHeight="1" x14ac:dyDescent="0.25">
      <c r="A19" s="121"/>
      <c r="B19" s="129"/>
      <c r="C19" s="130"/>
      <c r="D19" s="130"/>
      <c r="E19" s="130"/>
      <c r="F19" s="130"/>
      <c r="G19" s="130"/>
      <c r="H19" s="121"/>
      <c r="I19" s="124"/>
      <c r="J19" s="125"/>
      <c r="K19" s="128"/>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row>
    <row r="20" spans="1:94" s="287" customFormat="1" ht="45.75" customHeight="1" x14ac:dyDescent="0.3">
      <c r="A20" s="76" t="s">
        <v>28</v>
      </c>
      <c r="B20" s="998" t="s">
        <v>29</v>
      </c>
      <c r="C20" s="999"/>
      <c r="D20" s="999"/>
      <c r="E20" s="999"/>
      <c r="F20" s="999"/>
      <c r="G20" s="1000"/>
      <c r="H20" s="289" t="s">
        <v>8</v>
      </c>
      <c r="I20" s="292" t="s">
        <v>11</v>
      </c>
      <c r="J20" s="293">
        <v>100000</v>
      </c>
      <c r="K20" s="286">
        <f t="shared" ref="K20:K82" si="0">J20</f>
        <v>100000</v>
      </c>
      <c r="L20" s="296"/>
      <c r="M20" s="296"/>
      <c r="N20" s="296"/>
      <c r="O20" s="296"/>
      <c r="P20" s="296"/>
      <c r="Q20" s="296"/>
      <c r="R20" s="296"/>
      <c r="S20" s="296"/>
      <c r="T20" s="296"/>
      <c r="U20" s="296"/>
      <c r="V20" s="296"/>
      <c r="W20" s="296"/>
      <c r="X20" s="296"/>
      <c r="Y20" s="296"/>
      <c r="Z20" s="296"/>
      <c r="AA20" s="296"/>
      <c r="AB20" s="296"/>
      <c r="AC20" s="296"/>
      <c r="AD20" s="296"/>
      <c r="AE20" s="296"/>
      <c r="AF20" s="296"/>
      <c r="AG20" s="296"/>
      <c r="AH20" s="296"/>
      <c r="AI20" s="296"/>
      <c r="AJ20" s="296"/>
      <c r="AK20" s="296"/>
      <c r="AL20" s="296"/>
      <c r="AM20" s="296"/>
      <c r="AN20" s="296"/>
      <c r="AO20" s="296"/>
      <c r="AP20" s="296"/>
      <c r="AQ20" s="296"/>
      <c r="AR20" s="296"/>
      <c r="AS20" s="296"/>
      <c r="AT20" s="296"/>
      <c r="AU20" s="296"/>
      <c r="AV20" s="296"/>
      <c r="AW20" s="296"/>
      <c r="AX20" s="296"/>
      <c r="AY20" s="296"/>
      <c r="AZ20" s="296"/>
      <c r="BA20" s="296"/>
      <c r="BB20" s="296"/>
      <c r="BC20" s="296"/>
      <c r="BD20" s="296"/>
      <c r="BE20" s="296"/>
      <c r="BF20" s="296"/>
      <c r="BG20" s="296"/>
      <c r="BH20" s="296"/>
      <c r="BI20" s="296"/>
      <c r="BJ20" s="296"/>
      <c r="BK20" s="296"/>
      <c r="BL20" s="296"/>
      <c r="BM20" s="296"/>
      <c r="BN20" s="296"/>
      <c r="BO20" s="296"/>
      <c r="BP20" s="296"/>
      <c r="BQ20" s="296"/>
      <c r="BR20" s="296"/>
      <c r="BS20" s="296"/>
      <c r="BT20" s="296"/>
      <c r="BU20" s="296"/>
      <c r="BV20" s="296"/>
      <c r="BW20" s="296"/>
      <c r="BX20" s="296"/>
      <c r="BY20" s="296"/>
      <c r="BZ20" s="296"/>
      <c r="CA20" s="296"/>
      <c r="CB20" s="296"/>
      <c r="CC20" s="296"/>
      <c r="CD20" s="296"/>
      <c r="CE20" s="296"/>
      <c r="CF20" s="296"/>
      <c r="CG20" s="296"/>
      <c r="CH20" s="296"/>
      <c r="CI20" s="296"/>
      <c r="CJ20" s="296"/>
      <c r="CK20" s="296"/>
      <c r="CL20" s="296"/>
      <c r="CM20" s="296"/>
      <c r="CN20" s="296"/>
      <c r="CO20" s="296"/>
      <c r="CP20" s="296"/>
    </row>
    <row r="21" spans="1:94" ht="14.25" customHeight="1" x14ac:dyDescent="0.25">
      <c r="A21" s="121"/>
      <c r="B21" s="129"/>
      <c r="C21" s="130"/>
      <c r="D21" s="130"/>
      <c r="E21" s="130"/>
      <c r="F21" s="130"/>
      <c r="G21" s="130"/>
      <c r="H21" s="121"/>
      <c r="I21" s="124"/>
      <c r="J21" s="125"/>
      <c r="K21" s="128"/>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c r="CD21" s="131"/>
      <c r="CE21" s="131"/>
      <c r="CF21" s="131"/>
      <c r="CG21" s="131"/>
      <c r="CH21" s="131"/>
      <c r="CI21" s="131"/>
      <c r="CJ21" s="131"/>
      <c r="CK21" s="131"/>
      <c r="CL21" s="131"/>
      <c r="CM21" s="131"/>
      <c r="CN21" s="131"/>
      <c r="CO21" s="131"/>
      <c r="CP21" s="131"/>
    </row>
    <row r="22" spans="1:94" ht="45.75" customHeight="1" x14ac:dyDescent="0.25">
      <c r="A22" s="69" t="s">
        <v>30</v>
      </c>
      <c r="B22" s="990" t="s">
        <v>31</v>
      </c>
      <c r="C22" s="991"/>
      <c r="D22" s="991"/>
      <c r="E22" s="991"/>
      <c r="F22" s="991"/>
      <c r="G22" s="992"/>
      <c r="H22" s="121" t="s">
        <v>8</v>
      </c>
      <c r="I22" s="124" t="s">
        <v>12</v>
      </c>
      <c r="J22" s="124">
        <v>90000</v>
      </c>
      <c r="K22" s="128">
        <f t="shared" si="0"/>
        <v>90000</v>
      </c>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row>
    <row r="23" spans="1:94" x14ac:dyDescent="0.25">
      <c r="A23" s="155"/>
      <c r="B23" s="153"/>
      <c r="C23" s="133"/>
      <c r="D23" s="133"/>
      <c r="E23" s="133"/>
      <c r="F23" s="133"/>
      <c r="G23" s="154"/>
      <c r="H23" s="155"/>
      <c r="I23" s="155"/>
      <c r="J23" s="228"/>
      <c r="K23" s="297"/>
    </row>
    <row r="24" spans="1:94" s="287" customFormat="1" ht="17.25" customHeight="1" x14ac:dyDescent="0.3">
      <c r="A24" s="76"/>
      <c r="B24" s="1001" t="s">
        <v>32</v>
      </c>
      <c r="C24" s="1002"/>
      <c r="D24" s="1002"/>
      <c r="E24" s="1003"/>
      <c r="F24" s="284"/>
      <c r="G24" s="285"/>
      <c r="H24" s="76"/>
      <c r="I24" s="76"/>
      <c r="J24" s="77"/>
      <c r="K24" s="286"/>
    </row>
    <row r="25" spans="1:94" ht="7.5" customHeight="1" x14ac:dyDescent="0.25">
      <c r="A25" s="69"/>
      <c r="B25" s="118"/>
      <c r="C25" s="113"/>
      <c r="D25" s="113"/>
      <c r="E25" s="113"/>
      <c r="F25" s="113"/>
      <c r="G25" s="114"/>
      <c r="H25" s="69"/>
      <c r="I25" s="69"/>
      <c r="J25" s="70"/>
      <c r="K25" s="128">
        <f t="shared" si="0"/>
        <v>0</v>
      </c>
    </row>
    <row r="26" spans="1:94" ht="55.5" customHeight="1" x14ac:dyDescent="0.25">
      <c r="A26" s="69" t="s">
        <v>33</v>
      </c>
      <c r="B26" s="990" t="s">
        <v>34</v>
      </c>
      <c r="C26" s="991"/>
      <c r="D26" s="991"/>
      <c r="E26" s="991"/>
      <c r="F26" s="991"/>
      <c r="G26" s="992"/>
      <c r="H26" s="121" t="s">
        <v>8</v>
      </c>
      <c r="I26" s="124" t="s">
        <v>10</v>
      </c>
      <c r="J26" s="125">
        <v>250000</v>
      </c>
      <c r="K26" s="128">
        <f t="shared" si="0"/>
        <v>250000</v>
      </c>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27"/>
      <c r="CG26" s="127"/>
      <c r="CH26" s="127"/>
      <c r="CI26" s="127"/>
      <c r="CJ26" s="127"/>
      <c r="CK26" s="127"/>
      <c r="CL26" s="127"/>
      <c r="CM26" s="127"/>
      <c r="CN26" s="127"/>
      <c r="CO26" s="127"/>
      <c r="CP26" s="127"/>
    </row>
    <row r="27" spans="1:94" ht="9" customHeight="1" x14ac:dyDescent="0.25">
      <c r="A27" s="121"/>
      <c r="B27" s="129"/>
      <c r="C27" s="130"/>
      <c r="D27" s="130"/>
      <c r="E27" s="130"/>
      <c r="F27" s="130"/>
      <c r="G27" s="130"/>
      <c r="H27" s="121"/>
      <c r="I27" s="124"/>
      <c r="J27" s="125"/>
      <c r="K27" s="128"/>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27"/>
      <c r="BU27" s="127"/>
      <c r="BV27" s="127"/>
      <c r="BW27" s="127"/>
      <c r="BX27" s="127"/>
      <c r="BY27" s="127"/>
      <c r="BZ27" s="127"/>
      <c r="CA27" s="127"/>
      <c r="CB27" s="127"/>
      <c r="CC27" s="127"/>
      <c r="CD27" s="127"/>
      <c r="CE27" s="127"/>
      <c r="CF27" s="127"/>
      <c r="CG27" s="127"/>
      <c r="CH27" s="127"/>
      <c r="CI27" s="127"/>
      <c r="CJ27" s="127"/>
      <c r="CK27" s="127"/>
      <c r="CL27" s="127"/>
      <c r="CM27" s="127"/>
      <c r="CN27" s="127"/>
      <c r="CO27" s="127"/>
      <c r="CP27" s="127"/>
    </row>
    <row r="28" spans="1:94" ht="51" customHeight="1" x14ac:dyDescent="0.25">
      <c r="A28" s="69" t="s">
        <v>35</v>
      </c>
      <c r="B28" s="990" t="s">
        <v>36</v>
      </c>
      <c r="C28" s="991"/>
      <c r="D28" s="991"/>
      <c r="E28" s="991"/>
      <c r="F28" s="991"/>
      <c r="G28" s="992"/>
      <c r="H28" s="121" t="s">
        <v>8</v>
      </c>
      <c r="I28" s="124" t="s">
        <v>10</v>
      </c>
      <c r="J28" s="125">
        <v>150000</v>
      </c>
      <c r="K28" s="128">
        <f t="shared" si="0"/>
        <v>150000</v>
      </c>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27"/>
      <c r="BU28" s="127"/>
      <c r="BV28" s="127"/>
      <c r="BW28" s="127"/>
      <c r="BX28" s="127"/>
      <c r="BY28" s="127"/>
      <c r="BZ28" s="127"/>
      <c r="CA28" s="127"/>
      <c r="CB28" s="127"/>
      <c r="CC28" s="127"/>
      <c r="CD28" s="127"/>
      <c r="CE28" s="127"/>
      <c r="CF28" s="127"/>
      <c r="CG28" s="127"/>
      <c r="CH28" s="127"/>
      <c r="CI28" s="127"/>
      <c r="CJ28" s="127"/>
      <c r="CK28" s="127"/>
      <c r="CL28" s="127"/>
      <c r="CM28" s="127"/>
      <c r="CN28" s="127"/>
      <c r="CO28" s="127"/>
      <c r="CP28" s="127"/>
    </row>
    <row r="29" spans="1:94" ht="17.25" customHeight="1" x14ac:dyDescent="0.25">
      <c r="A29" s="121"/>
      <c r="B29" s="118"/>
      <c r="C29" s="113"/>
      <c r="D29" s="113"/>
      <c r="E29" s="113"/>
      <c r="F29" s="113"/>
      <c r="G29" s="114"/>
      <c r="H29" s="69"/>
      <c r="I29" s="69"/>
      <c r="J29" s="70"/>
      <c r="K29" s="128"/>
    </row>
    <row r="30" spans="1:94" ht="29.25" customHeight="1" x14ac:dyDescent="0.25">
      <c r="A30" s="69" t="s">
        <v>37</v>
      </c>
      <c r="B30" s="972" t="s">
        <v>38</v>
      </c>
      <c r="C30" s="973"/>
      <c r="D30" s="973"/>
      <c r="E30" s="973"/>
      <c r="F30" s="973"/>
      <c r="G30" s="974"/>
      <c r="H30" s="69" t="s">
        <v>8</v>
      </c>
      <c r="I30" s="69" t="s">
        <v>11</v>
      </c>
      <c r="J30" s="70">
        <v>100000</v>
      </c>
      <c r="K30" s="128">
        <f t="shared" si="0"/>
        <v>100000</v>
      </c>
    </row>
    <row r="31" spans="1:94" ht="15" customHeight="1" x14ac:dyDescent="0.25">
      <c r="A31" s="121"/>
      <c r="B31" s="118"/>
      <c r="C31" s="113"/>
      <c r="D31" s="113"/>
      <c r="E31" s="113"/>
      <c r="F31" s="113"/>
      <c r="G31" s="114"/>
      <c r="H31" s="69"/>
      <c r="I31" s="69"/>
      <c r="J31" s="70"/>
      <c r="K31" s="128"/>
    </row>
    <row r="32" spans="1:94" ht="42.75" customHeight="1" x14ac:dyDescent="0.25">
      <c r="A32" s="69" t="s">
        <v>39</v>
      </c>
      <c r="B32" s="972" t="s">
        <v>40</v>
      </c>
      <c r="C32" s="973"/>
      <c r="D32" s="973"/>
      <c r="E32" s="973"/>
      <c r="F32" s="973"/>
      <c r="G32" s="974"/>
      <c r="H32" s="69" t="s">
        <v>8</v>
      </c>
      <c r="I32" s="69" t="s">
        <v>12</v>
      </c>
      <c r="J32" s="70">
        <v>180000</v>
      </c>
      <c r="K32" s="128">
        <f t="shared" si="0"/>
        <v>180000</v>
      </c>
    </row>
    <row r="33" spans="1:11" ht="13.5" customHeight="1" x14ac:dyDescent="0.25">
      <c r="A33" s="69"/>
      <c r="B33" s="118"/>
      <c r="C33" s="113"/>
      <c r="D33" s="133"/>
      <c r="E33" s="133"/>
      <c r="F33" s="113"/>
      <c r="G33" s="114"/>
      <c r="H33" s="69"/>
      <c r="I33" s="69"/>
      <c r="J33" s="70"/>
      <c r="K33" s="128"/>
    </row>
    <row r="34" spans="1:11" ht="15" customHeight="1" x14ac:dyDescent="0.25">
      <c r="A34" s="69"/>
      <c r="B34" s="966" t="s">
        <v>41</v>
      </c>
      <c r="C34" s="967"/>
      <c r="D34" s="967"/>
      <c r="E34" s="968"/>
      <c r="F34" s="116"/>
      <c r="G34" s="117"/>
      <c r="H34" s="69"/>
      <c r="I34" s="69"/>
      <c r="J34" s="70"/>
      <c r="K34" s="128"/>
    </row>
    <row r="35" spans="1:11" ht="6" customHeight="1" x14ac:dyDescent="0.25">
      <c r="A35" s="69"/>
      <c r="B35" s="118"/>
      <c r="C35" s="113"/>
      <c r="D35" s="113"/>
      <c r="E35" s="113"/>
      <c r="F35" s="113"/>
      <c r="G35" s="114"/>
      <c r="H35" s="69"/>
      <c r="I35" s="69"/>
      <c r="J35" s="70"/>
      <c r="K35" s="128">
        <f t="shared" si="0"/>
        <v>0</v>
      </c>
    </row>
    <row r="36" spans="1:11" ht="69" customHeight="1" x14ac:dyDescent="0.25">
      <c r="A36" s="69" t="s">
        <v>42</v>
      </c>
      <c r="B36" s="972" t="s">
        <v>43</v>
      </c>
      <c r="C36" s="973"/>
      <c r="D36" s="973"/>
      <c r="E36" s="973"/>
      <c r="F36" s="973"/>
      <c r="G36" s="974"/>
      <c r="H36" s="69" t="s">
        <v>8</v>
      </c>
      <c r="I36" s="69" t="s">
        <v>12</v>
      </c>
      <c r="J36" s="70">
        <v>1620000</v>
      </c>
      <c r="K36" s="128">
        <f t="shared" si="0"/>
        <v>1620000</v>
      </c>
    </row>
    <row r="37" spans="1:11" ht="44.25" customHeight="1" x14ac:dyDescent="0.25">
      <c r="A37" s="69"/>
      <c r="B37" s="61" t="s">
        <v>6</v>
      </c>
      <c r="C37" s="61" t="s">
        <v>44</v>
      </c>
      <c r="D37" s="134" t="s">
        <v>45</v>
      </c>
      <c r="E37" s="135" t="s">
        <v>46</v>
      </c>
      <c r="F37" s="61" t="s">
        <v>112</v>
      </c>
      <c r="G37" s="61"/>
      <c r="H37" s="69"/>
      <c r="I37" s="69"/>
      <c r="J37" s="70"/>
      <c r="K37" s="128"/>
    </row>
    <row r="38" spans="1:11" x14ac:dyDescent="0.25">
      <c r="A38" s="69"/>
      <c r="B38" s="136" t="s">
        <v>47</v>
      </c>
      <c r="C38" s="136" t="s">
        <v>48</v>
      </c>
      <c r="D38" s="137">
        <v>90000</v>
      </c>
      <c r="E38" s="138"/>
      <c r="F38" s="583">
        <v>90000</v>
      </c>
      <c r="G38" s="136"/>
      <c r="H38" s="69"/>
      <c r="I38" s="69"/>
      <c r="J38" s="70"/>
      <c r="K38" s="128"/>
    </row>
    <row r="39" spans="1:11" ht="14.25" customHeight="1" x14ac:dyDescent="0.25">
      <c r="A39" s="69"/>
      <c r="B39" s="993" t="s">
        <v>49</v>
      </c>
      <c r="C39" s="994"/>
      <c r="D39" s="994"/>
      <c r="E39" s="995"/>
      <c r="F39" s="402"/>
      <c r="G39" s="403"/>
      <c r="H39" s="69"/>
      <c r="I39" s="69"/>
      <c r="J39" s="70"/>
      <c r="K39" s="128"/>
    </row>
    <row r="40" spans="1:11" ht="8.25" customHeight="1" x14ac:dyDescent="0.25">
      <c r="A40" s="155"/>
      <c r="B40" s="153"/>
      <c r="C40" s="133"/>
      <c r="D40" s="133"/>
      <c r="E40" s="133"/>
      <c r="F40" s="133"/>
      <c r="G40" s="154"/>
      <c r="H40" s="155"/>
      <c r="I40" s="155"/>
      <c r="J40" s="228"/>
      <c r="K40" s="297">
        <f t="shared" si="0"/>
        <v>0</v>
      </c>
    </row>
    <row r="41" spans="1:11" ht="66" customHeight="1" x14ac:dyDescent="0.25">
      <c r="A41" s="69" t="s">
        <v>50</v>
      </c>
      <c r="B41" s="972" t="s">
        <v>51</v>
      </c>
      <c r="C41" s="973"/>
      <c r="D41" s="973"/>
      <c r="E41" s="973"/>
      <c r="F41" s="973"/>
      <c r="G41" s="974"/>
      <c r="H41" s="69" t="s">
        <v>8</v>
      </c>
      <c r="I41" s="69" t="s">
        <v>12</v>
      </c>
      <c r="J41" s="70">
        <v>720000</v>
      </c>
      <c r="K41" s="128">
        <f t="shared" si="0"/>
        <v>720000</v>
      </c>
    </row>
    <row r="42" spans="1:11" ht="43.5" customHeight="1" x14ac:dyDescent="0.25">
      <c r="A42" s="69"/>
      <c r="B42" s="61" t="s">
        <v>52</v>
      </c>
      <c r="C42" s="61" t="s">
        <v>53</v>
      </c>
      <c r="D42" s="61" t="s">
        <v>45</v>
      </c>
      <c r="E42" s="139" t="s">
        <v>46</v>
      </c>
      <c r="F42" s="61" t="s">
        <v>112</v>
      </c>
      <c r="G42" s="140"/>
      <c r="H42" s="69"/>
      <c r="I42" s="69"/>
      <c r="J42" s="70"/>
      <c r="K42" s="128"/>
    </row>
    <row r="43" spans="1:11" ht="26.4" x14ac:dyDescent="0.25">
      <c r="A43" s="69"/>
      <c r="B43" s="136" t="s">
        <v>54</v>
      </c>
      <c r="C43" s="136" t="s">
        <v>55</v>
      </c>
      <c r="D43" s="137">
        <v>40000</v>
      </c>
      <c r="E43" s="138"/>
      <c r="F43" s="584">
        <v>40000</v>
      </c>
      <c r="G43" s="72"/>
      <c r="H43" s="69"/>
      <c r="I43" s="69"/>
      <c r="J43" s="70"/>
      <c r="K43" s="128"/>
    </row>
    <row r="44" spans="1:11" ht="13.5" customHeight="1" x14ac:dyDescent="0.25">
      <c r="A44" s="69"/>
      <c r="B44" s="993" t="s">
        <v>49</v>
      </c>
      <c r="C44" s="994"/>
      <c r="D44" s="996"/>
      <c r="E44" s="997"/>
      <c r="F44" s="113"/>
      <c r="G44" s="114"/>
      <c r="H44" s="69"/>
      <c r="I44" s="69"/>
      <c r="J44" s="70"/>
      <c r="K44" s="128"/>
    </row>
    <row r="45" spans="1:11" ht="3.75" customHeight="1" x14ac:dyDescent="0.25">
      <c r="A45" s="69"/>
      <c r="B45" s="118"/>
      <c r="C45" s="113"/>
      <c r="D45" s="113"/>
      <c r="E45" s="113"/>
      <c r="F45" s="113"/>
      <c r="G45" s="114"/>
      <c r="H45" s="69"/>
      <c r="I45" s="69"/>
      <c r="J45" s="70"/>
      <c r="K45" s="128">
        <f t="shared" si="0"/>
        <v>0</v>
      </c>
    </row>
    <row r="46" spans="1:11" x14ac:dyDescent="0.25">
      <c r="A46" s="141"/>
      <c r="B46" s="969" t="s">
        <v>56</v>
      </c>
      <c r="C46" s="970"/>
      <c r="D46" s="970"/>
      <c r="E46" s="971"/>
      <c r="F46" s="122"/>
      <c r="G46" s="123"/>
      <c r="H46" s="121"/>
      <c r="I46" s="124"/>
      <c r="J46" s="124"/>
      <c r="K46" s="128"/>
    </row>
    <row r="47" spans="1:11" ht="3.75" customHeight="1" x14ac:dyDescent="0.25">
      <c r="A47" s="141"/>
      <c r="B47" s="142"/>
      <c r="C47" s="122"/>
      <c r="D47" s="122"/>
      <c r="E47" s="122"/>
      <c r="F47" s="122"/>
      <c r="G47" s="123"/>
      <c r="H47" s="121"/>
      <c r="I47" s="124"/>
      <c r="J47" s="124"/>
      <c r="K47" s="128">
        <f t="shared" si="0"/>
        <v>0</v>
      </c>
    </row>
    <row r="48" spans="1:11" ht="33" customHeight="1" x14ac:dyDescent="0.25">
      <c r="A48" s="69" t="s">
        <v>57</v>
      </c>
      <c r="B48" s="990" t="s">
        <v>58</v>
      </c>
      <c r="C48" s="991"/>
      <c r="D48" s="991"/>
      <c r="E48" s="991"/>
      <c r="F48" s="991"/>
      <c r="G48" s="992"/>
      <c r="H48" s="121" t="s">
        <v>8</v>
      </c>
      <c r="I48" s="124" t="s">
        <v>13</v>
      </c>
      <c r="J48" s="124">
        <v>75000</v>
      </c>
      <c r="K48" s="128">
        <f t="shared" si="0"/>
        <v>75000</v>
      </c>
    </row>
    <row r="49" spans="1:11" ht="3.75" customHeight="1" x14ac:dyDescent="0.25">
      <c r="A49" s="69"/>
      <c r="B49" s="118"/>
      <c r="C49" s="113"/>
      <c r="D49" s="113"/>
      <c r="E49" s="113"/>
      <c r="F49" s="113"/>
      <c r="G49" s="114"/>
      <c r="H49" s="69"/>
      <c r="I49" s="69"/>
      <c r="J49" s="70"/>
      <c r="K49" s="128">
        <f t="shared" si="0"/>
        <v>0</v>
      </c>
    </row>
    <row r="50" spans="1:11" x14ac:dyDescent="0.25">
      <c r="A50" s="121"/>
      <c r="B50" s="969" t="s">
        <v>59</v>
      </c>
      <c r="C50" s="970"/>
      <c r="D50" s="970"/>
      <c r="E50" s="130"/>
      <c r="F50" s="130"/>
      <c r="G50" s="130"/>
      <c r="H50" s="121"/>
      <c r="I50" s="124"/>
      <c r="J50" s="125"/>
      <c r="K50" s="128"/>
    </row>
    <row r="51" spans="1:11" ht="6" customHeight="1" x14ac:dyDescent="0.25">
      <c r="A51" s="121"/>
      <c r="B51" s="142"/>
      <c r="C51" s="122"/>
      <c r="D51" s="122"/>
      <c r="E51" s="130"/>
      <c r="F51" s="130"/>
      <c r="G51" s="130"/>
      <c r="H51" s="121"/>
      <c r="I51" s="124"/>
      <c r="J51" s="125"/>
      <c r="K51" s="128">
        <f t="shared" si="0"/>
        <v>0</v>
      </c>
    </row>
    <row r="52" spans="1:11" ht="41.25" customHeight="1" x14ac:dyDescent="0.25">
      <c r="A52" s="69" t="s">
        <v>60</v>
      </c>
      <c r="B52" s="990" t="s">
        <v>61</v>
      </c>
      <c r="C52" s="991"/>
      <c r="D52" s="991"/>
      <c r="E52" s="991"/>
      <c r="F52" s="991"/>
      <c r="G52" s="992"/>
      <c r="H52" s="121" t="s">
        <v>8</v>
      </c>
      <c r="I52" s="124" t="s">
        <v>12</v>
      </c>
      <c r="J52" s="125">
        <v>135000</v>
      </c>
      <c r="K52" s="128">
        <f t="shared" si="0"/>
        <v>135000</v>
      </c>
    </row>
    <row r="53" spans="1:11" ht="7.5" customHeight="1" x14ac:dyDescent="0.25">
      <c r="A53" s="121"/>
      <c r="B53" s="129"/>
      <c r="C53" s="130"/>
      <c r="D53" s="130"/>
      <c r="E53" s="130"/>
      <c r="F53" s="130"/>
      <c r="G53" s="130"/>
      <c r="H53" s="121"/>
      <c r="I53" s="124"/>
      <c r="J53" s="125"/>
      <c r="K53" s="128">
        <f t="shared" si="0"/>
        <v>0</v>
      </c>
    </row>
    <row r="54" spans="1:11" ht="41.25" customHeight="1" x14ac:dyDescent="0.25">
      <c r="A54" s="69" t="s">
        <v>62</v>
      </c>
      <c r="B54" s="990" t="s">
        <v>63</v>
      </c>
      <c r="C54" s="991"/>
      <c r="D54" s="991"/>
      <c r="E54" s="991"/>
      <c r="F54" s="991"/>
      <c r="G54" s="992"/>
      <c r="H54" s="121" t="s">
        <v>8</v>
      </c>
      <c r="I54" s="124" t="s">
        <v>12</v>
      </c>
      <c r="J54" s="125">
        <v>150000</v>
      </c>
      <c r="K54" s="128">
        <f t="shared" si="0"/>
        <v>150000</v>
      </c>
    </row>
    <row r="55" spans="1:11" ht="8.25" customHeight="1" x14ac:dyDescent="0.25">
      <c r="A55" s="121"/>
      <c r="B55" s="132"/>
      <c r="C55" s="129"/>
      <c r="D55" s="129"/>
      <c r="E55" s="129"/>
      <c r="F55" s="129"/>
      <c r="G55" s="143"/>
      <c r="H55" s="121"/>
      <c r="I55" s="124"/>
      <c r="J55" s="125"/>
      <c r="K55" s="128">
        <f t="shared" si="0"/>
        <v>0</v>
      </c>
    </row>
    <row r="56" spans="1:11" ht="18.75" customHeight="1" x14ac:dyDescent="0.25">
      <c r="A56" s="69" t="s">
        <v>64</v>
      </c>
      <c r="B56" s="990" t="s">
        <v>65</v>
      </c>
      <c r="C56" s="991"/>
      <c r="D56" s="991"/>
      <c r="E56" s="991"/>
      <c r="F56" s="991"/>
      <c r="G56" s="992"/>
      <c r="H56" s="121" t="s">
        <v>8</v>
      </c>
      <c r="I56" s="124" t="s">
        <v>12</v>
      </c>
      <c r="J56" s="125">
        <v>180000</v>
      </c>
      <c r="K56" s="128">
        <f t="shared" si="0"/>
        <v>180000</v>
      </c>
    </row>
    <row r="57" spans="1:11" ht="6.75" customHeight="1" x14ac:dyDescent="0.25">
      <c r="A57" s="121"/>
      <c r="B57" s="129"/>
      <c r="C57" s="130"/>
      <c r="D57" s="130"/>
      <c r="E57" s="130"/>
      <c r="F57" s="130"/>
      <c r="G57" s="130"/>
      <c r="H57" s="121"/>
      <c r="I57" s="124"/>
      <c r="J57" s="125"/>
      <c r="K57" s="128">
        <f t="shared" si="0"/>
        <v>0</v>
      </c>
    </row>
    <row r="58" spans="1:11" ht="26.25" customHeight="1" x14ac:dyDescent="0.25">
      <c r="A58" s="69" t="s">
        <v>66</v>
      </c>
      <c r="B58" s="990" t="s">
        <v>67</v>
      </c>
      <c r="C58" s="991"/>
      <c r="D58" s="991"/>
      <c r="E58" s="991"/>
      <c r="F58" s="991"/>
      <c r="G58" s="992"/>
      <c r="H58" s="121" t="s">
        <v>8</v>
      </c>
      <c r="I58" s="124" t="s">
        <v>11</v>
      </c>
      <c r="J58" s="125">
        <v>100000</v>
      </c>
      <c r="K58" s="128">
        <f t="shared" si="0"/>
        <v>100000</v>
      </c>
    </row>
    <row r="59" spans="1:11" ht="9" customHeight="1" x14ac:dyDescent="0.25">
      <c r="A59" s="121"/>
      <c r="B59" s="129"/>
      <c r="C59" s="130"/>
      <c r="D59" s="130"/>
      <c r="E59" s="130"/>
      <c r="F59" s="130"/>
      <c r="G59" s="130"/>
      <c r="H59" s="121"/>
      <c r="I59" s="124"/>
      <c r="J59" s="125"/>
      <c r="K59" s="128"/>
    </row>
    <row r="60" spans="1:11" x14ac:dyDescent="0.25">
      <c r="A60" s="121"/>
      <c r="B60" s="969" t="s">
        <v>68</v>
      </c>
      <c r="C60" s="970"/>
      <c r="D60" s="970"/>
      <c r="E60" s="971"/>
      <c r="F60" s="122"/>
      <c r="G60" s="123"/>
      <c r="H60" s="121"/>
      <c r="I60" s="124"/>
      <c r="J60" s="125"/>
      <c r="K60" s="128"/>
    </row>
    <row r="61" spans="1:11" ht="14.25" customHeight="1" x14ac:dyDescent="0.25">
      <c r="A61" s="121"/>
      <c r="B61" s="142"/>
      <c r="C61" s="122"/>
      <c r="D61" s="122"/>
      <c r="E61" s="122"/>
      <c r="F61" s="122"/>
      <c r="G61" s="123"/>
      <c r="H61" s="121"/>
      <c r="I61" s="124"/>
      <c r="J61" s="125"/>
      <c r="K61" s="128"/>
    </row>
    <row r="62" spans="1:11" ht="29.25" customHeight="1" x14ac:dyDescent="0.25">
      <c r="A62" s="155" t="s">
        <v>69</v>
      </c>
      <c r="B62" s="987" t="s">
        <v>70</v>
      </c>
      <c r="C62" s="988"/>
      <c r="D62" s="988"/>
      <c r="E62" s="988"/>
      <c r="F62" s="988"/>
      <c r="G62" s="989"/>
      <c r="H62" s="545" t="s">
        <v>8</v>
      </c>
      <c r="I62" s="546" t="s">
        <v>12</v>
      </c>
      <c r="J62" s="547">
        <v>90000</v>
      </c>
      <c r="K62" s="297">
        <f t="shared" si="0"/>
        <v>90000</v>
      </c>
    </row>
    <row r="63" spans="1:11" ht="16.5" customHeight="1" x14ac:dyDescent="0.25">
      <c r="A63" s="121"/>
      <c r="B63" s="132"/>
      <c r="C63" s="129"/>
      <c r="D63" s="129"/>
      <c r="E63" s="129"/>
      <c r="F63" s="129"/>
      <c r="G63" s="143"/>
      <c r="H63" s="121"/>
      <c r="I63" s="124"/>
      <c r="J63" s="125"/>
      <c r="K63" s="128"/>
    </row>
    <row r="64" spans="1:11" ht="26.25" customHeight="1" x14ac:dyDescent="0.25">
      <c r="A64" s="69" t="s">
        <v>71</v>
      </c>
      <c r="B64" s="990" t="s">
        <v>72</v>
      </c>
      <c r="C64" s="991"/>
      <c r="D64" s="991"/>
      <c r="E64" s="991"/>
      <c r="F64" s="991"/>
      <c r="G64" s="992"/>
      <c r="H64" s="121" t="s">
        <v>8</v>
      </c>
      <c r="I64" s="124" t="s">
        <v>12</v>
      </c>
      <c r="J64" s="124">
        <v>180000</v>
      </c>
      <c r="K64" s="128">
        <f t="shared" si="0"/>
        <v>180000</v>
      </c>
    </row>
    <row r="65" spans="1:11" ht="27" customHeight="1" x14ac:dyDescent="0.25">
      <c r="A65" s="121"/>
      <c r="B65" s="990" t="s">
        <v>73</v>
      </c>
      <c r="C65" s="991"/>
      <c r="D65" s="991"/>
      <c r="E65" s="991"/>
      <c r="F65" s="991"/>
      <c r="G65" s="992"/>
      <c r="H65" s="121"/>
      <c r="I65" s="124"/>
      <c r="J65" s="125"/>
      <c r="K65" s="128"/>
    </row>
    <row r="66" spans="1:11" ht="28.5" customHeight="1" x14ac:dyDescent="0.25">
      <c r="A66" s="121"/>
      <c r="B66" s="990" t="s">
        <v>74</v>
      </c>
      <c r="C66" s="991"/>
      <c r="D66" s="991"/>
      <c r="E66" s="991"/>
      <c r="F66" s="991"/>
      <c r="G66" s="992"/>
      <c r="H66" s="121"/>
      <c r="I66" s="124"/>
      <c r="J66" s="125"/>
      <c r="K66" s="128"/>
    </row>
    <row r="67" spans="1:11" ht="12.75" customHeight="1" x14ac:dyDescent="0.25">
      <c r="A67" s="121"/>
      <c r="B67" s="132"/>
      <c r="C67" s="130"/>
      <c r="D67" s="130"/>
      <c r="E67" s="130"/>
      <c r="F67" s="130"/>
      <c r="G67" s="144"/>
      <c r="H67" s="121"/>
      <c r="I67" s="124"/>
      <c r="J67" s="125"/>
      <c r="K67" s="128"/>
    </row>
    <row r="68" spans="1:11" ht="29.25" customHeight="1" x14ac:dyDescent="0.25">
      <c r="A68" s="69" t="s">
        <v>75</v>
      </c>
      <c r="B68" s="990" t="s">
        <v>76</v>
      </c>
      <c r="C68" s="991"/>
      <c r="D68" s="991"/>
      <c r="E68" s="991"/>
      <c r="F68" s="991"/>
      <c r="G68" s="992"/>
      <c r="H68" s="121" t="s">
        <v>8</v>
      </c>
      <c r="I68" s="124" t="s">
        <v>12</v>
      </c>
      <c r="J68" s="125">
        <v>450000</v>
      </c>
      <c r="K68" s="128">
        <f t="shared" si="0"/>
        <v>450000</v>
      </c>
    </row>
    <row r="69" spans="1:11" ht="11.25" customHeight="1" x14ac:dyDescent="0.25">
      <c r="A69" s="121"/>
      <c r="B69" s="132"/>
      <c r="C69" s="130"/>
      <c r="D69" s="130"/>
      <c r="E69" s="130"/>
      <c r="F69" s="130"/>
      <c r="G69" s="144"/>
      <c r="H69" s="121"/>
      <c r="I69" s="124"/>
      <c r="J69" s="125"/>
      <c r="K69" s="128"/>
    </row>
    <row r="70" spans="1:11" ht="27" customHeight="1" x14ac:dyDescent="0.25">
      <c r="A70" s="69" t="s">
        <v>77</v>
      </c>
      <c r="B70" s="990" t="s">
        <v>78</v>
      </c>
      <c r="C70" s="991"/>
      <c r="D70" s="991"/>
      <c r="E70" s="991"/>
      <c r="F70" s="991"/>
      <c r="G70" s="992"/>
      <c r="H70" s="121" t="s">
        <v>8</v>
      </c>
      <c r="I70" s="124" t="s">
        <v>14</v>
      </c>
      <c r="J70" s="125">
        <v>100000</v>
      </c>
      <c r="K70" s="128">
        <f t="shared" si="0"/>
        <v>100000</v>
      </c>
    </row>
    <row r="71" spans="1:11" ht="14.25" customHeight="1" x14ac:dyDescent="0.25">
      <c r="A71" s="69"/>
      <c r="B71" s="118"/>
      <c r="C71" s="113"/>
      <c r="D71" s="113"/>
      <c r="E71" s="113"/>
      <c r="F71" s="113"/>
      <c r="G71" s="114"/>
      <c r="H71" s="69"/>
      <c r="I71" s="69"/>
      <c r="J71" s="70"/>
      <c r="K71" s="128"/>
    </row>
    <row r="72" spans="1:11" x14ac:dyDescent="0.25">
      <c r="A72" s="69"/>
      <c r="B72" s="966" t="s">
        <v>79</v>
      </c>
      <c r="C72" s="967"/>
      <c r="D72" s="967"/>
      <c r="E72" s="968"/>
      <c r="F72" s="116"/>
      <c r="G72" s="117"/>
      <c r="H72" s="69"/>
      <c r="I72" s="69"/>
      <c r="J72" s="70"/>
      <c r="K72" s="128"/>
    </row>
    <row r="73" spans="1:11" ht="15" customHeight="1" x14ac:dyDescent="0.25">
      <c r="A73" s="69"/>
      <c r="B73" s="118"/>
      <c r="C73" s="113"/>
      <c r="D73" s="113"/>
      <c r="E73" s="113"/>
      <c r="F73" s="113"/>
      <c r="G73" s="114"/>
      <c r="H73" s="69"/>
      <c r="I73" s="69"/>
      <c r="J73" s="70"/>
      <c r="K73" s="128"/>
    </row>
    <row r="74" spans="1:11" ht="40.5" customHeight="1" x14ac:dyDescent="0.25">
      <c r="A74" s="69" t="s">
        <v>80</v>
      </c>
      <c r="B74" s="972" t="s">
        <v>81</v>
      </c>
      <c r="C74" s="973"/>
      <c r="D74" s="973"/>
      <c r="E74" s="973"/>
      <c r="F74" s="973"/>
      <c r="G74" s="974"/>
      <c r="H74" s="69" t="s">
        <v>8</v>
      </c>
      <c r="I74" s="69" t="s">
        <v>12</v>
      </c>
      <c r="J74" s="70">
        <v>1260000</v>
      </c>
      <c r="K74" s="128">
        <f t="shared" si="0"/>
        <v>1260000</v>
      </c>
    </row>
    <row r="75" spans="1:11" ht="14.25" customHeight="1" x14ac:dyDescent="0.25">
      <c r="A75" s="69"/>
      <c r="B75" s="118"/>
      <c r="C75" s="113"/>
      <c r="D75" s="113"/>
      <c r="E75" s="113"/>
      <c r="F75" s="113"/>
      <c r="G75" s="114"/>
      <c r="H75" s="69"/>
      <c r="I75" s="69"/>
      <c r="J75" s="70"/>
      <c r="K75" s="128"/>
    </row>
    <row r="76" spans="1:11" ht="31.5" customHeight="1" x14ac:dyDescent="0.25">
      <c r="A76" s="69" t="s">
        <v>82</v>
      </c>
      <c r="B76" s="972" t="s">
        <v>83</v>
      </c>
      <c r="C76" s="973"/>
      <c r="D76" s="973"/>
      <c r="E76" s="973"/>
      <c r="F76" s="973"/>
      <c r="G76" s="974"/>
      <c r="H76" s="69" t="s">
        <v>8</v>
      </c>
      <c r="I76" s="69" t="s">
        <v>12</v>
      </c>
      <c r="J76" s="70">
        <v>100000</v>
      </c>
      <c r="K76" s="128">
        <f t="shared" si="0"/>
        <v>100000</v>
      </c>
    </row>
    <row r="77" spans="1:11" ht="13.5" customHeight="1" x14ac:dyDescent="0.25">
      <c r="A77" s="69"/>
      <c r="B77" s="118"/>
      <c r="C77" s="113"/>
      <c r="D77" s="113"/>
      <c r="E77" s="113"/>
      <c r="F77" s="113"/>
      <c r="G77" s="114"/>
      <c r="H77" s="69"/>
      <c r="I77" s="69"/>
      <c r="J77" s="70"/>
      <c r="K77" s="128"/>
    </row>
    <row r="78" spans="1:11" ht="94.5" customHeight="1" x14ac:dyDescent="0.25">
      <c r="A78" s="69" t="s">
        <v>84</v>
      </c>
      <c r="B78" s="972" t="s">
        <v>85</v>
      </c>
      <c r="C78" s="973"/>
      <c r="D78" s="973"/>
      <c r="E78" s="973"/>
      <c r="F78" s="973"/>
      <c r="G78" s="974"/>
      <c r="H78" s="69" t="s">
        <v>8</v>
      </c>
      <c r="I78" s="69" t="s">
        <v>11</v>
      </c>
      <c r="J78" s="70">
        <v>100000</v>
      </c>
      <c r="K78" s="128">
        <f t="shared" si="0"/>
        <v>100000</v>
      </c>
    </row>
    <row r="79" spans="1:11" ht="15.75" customHeight="1" x14ac:dyDescent="0.25">
      <c r="A79" s="155"/>
      <c r="B79" s="153"/>
      <c r="C79" s="133"/>
      <c r="D79" s="133"/>
      <c r="E79" s="133"/>
      <c r="F79" s="133"/>
      <c r="G79" s="154"/>
      <c r="H79" s="155"/>
      <c r="I79" s="155"/>
      <c r="J79" s="228"/>
      <c r="K79" s="297"/>
    </row>
    <row r="80" spans="1:11" x14ac:dyDescent="0.25">
      <c r="A80" s="69"/>
      <c r="B80" s="966" t="s">
        <v>86</v>
      </c>
      <c r="C80" s="967"/>
      <c r="D80" s="967"/>
      <c r="E80" s="968"/>
      <c r="F80" s="116"/>
      <c r="G80" s="117"/>
      <c r="H80" s="69"/>
      <c r="I80" s="69"/>
      <c r="J80" s="70"/>
      <c r="K80" s="128"/>
    </row>
    <row r="81" spans="1:11" ht="8.25" customHeight="1" x14ac:dyDescent="0.25">
      <c r="A81" s="69"/>
      <c r="B81" s="972"/>
      <c r="C81" s="973"/>
      <c r="D81" s="973"/>
      <c r="E81" s="974"/>
      <c r="F81" s="145"/>
      <c r="G81" s="146"/>
      <c r="H81" s="69"/>
      <c r="I81" s="69"/>
      <c r="J81" s="70"/>
      <c r="K81" s="128">
        <f t="shared" si="0"/>
        <v>0</v>
      </c>
    </row>
    <row r="82" spans="1:11" ht="42" customHeight="1" x14ac:dyDescent="0.25">
      <c r="A82" s="69" t="s">
        <v>87</v>
      </c>
      <c r="B82" s="972" t="s">
        <v>88</v>
      </c>
      <c r="C82" s="973"/>
      <c r="D82" s="973"/>
      <c r="E82" s="973"/>
      <c r="F82" s="973"/>
      <c r="G82" s="974"/>
      <c r="H82" s="69" t="s">
        <v>8</v>
      </c>
      <c r="I82" s="69" t="s">
        <v>12</v>
      </c>
      <c r="J82" s="70">
        <v>535000</v>
      </c>
      <c r="K82" s="128">
        <f t="shared" si="0"/>
        <v>535000</v>
      </c>
    </row>
    <row r="83" spans="1:11" ht="7.5" customHeight="1" x14ac:dyDescent="0.25">
      <c r="A83" s="69"/>
      <c r="B83" s="972"/>
      <c r="C83" s="973"/>
      <c r="D83" s="973"/>
      <c r="E83" s="974"/>
      <c r="F83" s="145"/>
      <c r="G83" s="146"/>
      <c r="H83" s="69"/>
      <c r="I83" s="69"/>
      <c r="J83" s="70"/>
      <c r="K83" s="128">
        <f t="shared" ref="K83:K104" si="1">J83</f>
        <v>0</v>
      </c>
    </row>
    <row r="84" spans="1:11" ht="39.75" customHeight="1" x14ac:dyDescent="0.25">
      <c r="A84" s="69" t="s">
        <v>89</v>
      </c>
      <c r="B84" s="972" t="s">
        <v>90</v>
      </c>
      <c r="C84" s="973"/>
      <c r="D84" s="973"/>
      <c r="E84" s="973"/>
      <c r="F84" s="973"/>
      <c r="G84" s="974"/>
      <c r="H84" s="69" t="s">
        <v>8</v>
      </c>
      <c r="I84" s="69" t="s">
        <v>12</v>
      </c>
      <c r="J84" s="70">
        <v>1230000</v>
      </c>
      <c r="K84" s="128">
        <f t="shared" si="1"/>
        <v>1230000</v>
      </c>
    </row>
    <row r="85" spans="1:11" ht="9" customHeight="1" x14ac:dyDescent="0.25">
      <c r="A85" s="69"/>
      <c r="B85" s="972"/>
      <c r="C85" s="973"/>
      <c r="D85" s="973"/>
      <c r="E85" s="974"/>
      <c r="F85" s="145"/>
      <c r="G85" s="146"/>
      <c r="H85" s="69"/>
      <c r="I85" s="69"/>
      <c r="J85" s="70"/>
      <c r="K85" s="128"/>
    </row>
    <row r="86" spans="1:11" ht="28.5" customHeight="1" x14ac:dyDescent="0.25">
      <c r="A86" s="69" t="s">
        <v>91</v>
      </c>
      <c r="B86" s="972" t="s">
        <v>92</v>
      </c>
      <c r="C86" s="973"/>
      <c r="D86" s="973"/>
      <c r="E86" s="973"/>
      <c r="F86" s="973"/>
      <c r="G86" s="974"/>
      <c r="H86" s="69" t="s">
        <v>8</v>
      </c>
      <c r="I86" s="69" t="s">
        <v>12</v>
      </c>
      <c r="J86" s="70">
        <v>300000</v>
      </c>
      <c r="K86" s="128">
        <f t="shared" si="1"/>
        <v>300000</v>
      </c>
    </row>
    <row r="87" spans="1:11" ht="7.5" customHeight="1" x14ac:dyDescent="0.25">
      <c r="A87" s="69"/>
      <c r="B87" s="972"/>
      <c r="C87" s="973"/>
      <c r="D87" s="973"/>
      <c r="E87" s="974"/>
      <c r="F87" s="145"/>
      <c r="G87" s="146"/>
      <c r="H87" s="69"/>
      <c r="I87" s="69"/>
      <c r="J87" s="70"/>
      <c r="K87" s="128">
        <f t="shared" si="1"/>
        <v>0</v>
      </c>
    </row>
    <row r="88" spans="1:11" ht="15.75" customHeight="1" x14ac:dyDescent="0.25">
      <c r="A88" s="69" t="s">
        <v>93</v>
      </c>
      <c r="B88" s="972" t="s">
        <v>94</v>
      </c>
      <c r="C88" s="973"/>
      <c r="D88" s="973"/>
      <c r="E88" s="973"/>
      <c r="F88" s="973"/>
      <c r="G88" s="974"/>
      <c r="H88" s="69" t="s">
        <v>8</v>
      </c>
      <c r="I88" s="69" t="s">
        <v>12</v>
      </c>
      <c r="J88" s="70">
        <v>100000</v>
      </c>
      <c r="K88" s="128">
        <f t="shared" si="1"/>
        <v>100000</v>
      </c>
    </row>
    <row r="89" spans="1:11" ht="6.75" customHeight="1" x14ac:dyDescent="0.25">
      <c r="A89" s="69"/>
      <c r="B89" s="972"/>
      <c r="C89" s="973"/>
      <c r="D89" s="973"/>
      <c r="E89" s="974"/>
      <c r="F89" s="145"/>
      <c r="G89" s="146"/>
      <c r="H89" s="69"/>
      <c r="I89" s="69"/>
      <c r="J89" s="70"/>
      <c r="K89" s="128">
        <f t="shared" si="1"/>
        <v>0</v>
      </c>
    </row>
    <row r="90" spans="1:11" ht="45" customHeight="1" x14ac:dyDescent="0.25">
      <c r="A90" s="69" t="s">
        <v>95</v>
      </c>
      <c r="B90" s="972" t="s">
        <v>96</v>
      </c>
      <c r="C90" s="973"/>
      <c r="D90" s="973"/>
      <c r="E90" s="973"/>
      <c r="F90" s="973"/>
      <c r="G90" s="974"/>
      <c r="H90" s="69" t="s">
        <v>8</v>
      </c>
      <c r="I90" s="69" t="s">
        <v>12</v>
      </c>
      <c r="J90" s="70">
        <v>1000000</v>
      </c>
      <c r="K90" s="128">
        <f t="shared" si="1"/>
        <v>1000000</v>
      </c>
    </row>
    <row r="91" spans="1:11" x14ac:dyDescent="0.25">
      <c r="A91" s="69"/>
      <c r="B91" s="147"/>
      <c r="C91" s="145"/>
      <c r="D91" s="145"/>
      <c r="E91" s="145"/>
      <c r="F91" s="145"/>
      <c r="G91" s="146"/>
      <c r="H91" s="69"/>
      <c r="I91" s="69"/>
      <c r="J91" s="70"/>
      <c r="K91" s="128"/>
    </row>
    <row r="92" spans="1:11" x14ac:dyDescent="0.25">
      <c r="A92" s="69"/>
      <c r="B92" s="966" t="s">
        <v>97</v>
      </c>
      <c r="C92" s="967"/>
      <c r="D92" s="967"/>
      <c r="E92" s="968"/>
      <c r="F92" s="116"/>
      <c r="G92" s="117"/>
      <c r="H92" s="69"/>
      <c r="I92" s="69"/>
      <c r="J92" s="70"/>
      <c r="K92" s="128"/>
    </row>
    <row r="93" spans="1:11" ht="13.5" customHeight="1" x14ac:dyDescent="0.25">
      <c r="A93" s="69"/>
      <c r="B93" s="148"/>
      <c r="C93" s="116"/>
      <c r="D93" s="116"/>
      <c r="E93" s="116"/>
      <c r="F93" s="116"/>
      <c r="G93" s="117"/>
      <c r="H93" s="69"/>
      <c r="I93" s="69"/>
      <c r="J93" s="70"/>
      <c r="K93" s="128"/>
    </row>
    <row r="94" spans="1:11" ht="30.75" customHeight="1" x14ac:dyDescent="0.25">
      <c r="A94" s="69" t="s">
        <v>98</v>
      </c>
      <c r="B94" s="972" t="s">
        <v>99</v>
      </c>
      <c r="C94" s="973"/>
      <c r="D94" s="973"/>
      <c r="E94" s="973"/>
      <c r="F94" s="973"/>
      <c r="G94" s="974"/>
      <c r="H94" s="69" t="s">
        <v>8</v>
      </c>
      <c r="I94" s="69" t="s">
        <v>10</v>
      </c>
      <c r="J94" s="70">
        <v>25000</v>
      </c>
      <c r="K94" s="128">
        <f t="shared" si="1"/>
        <v>25000</v>
      </c>
    </row>
    <row r="95" spans="1:11" ht="12" customHeight="1" x14ac:dyDescent="0.25">
      <c r="A95" s="69"/>
      <c r="B95" s="118"/>
      <c r="C95" s="113"/>
      <c r="D95" s="113"/>
      <c r="E95" s="113"/>
      <c r="F95" s="113"/>
      <c r="G95" s="114"/>
      <c r="H95" s="69"/>
      <c r="I95" s="69"/>
      <c r="J95" s="70"/>
      <c r="K95" s="128"/>
    </row>
    <row r="96" spans="1:11" ht="42.75" customHeight="1" x14ac:dyDescent="0.25">
      <c r="A96" s="69" t="s">
        <v>100</v>
      </c>
      <c r="B96" s="972" t="s">
        <v>101</v>
      </c>
      <c r="C96" s="973"/>
      <c r="D96" s="973"/>
      <c r="E96" s="973"/>
      <c r="F96" s="973"/>
      <c r="G96" s="974"/>
      <c r="H96" s="69" t="s">
        <v>8</v>
      </c>
      <c r="I96" s="69" t="s">
        <v>13</v>
      </c>
      <c r="J96" s="70">
        <v>15000</v>
      </c>
      <c r="K96" s="128">
        <f t="shared" si="1"/>
        <v>15000</v>
      </c>
    </row>
    <row r="97" spans="1:11" ht="11.25" customHeight="1" x14ac:dyDescent="0.25">
      <c r="A97" s="69"/>
      <c r="B97" s="118"/>
      <c r="C97" s="114"/>
      <c r="D97" s="113"/>
      <c r="E97" s="113"/>
      <c r="F97" s="113"/>
      <c r="G97" s="114"/>
      <c r="H97" s="149"/>
      <c r="I97" s="69"/>
      <c r="J97" s="70"/>
      <c r="K97" s="128"/>
    </row>
    <row r="98" spans="1:11" ht="31.5" customHeight="1" x14ac:dyDescent="0.25">
      <c r="A98" s="69" t="s">
        <v>102</v>
      </c>
      <c r="B98" s="972" t="s">
        <v>103</v>
      </c>
      <c r="C98" s="973"/>
      <c r="D98" s="973"/>
      <c r="E98" s="973"/>
      <c r="F98" s="973"/>
      <c r="G98" s="974"/>
      <c r="H98" s="69" t="s">
        <v>8</v>
      </c>
      <c r="I98" s="69"/>
      <c r="J98" s="70">
        <v>50000</v>
      </c>
      <c r="K98" s="128">
        <f t="shared" si="1"/>
        <v>50000</v>
      </c>
    </row>
    <row r="99" spans="1:11" ht="11.25" customHeight="1" x14ac:dyDescent="0.25">
      <c r="A99" s="69"/>
      <c r="B99" s="975"/>
      <c r="C99" s="976"/>
      <c r="D99" s="976"/>
      <c r="E99" s="977"/>
      <c r="F99" s="113"/>
      <c r="G99" s="114"/>
      <c r="H99" s="69"/>
      <c r="I99" s="69"/>
      <c r="J99" s="70"/>
      <c r="K99" s="128"/>
    </row>
    <row r="100" spans="1:11" ht="28.5" customHeight="1" x14ac:dyDescent="0.25">
      <c r="A100" s="155" t="s">
        <v>104</v>
      </c>
      <c r="B100" s="978" t="s">
        <v>105</v>
      </c>
      <c r="C100" s="979"/>
      <c r="D100" s="979"/>
      <c r="E100" s="979"/>
      <c r="F100" s="979"/>
      <c r="G100" s="980"/>
      <c r="H100" s="155" t="s">
        <v>8</v>
      </c>
      <c r="I100" s="155"/>
      <c r="J100" s="228">
        <v>50000</v>
      </c>
      <c r="K100" s="297">
        <f t="shared" si="1"/>
        <v>50000</v>
      </c>
    </row>
    <row r="101" spans="1:11" x14ac:dyDescent="0.25">
      <c r="A101" s="69"/>
      <c r="B101" s="975"/>
      <c r="C101" s="976"/>
      <c r="D101" s="976"/>
      <c r="E101" s="977"/>
      <c r="F101" s="113"/>
      <c r="G101" s="114"/>
      <c r="H101" s="69"/>
      <c r="I101" s="69"/>
      <c r="J101" s="70"/>
      <c r="K101" s="128"/>
    </row>
    <row r="102" spans="1:11" ht="15" customHeight="1" x14ac:dyDescent="0.25">
      <c r="A102" s="69" t="s">
        <v>106</v>
      </c>
      <c r="B102" s="972" t="s">
        <v>107</v>
      </c>
      <c r="C102" s="973"/>
      <c r="D102" s="973"/>
      <c r="E102" s="973"/>
      <c r="F102" s="973"/>
      <c r="G102" s="974"/>
      <c r="H102" s="69" t="s">
        <v>8</v>
      </c>
      <c r="I102" s="69"/>
      <c r="J102" s="70">
        <v>50000</v>
      </c>
      <c r="K102" s="128">
        <f t="shared" si="1"/>
        <v>50000</v>
      </c>
    </row>
    <row r="103" spans="1:11" x14ac:dyDescent="0.25">
      <c r="A103" s="69"/>
      <c r="B103" s="975"/>
      <c r="C103" s="976"/>
      <c r="D103" s="976"/>
      <c r="E103" s="977"/>
      <c r="F103" s="113"/>
      <c r="G103" s="114"/>
      <c r="H103" s="69"/>
      <c r="I103" s="69"/>
      <c r="J103" s="70"/>
      <c r="K103" s="128"/>
    </row>
    <row r="104" spans="1:11" ht="30" customHeight="1" x14ac:dyDescent="0.25">
      <c r="A104" s="69" t="s">
        <v>108</v>
      </c>
      <c r="B104" s="972" t="s">
        <v>109</v>
      </c>
      <c r="C104" s="973"/>
      <c r="D104" s="973"/>
      <c r="E104" s="973"/>
      <c r="F104" s="973"/>
      <c r="G104" s="974"/>
      <c r="H104" s="69" t="s">
        <v>8</v>
      </c>
      <c r="I104" s="69"/>
      <c r="J104" s="70">
        <v>100000</v>
      </c>
      <c r="K104" s="128">
        <f t="shared" si="1"/>
        <v>100000</v>
      </c>
    </row>
    <row r="105" spans="1:11" ht="9" customHeight="1" x14ac:dyDescent="0.25">
      <c r="A105" s="150"/>
      <c r="B105" s="147"/>
      <c r="C105" s="145"/>
      <c r="D105" s="145"/>
      <c r="E105" s="145"/>
      <c r="F105" s="145"/>
      <c r="G105" s="146"/>
      <c r="H105" s="149"/>
      <c r="I105" s="69"/>
      <c r="J105" s="70"/>
      <c r="K105" s="115"/>
    </row>
    <row r="106" spans="1:11" ht="9" customHeight="1" x14ac:dyDescent="0.25">
      <c r="A106" s="150"/>
      <c r="B106" s="160"/>
      <c r="C106" s="161"/>
      <c r="D106" s="161"/>
      <c r="E106" s="161"/>
      <c r="F106" s="161"/>
      <c r="G106" s="162"/>
      <c r="H106" s="149"/>
      <c r="I106" s="69"/>
      <c r="J106" s="70"/>
      <c r="K106" s="115"/>
    </row>
    <row r="107" spans="1:11" ht="9" customHeight="1" x14ac:dyDescent="0.25">
      <c r="A107" s="150"/>
      <c r="B107" s="160"/>
      <c r="C107" s="161"/>
      <c r="D107" s="161"/>
      <c r="E107" s="161"/>
      <c r="F107" s="161"/>
      <c r="G107" s="162"/>
      <c r="H107" s="149"/>
      <c r="I107" s="69"/>
      <c r="J107" s="70"/>
      <c r="K107" s="115"/>
    </row>
    <row r="108" spans="1:11" ht="9" customHeight="1" x14ac:dyDescent="0.25">
      <c r="A108" s="150"/>
      <c r="B108" s="160"/>
      <c r="C108" s="161"/>
      <c r="D108" s="161"/>
      <c r="E108" s="161"/>
      <c r="F108" s="161"/>
      <c r="G108" s="162"/>
      <c r="H108" s="149"/>
      <c r="I108" s="69"/>
      <c r="J108" s="70"/>
      <c r="K108" s="115"/>
    </row>
    <row r="109" spans="1:11" ht="9" customHeight="1" x14ac:dyDescent="0.25">
      <c r="A109" s="150"/>
      <c r="B109" s="160"/>
      <c r="C109" s="161"/>
      <c r="D109" s="161"/>
      <c r="E109" s="161"/>
      <c r="F109" s="161"/>
      <c r="G109" s="162"/>
      <c r="H109" s="149"/>
      <c r="I109" s="69"/>
      <c r="J109" s="70"/>
      <c r="K109" s="115"/>
    </row>
    <row r="110" spans="1:11" ht="9" customHeight="1" x14ac:dyDescent="0.25">
      <c r="A110" s="150"/>
      <c r="B110" s="160"/>
      <c r="C110" s="161"/>
      <c r="D110" s="161"/>
      <c r="E110" s="161"/>
      <c r="F110" s="161"/>
      <c r="G110" s="162"/>
      <c r="H110" s="149"/>
      <c r="I110" s="69"/>
      <c r="J110" s="70"/>
      <c r="K110" s="115"/>
    </row>
    <row r="111" spans="1:11" ht="9" customHeight="1" x14ac:dyDescent="0.25">
      <c r="A111" s="150"/>
      <c r="B111" s="160"/>
      <c r="C111" s="161"/>
      <c r="D111" s="161"/>
      <c r="E111" s="161"/>
      <c r="F111" s="161"/>
      <c r="G111" s="162"/>
      <c r="H111" s="149"/>
      <c r="I111" s="69"/>
      <c r="J111" s="70"/>
      <c r="K111" s="115"/>
    </row>
    <row r="112" spans="1:11" ht="9" customHeight="1" x14ac:dyDescent="0.25">
      <c r="A112" s="150"/>
      <c r="B112" s="160"/>
      <c r="C112" s="161"/>
      <c r="D112" s="161"/>
      <c r="E112" s="161"/>
      <c r="F112" s="161"/>
      <c r="G112" s="162"/>
      <c r="H112" s="149"/>
      <c r="I112" s="69"/>
      <c r="J112" s="70"/>
      <c r="K112" s="115"/>
    </row>
    <row r="113" spans="1:11" ht="9" customHeight="1" x14ac:dyDescent="0.25">
      <c r="A113" s="150"/>
      <c r="B113" s="160"/>
      <c r="C113" s="161"/>
      <c r="D113" s="161"/>
      <c r="E113" s="161"/>
      <c r="F113" s="161"/>
      <c r="G113" s="162"/>
      <c r="H113" s="149"/>
      <c r="I113" s="69"/>
      <c r="J113" s="70"/>
      <c r="K113" s="115"/>
    </row>
    <row r="114" spans="1:11" ht="9" customHeight="1" x14ac:dyDescent="0.25">
      <c r="A114" s="150"/>
      <c r="B114" s="160"/>
      <c r="C114" s="161"/>
      <c r="D114" s="161"/>
      <c r="E114" s="161"/>
      <c r="F114" s="161"/>
      <c r="G114" s="162"/>
      <c r="H114" s="149"/>
      <c r="I114" s="69"/>
      <c r="J114" s="70"/>
      <c r="K114" s="115"/>
    </row>
    <row r="115" spans="1:11" ht="9" customHeight="1" x14ac:dyDescent="0.25">
      <c r="A115" s="150"/>
      <c r="B115" s="160"/>
      <c r="C115" s="161"/>
      <c r="D115" s="161"/>
      <c r="E115" s="161"/>
      <c r="F115" s="161"/>
      <c r="G115" s="162"/>
      <c r="H115" s="149"/>
      <c r="I115" s="69"/>
      <c r="J115" s="70"/>
      <c r="K115" s="115"/>
    </row>
    <row r="116" spans="1:11" ht="9" customHeight="1" x14ac:dyDescent="0.25">
      <c r="A116" s="150"/>
      <c r="B116" s="160"/>
      <c r="C116" s="161"/>
      <c r="D116" s="161"/>
      <c r="E116" s="161"/>
      <c r="F116" s="161"/>
      <c r="G116" s="162"/>
      <c r="H116" s="149"/>
      <c r="I116" s="69"/>
      <c r="J116" s="70"/>
      <c r="K116" s="115"/>
    </row>
    <row r="117" spans="1:11" ht="9" customHeight="1" x14ac:dyDescent="0.25">
      <c r="A117" s="150"/>
      <c r="B117" s="160"/>
      <c r="C117" s="161"/>
      <c r="D117" s="161"/>
      <c r="E117" s="161"/>
      <c r="F117" s="161"/>
      <c r="G117" s="162"/>
      <c r="H117" s="149"/>
      <c r="I117" s="69"/>
      <c r="J117" s="70"/>
      <c r="K117" s="115"/>
    </row>
    <row r="118" spans="1:11" ht="9" customHeight="1" x14ac:dyDescent="0.25">
      <c r="A118" s="150"/>
      <c r="B118" s="160"/>
      <c r="C118" s="161"/>
      <c r="D118" s="161"/>
      <c r="E118" s="161"/>
      <c r="F118" s="161"/>
      <c r="G118" s="162"/>
      <c r="H118" s="149"/>
      <c r="I118" s="69"/>
      <c r="J118" s="70"/>
      <c r="K118" s="115"/>
    </row>
    <row r="119" spans="1:11" ht="9" customHeight="1" x14ac:dyDescent="0.25">
      <c r="A119" s="150"/>
      <c r="B119" s="160"/>
      <c r="C119" s="161"/>
      <c r="D119" s="161"/>
      <c r="E119" s="161"/>
      <c r="F119" s="161"/>
      <c r="G119" s="162"/>
      <c r="H119" s="149"/>
      <c r="I119" s="69"/>
      <c r="J119" s="70"/>
      <c r="K119" s="115"/>
    </row>
    <row r="120" spans="1:11" ht="9" customHeight="1" x14ac:dyDescent="0.25">
      <c r="A120" s="150"/>
      <c r="B120" s="160"/>
      <c r="C120" s="161"/>
      <c r="D120" s="161"/>
      <c r="E120" s="161"/>
      <c r="F120" s="161"/>
      <c r="G120" s="162"/>
      <c r="H120" s="149"/>
      <c r="I120" s="69"/>
      <c r="J120" s="70"/>
      <c r="K120" s="115"/>
    </row>
    <row r="121" spans="1:11" ht="9" customHeight="1" x14ac:dyDescent="0.25">
      <c r="A121" s="150"/>
      <c r="B121" s="160"/>
      <c r="C121" s="161"/>
      <c r="D121" s="161"/>
      <c r="E121" s="161"/>
      <c r="F121" s="161"/>
      <c r="G121" s="162"/>
      <c r="H121" s="149"/>
      <c r="I121" s="69"/>
      <c r="J121" s="70"/>
      <c r="K121" s="115"/>
    </row>
    <row r="122" spans="1:11" ht="9" customHeight="1" x14ac:dyDescent="0.25">
      <c r="A122" s="150"/>
      <c r="B122" s="160"/>
      <c r="C122" s="161"/>
      <c r="D122" s="161"/>
      <c r="E122" s="161"/>
      <c r="F122" s="161"/>
      <c r="G122" s="162"/>
      <c r="H122" s="149"/>
      <c r="I122" s="69"/>
      <c r="J122" s="70"/>
      <c r="K122" s="115"/>
    </row>
    <row r="123" spans="1:11" ht="9" customHeight="1" x14ac:dyDescent="0.25">
      <c r="A123" s="150"/>
      <c r="B123" s="160"/>
      <c r="C123" s="161"/>
      <c r="D123" s="161"/>
      <c r="E123" s="161"/>
      <c r="F123" s="161"/>
      <c r="G123" s="162"/>
      <c r="H123" s="149"/>
      <c r="I123" s="69"/>
      <c r="J123" s="70"/>
      <c r="K123" s="115"/>
    </row>
    <row r="124" spans="1:11" ht="9" customHeight="1" x14ac:dyDescent="0.25">
      <c r="A124" s="150"/>
      <c r="B124" s="160"/>
      <c r="C124" s="161"/>
      <c r="D124" s="161"/>
      <c r="E124" s="161"/>
      <c r="F124" s="161"/>
      <c r="G124" s="162"/>
      <c r="H124" s="149"/>
      <c r="I124" s="69"/>
      <c r="J124" s="70"/>
      <c r="K124" s="115"/>
    </row>
    <row r="125" spans="1:11" ht="9" customHeight="1" x14ac:dyDescent="0.25">
      <c r="A125" s="150"/>
      <c r="B125" s="160"/>
      <c r="C125" s="161"/>
      <c r="D125" s="161"/>
      <c r="E125" s="161"/>
      <c r="F125" s="161"/>
      <c r="G125" s="162"/>
      <c r="H125" s="149"/>
      <c r="I125" s="69"/>
      <c r="J125" s="70"/>
      <c r="K125" s="115"/>
    </row>
    <row r="126" spans="1:11" ht="9" customHeight="1" x14ac:dyDescent="0.25">
      <c r="A126" s="150"/>
      <c r="B126" s="160"/>
      <c r="C126" s="161"/>
      <c r="D126" s="161"/>
      <c r="E126" s="161"/>
      <c r="F126" s="161"/>
      <c r="G126" s="162"/>
      <c r="H126" s="149"/>
      <c r="I126" s="69"/>
      <c r="J126" s="70"/>
      <c r="K126" s="115"/>
    </row>
    <row r="127" spans="1:11" ht="9" customHeight="1" x14ac:dyDescent="0.25">
      <c r="A127" s="150"/>
      <c r="B127" s="160"/>
      <c r="C127" s="161"/>
      <c r="D127" s="161"/>
      <c r="E127" s="161"/>
      <c r="F127" s="161"/>
      <c r="G127" s="162"/>
      <c r="H127" s="149"/>
      <c r="I127" s="69"/>
      <c r="J127" s="70"/>
      <c r="K127" s="115"/>
    </row>
    <row r="128" spans="1:11" ht="9" customHeight="1" x14ac:dyDescent="0.25">
      <c r="A128" s="150"/>
      <c r="B128" s="160"/>
      <c r="C128" s="161"/>
      <c r="D128" s="161"/>
      <c r="E128" s="161"/>
      <c r="F128" s="161"/>
      <c r="G128" s="162"/>
      <c r="H128" s="149"/>
      <c r="I128" s="69"/>
      <c r="J128" s="70"/>
      <c r="K128" s="115"/>
    </row>
    <row r="129" spans="1:11" ht="9" customHeight="1" x14ac:dyDescent="0.25">
      <c r="A129" s="150"/>
      <c r="B129" s="160"/>
      <c r="C129" s="161"/>
      <c r="D129" s="161"/>
      <c r="E129" s="161"/>
      <c r="F129" s="161"/>
      <c r="G129" s="162"/>
      <c r="H129" s="149"/>
      <c r="I129" s="69"/>
      <c r="J129" s="70"/>
      <c r="K129" s="115"/>
    </row>
    <row r="130" spans="1:11" ht="9" customHeight="1" x14ac:dyDescent="0.25">
      <c r="A130" s="150"/>
      <c r="B130" s="160"/>
      <c r="C130" s="161"/>
      <c r="D130" s="161"/>
      <c r="E130" s="161"/>
      <c r="F130" s="161"/>
      <c r="G130" s="162"/>
      <c r="H130" s="149"/>
      <c r="I130" s="69"/>
      <c r="J130" s="70"/>
      <c r="K130" s="115"/>
    </row>
    <row r="131" spans="1:11" ht="9" customHeight="1" x14ac:dyDescent="0.25">
      <c r="A131" s="150"/>
      <c r="B131" s="160"/>
      <c r="C131" s="161"/>
      <c r="D131" s="161"/>
      <c r="E131" s="161"/>
      <c r="F131" s="161"/>
      <c r="G131" s="162"/>
      <c r="H131" s="149"/>
      <c r="I131" s="69"/>
      <c r="J131" s="70"/>
      <c r="K131" s="115"/>
    </row>
    <row r="132" spans="1:11" ht="9" customHeight="1" x14ac:dyDescent="0.25">
      <c r="A132" s="150"/>
      <c r="B132" s="160"/>
      <c r="C132" s="161"/>
      <c r="D132" s="161"/>
      <c r="E132" s="161"/>
      <c r="F132" s="161"/>
      <c r="G132" s="162"/>
      <c r="H132" s="149"/>
      <c r="I132" s="69"/>
      <c r="J132" s="70"/>
      <c r="K132" s="115"/>
    </row>
    <row r="133" spans="1:11" ht="9" customHeight="1" x14ac:dyDescent="0.25">
      <c r="A133" s="150"/>
      <c r="B133" s="160"/>
      <c r="C133" s="161"/>
      <c r="D133" s="161"/>
      <c r="E133" s="161"/>
      <c r="F133" s="161"/>
      <c r="G133" s="162"/>
      <c r="H133" s="149"/>
      <c r="I133" s="69"/>
      <c r="J133" s="70"/>
      <c r="K133" s="115"/>
    </row>
    <row r="134" spans="1:11" ht="9" customHeight="1" x14ac:dyDescent="0.25">
      <c r="A134" s="150"/>
      <c r="B134" s="160"/>
      <c r="C134" s="161"/>
      <c r="D134" s="161"/>
      <c r="E134" s="161"/>
      <c r="F134" s="161"/>
      <c r="G134" s="162"/>
      <c r="H134" s="149"/>
      <c r="I134" s="69"/>
      <c r="J134" s="70"/>
      <c r="K134" s="115"/>
    </row>
    <row r="135" spans="1:11" ht="9" customHeight="1" x14ac:dyDescent="0.25">
      <c r="A135" s="150"/>
      <c r="B135" s="160"/>
      <c r="C135" s="161"/>
      <c r="D135" s="161"/>
      <c r="E135" s="161"/>
      <c r="F135" s="161"/>
      <c r="G135" s="162"/>
      <c r="H135" s="149"/>
      <c r="I135" s="69"/>
      <c r="J135" s="70"/>
      <c r="K135" s="115"/>
    </row>
    <row r="136" spans="1:11" ht="9" customHeight="1" x14ac:dyDescent="0.25">
      <c r="A136" s="150"/>
      <c r="B136" s="160"/>
      <c r="C136" s="161"/>
      <c r="D136" s="161"/>
      <c r="E136" s="161"/>
      <c r="F136" s="161"/>
      <c r="G136" s="162"/>
      <c r="H136" s="149"/>
      <c r="I136" s="69"/>
      <c r="J136" s="70"/>
      <c r="K136" s="115"/>
    </row>
    <row r="137" spans="1:11" ht="9" customHeight="1" x14ac:dyDescent="0.25">
      <c r="A137" s="150"/>
      <c r="B137" s="160"/>
      <c r="C137" s="161"/>
      <c r="D137" s="161"/>
      <c r="E137" s="161"/>
      <c r="F137" s="161"/>
      <c r="G137" s="162"/>
      <c r="H137" s="149"/>
      <c r="I137" s="69"/>
      <c r="J137" s="70"/>
      <c r="K137" s="115"/>
    </row>
    <row r="138" spans="1:11" ht="15.75" customHeight="1" x14ac:dyDescent="0.25">
      <c r="A138" s="150"/>
      <c r="B138" s="160"/>
      <c r="C138" s="161"/>
      <c r="D138" s="161"/>
      <c r="E138" s="161"/>
      <c r="F138" s="161"/>
      <c r="G138" s="162"/>
      <c r="H138" s="149"/>
      <c r="I138" s="69"/>
      <c r="J138" s="70"/>
      <c r="K138" s="115"/>
    </row>
    <row r="139" spans="1:11" ht="9" customHeight="1" x14ac:dyDescent="0.25">
      <c r="A139" s="150"/>
      <c r="B139" s="160"/>
      <c r="C139" s="161"/>
      <c r="D139" s="161"/>
      <c r="E139" s="161"/>
      <c r="F139" s="161"/>
      <c r="G139" s="162"/>
      <c r="H139" s="149"/>
      <c r="I139" s="69"/>
      <c r="J139" s="70"/>
      <c r="K139" s="115"/>
    </row>
    <row r="140" spans="1:11" x14ac:dyDescent="0.25">
      <c r="A140" s="150"/>
      <c r="B140" s="1007" t="s">
        <v>110</v>
      </c>
      <c r="C140" s="1008"/>
      <c r="D140" s="113"/>
      <c r="E140" s="113"/>
      <c r="F140" s="113"/>
      <c r="G140" s="114"/>
      <c r="H140" s="149"/>
      <c r="I140" s="69"/>
      <c r="J140" s="70"/>
      <c r="K140" s="115"/>
    </row>
    <row r="141" spans="1:11" ht="14.4" thickBot="1" x14ac:dyDescent="0.3">
      <c r="A141" s="150"/>
      <c r="B141" s="966" t="s">
        <v>111</v>
      </c>
      <c r="C141" s="967"/>
      <c r="D141" s="967"/>
      <c r="E141" s="968"/>
      <c r="F141" s="113"/>
      <c r="G141" s="114"/>
      <c r="H141" s="69"/>
      <c r="I141" s="69"/>
      <c r="J141" s="151">
        <f>SUM(J7:J140)</f>
        <v>12385000</v>
      </c>
      <c r="K141" s="288">
        <f>SUM(K8:K140)</f>
        <v>13205450.41</v>
      </c>
    </row>
    <row r="142" spans="1:11" ht="14.4" thickTop="1" x14ac:dyDescent="0.25">
      <c r="A142" s="152"/>
      <c r="B142" s="153"/>
      <c r="C142" s="133"/>
      <c r="D142" s="133"/>
      <c r="E142" s="133"/>
      <c r="F142" s="133"/>
      <c r="G142" s="154"/>
      <c r="H142" s="155"/>
      <c r="I142" s="155"/>
      <c r="J142" s="156"/>
      <c r="K142" s="157"/>
    </row>
  </sheetData>
  <mergeCells count="64">
    <mergeCell ref="A1:K1"/>
    <mergeCell ref="A2:K2"/>
    <mergeCell ref="A3:K3"/>
    <mergeCell ref="B140:C140"/>
    <mergeCell ref="B26:G26"/>
    <mergeCell ref="B28:G28"/>
    <mergeCell ref="B30:G30"/>
    <mergeCell ref="B32:G32"/>
    <mergeCell ref="B36:G36"/>
    <mergeCell ref="B103:E103"/>
    <mergeCell ref="B41:G41"/>
    <mergeCell ref="B48:G48"/>
    <mergeCell ref="B52:G52"/>
    <mergeCell ref="B54:G54"/>
    <mergeCell ref="B56:G56"/>
    <mergeCell ref="B58:G58"/>
    <mergeCell ref="B104:G104"/>
    <mergeCell ref="B24:E24"/>
    <mergeCell ref="B34:E34"/>
    <mergeCell ref="B99:E99"/>
    <mergeCell ref="B66:G66"/>
    <mergeCell ref="B68:G68"/>
    <mergeCell ref="B70:G70"/>
    <mergeCell ref="B74:G74"/>
    <mergeCell ref="B76:G76"/>
    <mergeCell ref="B78:G78"/>
    <mergeCell ref="B86:G86"/>
    <mergeCell ref="B90:G90"/>
    <mergeCell ref="B94:G94"/>
    <mergeCell ref="B96:G96"/>
    <mergeCell ref="B98:G98"/>
    <mergeCell ref="B102:G102"/>
    <mergeCell ref="B16:E16"/>
    <mergeCell ref="B62:G62"/>
    <mergeCell ref="B64:G64"/>
    <mergeCell ref="B65:G65"/>
    <mergeCell ref="B22:G22"/>
    <mergeCell ref="B50:D50"/>
    <mergeCell ref="B39:E39"/>
    <mergeCell ref="B44:E44"/>
    <mergeCell ref="B18:G18"/>
    <mergeCell ref="B20:G20"/>
    <mergeCell ref="B4:G4"/>
    <mergeCell ref="B8:G8"/>
    <mergeCell ref="B10:G10"/>
    <mergeCell ref="B12:G12"/>
    <mergeCell ref="B14:G14"/>
    <mergeCell ref="B6:E6"/>
    <mergeCell ref="B141:E141"/>
    <mergeCell ref="B46:E46"/>
    <mergeCell ref="B72:E72"/>
    <mergeCell ref="B85:E85"/>
    <mergeCell ref="B87:E87"/>
    <mergeCell ref="B89:E89"/>
    <mergeCell ref="B92:E92"/>
    <mergeCell ref="B80:E80"/>
    <mergeCell ref="B81:E81"/>
    <mergeCell ref="B83:E83"/>
    <mergeCell ref="B82:G82"/>
    <mergeCell ref="B84:G84"/>
    <mergeCell ref="B88:G88"/>
    <mergeCell ref="B101:E101"/>
    <mergeCell ref="B100:G100"/>
    <mergeCell ref="B60:E60"/>
  </mergeCells>
  <printOptions horizontalCentered="1"/>
  <pageMargins left="0.7" right="0.7" top="0.75" bottom="0.75" header="0.3" footer="0.3"/>
  <pageSetup orientation="landscape" r:id="rId1"/>
  <headerFooter>
    <oddFooter>Page &amp;P of &amp;N</oddFooter>
  </headerFooter>
  <rowBreaks count="4" manualBreakCount="4">
    <brk id="23" max="10" man="1"/>
    <brk id="40" max="16383" man="1"/>
    <brk id="62" max="10" man="1"/>
    <brk id="7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M84"/>
  <sheetViews>
    <sheetView view="pageBreakPreview" zoomScaleNormal="100" zoomScaleSheetLayoutView="100" workbookViewId="0">
      <pane ySplit="4" topLeftCell="A31" activePane="bottomLeft" state="frozen"/>
      <selection activeCell="I10" sqref="I10"/>
      <selection pane="bottomLeft" sqref="A1:J1"/>
    </sheetView>
  </sheetViews>
  <sheetFormatPr defaultColWidth="9.109375" defaultRowHeight="13.2" x14ac:dyDescent="0.25"/>
  <cols>
    <col min="1" max="1" width="9.109375" style="171"/>
    <col min="2" max="2" width="37.88671875" style="171" customWidth="1"/>
    <col min="3" max="3" width="10.6640625" style="171" customWidth="1"/>
    <col min="4" max="4" width="7.33203125" style="171" customWidth="1"/>
    <col min="5" max="5" width="14.5546875" style="193" hidden="1" customWidth="1"/>
    <col min="6" max="6" width="15.44140625" style="193" hidden="1" customWidth="1"/>
    <col min="7" max="7" width="14.33203125" style="171" bestFit="1" customWidth="1"/>
    <col min="8" max="8" width="15.6640625" style="171" customWidth="1"/>
    <col min="9" max="9" width="9.109375" style="171" customWidth="1"/>
    <col min="10" max="10" width="16.6640625" style="171" customWidth="1"/>
    <col min="11" max="16384" width="9.109375" style="171"/>
  </cols>
  <sheetData>
    <row r="1" spans="1:10" x14ac:dyDescent="0.25">
      <c r="A1" s="1009" t="s">
        <v>113</v>
      </c>
      <c r="B1" s="1009"/>
      <c r="C1" s="1009"/>
      <c r="D1" s="1009"/>
      <c r="E1" s="1009"/>
      <c r="F1" s="1009"/>
      <c r="G1" s="1009"/>
      <c r="H1" s="1009"/>
      <c r="I1" s="1009"/>
      <c r="J1" s="1009"/>
    </row>
    <row r="2" spans="1:10" ht="15" customHeight="1" x14ac:dyDescent="0.25">
      <c r="A2" s="1010" t="s">
        <v>114</v>
      </c>
      <c r="B2" s="1010"/>
      <c r="C2" s="1010"/>
      <c r="D2" s="1010"/>
      <c r="E2" s="1010"/>
      <c r="F2" s="1010"/>
      <c r="G2" s="1010"/>
      <c r="H2" s="1010"/>
      <c r="I2" s="1010"/>
      <c r="J2" s="1010"/>
    </row>
    <row r="3" spans="1:10" ht="15" customHeight="1" x14ac:dyDescent="0.25">
      <c r="A3" s="1006" t="s">
        <v>115</v>
      </c>
      <c r="B3" s="1006"/>
      <c r="C3" s="1006"/>
      <c r="D3" s="1006"/>
      <c r="E3" s="1006"/>
      <c r="F3" s="1006"/>
      <c r="G3" s="1006"/>
      <c r="H3" s="1006"/>
      <c r="I3" s="1006"/>
      <c r="J3" s="1006"/>
    </row>
    <row r="4" spans="1:10" ht="33" customHeight="1" x14ac:dyDescent="0.25">
      <c r="A4" s="61" t="s">
        <v>116</v>
      </c>
      <c r="B4" s="61" t="s">
        <v>117</v>
      </c>
      <c r="C4" s="62" t="s">
        <v>118</v>
      </c>
      <c r="D4" s="61" t="s">
        <v>5</v>
      </c>
      <c r="E4" s="62" t="s">
        <v>886</v>
      </c>
      <c r="F4" s="172" t="s">
        <v>887</v>
      </c>
      <c r="G4" s="62" t="s">
        <v>886</v>
      </c>
      <c r="H4" s="62" t="s">
        <v>7</v>
      </c>
      <c r="I4" s="202" t="s">
        <v>974</v>
      </c>
      <c r="J4" s="202" t="s">
        <v>887</v>
      </c>
    </row>
    <row r="5" spans="1:10" x14ac:dyDescent="0.25">
      <c r="A5" s="173"/>
      <c r="B5" s="174"/>
      <c r="C5" s="175"/>
      <c r="D5" s="174"/>
      <c r="E5" s="176"/>
      <c r="F5" s="176"/>
      <c r="G5" s="175"/>
      <c r="H5" s="175"/>
      <c r="I5" s="203"/>
      <c r="J5" s="204"/>
    </row>
    <row r="6" spans="1:10" ht="18" customHeight="1" x14ac:dyDescent="0.25">
      <c r="A6" s="69"/>
      <c r="B6" s="177" t="s">
        <v>114</v>
      </c>
      <c r="C6" s="68"/>
      <c r="D6" s="69"/>
      <c r="E6" s="178"/>
      <c r="F6" s="178"/>
      <c r="G6" s="68"/>
      <c r="H6" s="68"/>
      <c r="I6" s="204"/>
      <c r="J6" s="204"/>
    </row>
    <row r="7" spans="1:10" s="180" customFormat="1" x14ac:dyDescent="0.3">
      <c r="A7" s="73"/>
      <c r="B7" s="80"/>
      <c r="C7" s="75"/>
      <c r="D7" s="78"/>
      <c r="E7" s="179"/>
      <c r="F7" s="179"/>
      <c r="G7" s="75"/>
      <c r="H7" s="75"/>
      <c r="I7" s="205"/>
      <c r="J7" s="205"/>
    </row>
    <row r="8" spans="1:10" s="180" customFormat="1" ht="39.6" x14ac:dyDescent="0.3">
      <c r="A8" s="73" t="s">
        <v>120</v>
      </c>
      <c r="B8" s="74" t="s">
        <v>121</v>
      </c>
      <c r="C8" s="75"/>
      <c r="D8" s="76" t="s">
        <v>122</v>
      </c>
      <c r="E8" s="179"/>
      <c r="F8" s="179"/>
      <c r="G8" s="75"/>
      <c r="H8" s="75"/>
      <c r="I8" s="205"/>
      <c r="J8" s="205"/>
    </row>
    <row r="9" spans="1:10" s="180" customFormat="1" x14ac:dyDescent="0.3">
      <c r="A9" s="73" t="s">
        <v>120</v>
      </c>
      <c r="B9" s="80"/>
      <c r="C9" s="75"/>
      <c r="D9" s="78"/>
      <c r="E9" s="179"/>
      <c r="F9" s="179"/>
      <c r="G9" s="75"/>
      <c r="H9" s="75"/>
      <c r="I9" s="205"/>
      <c r="J9" s="205"/>
    </row>
    <row r="10" spans="1:10" s="180" customFormat="1" ht="39.6" x14ac:dyDescent="0.3">
      <c r="A10" s="73" t="s">
        <v>120</v>
      </c>
      <c r="B10" s="74" t="s">
        <v>123</v>
      </c>
      <c r="C10" s="75"/>
      <c r="D10" s="76" t="s">
        <v>122</v>
      </c>
      <c r="E10" s="179"/>
      <c r="F10" s="179"/>
      <c r="G10" s="75"/>
      <c r="H10" s="75"/>
      <c r="I10" s="205"/>
      <c r="J10" s="205"/>
    </row>
    <row r="11" spans="1:10" s="180" customFormat="1" x14ac:dyDescent="0.3">
      <c r="A11" s="73" t="s">
        <v>120</v>
      </c>
      <c r="B11" s="80"/>
      <c r="C11" s="75"/>
      <c r="D11" s="78"/>
      <c r="E11" s="179"/>
      <c r="F11" s="179"/>
      <c r="G11" s="75"/>
      <c r="H11" s="75"/>
      <c r="I11" s="205"/>
      <c r="J11" s="205"/>
    </row>
    <row r="12" spans="1:10" s="180" customFormat="1" ht="26.4" x14ac:dyDescent="0.3">
      <c r="A12" s="73" t="s">
        <v>120</v>
      </c>
      <c r="B12" s="74" t="s">
        <v>124</v>
      </c>
      <c r="C12" s="75"/>
      <c r="D12" s="76" t="s">
        <v>122</v>
      </c>
      <c r="E12" s="179"/>
      <c r="F12" s="179"/>
      <c r="G12" s="75"/>
      <c r="H12" s="75"/>
      <c r="I12" s="205"/>
      <c r="J12" s="205"/>
    </row>
    <row r="13" spans="1:10" s="180" customFormat="1" x14ac:dyDescent="0.3">
      <c r="A13" s="73" t="s">
        <v>120</v>
      </c>
      <c r="B13" s="80"/>
      <c r="C13" s="75"/>
      <c r="D13" s="78"/>
      <c r="E13" s="179"/>
      <c r="F13" s="179"/>
      <c r="G13" s="75"/>
      <c r="H13" s="75"/>
      <c r="I13" s="205"/>
      <c r="J13" s="205"/>
    </row>
    <row r="14" spans="1:10" s="180" customFormat="1" ht="26.4" x14ac:dyDescent="0.3">
      <c r="A14" s="73" t="s">
        <v>120</v>
      </c>
      <c r="B14" s="74" t="s">
        <v>125</v>
      </c>
      <c r="C14" s="75"/>
      <c r="D14" s="76"/>
      <c r="E14" s="179"/>
      <c r="F14" s="179"/>
      <c r="G14" s="75"/>
      <c r="H14" s="75"/>
      <c r="I14" s="205"/>
      <c r="J14" s="205"/>
    </row>
    <row r="15" spans="1:10" s="180" customFormat="1" x14ac:dyDescent="0.3">
      <c r="A15" s="73" t="s">
        <v>120</v>
      </c>
      <c r="B15" s="80"/>
      <c r="C15" s="75"/>
      <c r="D15" s="78"/>
      <c r="E15" s="179"/>
      <c r="F15" s="179"/>
      <c r="G15" s="75"/>
      <c r="H15" s="75"/>
      <c r="I15" s="205"/>
      <c r="J15" s="205"/>
    </row>
    <row r="16" spans="1:10" s="180" customFormat="1" ht="34.5" customHeight="1" x14ac:dyDescent="0.3">
      <c r="A16" s="73" t="s">
        <v>120</v>
      </c>
      <c r="B16" s="74" t="s">
        <v>126</v>
      </c>
      <c r="C16" s="75"/>
      <c r="D16" s="76" t="s">
        <v>122</v>
      </c>
      <c r="E16" s="179"/>
      <c r="F16" s="179"/>
      <c r="G16" s="75"/>
      <c r="H16" s="75"/>
      <c r="I16" s="205"/>
      <c r="J16" s="205"/>
    </row>
    <row r="17" spans="1:10" s="180" customFormat="1" x14ac:dyDescent="0.3">
      <c r="A17" s="73" t="s">
        <v>120</v>
      </c>
      <c r="B17" s="80"/>
      <c r="C17" s="75"/>
      <c r="D17" s="78"/>
      <c r="E17" s="179"/>
      <c r="F17" s="179"/>
      <c r="G17" s="75"/>
      <c r="H17" s="75"/>
      <c r="I17" s="205"/>
      <c r="J17" s="205"/>
    </row>
    <row r="18" spans="1:10" s="180" customFormat="1" x14ac:dyDescent="0.3">
      <c r="A18" s="73" t="s">
        <v>120</v>
      </c>
      <c r="B18" s="80" t="s">
        <v>127</v>
      </c>
      <c r="C18" s="75"/>
      <c r="D18" s="78"/>
      <c r="E18" s="179"/>
      <c r="F18" s="179"/>
      <c r="G18" s="75"/>
      <c r="H18" s="75"/>
      <c r="I18" s="205"/>
      <c r="J18" s="205"/>
    </row>
    <row r="19" spans="1:10" s="180" customFormat="1" x14ac:dyDescent="0.3">
      <c r="A19" s="73" t="s">
        <v>120</v>
      </c>
      <c r="B19" s="80"/>
      <c r="C19" s="75"/>
      <c r="D19" s="78"/>
      <c r="E19" s="179"/>
      <c r="F19" s="179"/>
      <c r="G19" s="75"/>
      <c r="H19" s="75"/>
      <c r="I19" s="205"/>
      <c r="J19" s="205"/>
    </row>
    <row r="20" spans="1:10" s="180" customFormat="1" ht="79.2" x14ac:dyDescent="0.3">
      <c r="A20" s="73" t="s">
        <v>128</v>
      </c>
      <c r="B20" s="74" t="s">
        <v>129</v>
      </c>
      <c r="C20" s="75">
        <v>675</v>
      </c>
      <c r="D20" s="76" t="s">
        <v>130</v>
      </c>
      <c r="E20" s="179">
        <v>65</v>
      </c>
      <c r="F20" s="179">
        <f>E20*C20</f>
        <v>43875</v>
      </c>
      <c r="G20" s="181">
        <v>62.91</v>
      </c>
      <c r="H20" s="75">
        <f>G20*C20</f>
        <v>42464.25</v>
      </c>
      <c r="I20" s="206">
        <v>668.04</v>
      </c>
      <c r="J20" s="208">
        <f>I20*G20</f>
        <v>42026.396399999998</v>
      </c>
    </row>
    <row r="21" spans="1:10" s="180" customFormat="1" x14ac:dyDescent="0.3">
      <c r="A21" s="73" t="s">
        <v>120</v>
      </c>
      <c r="B21" s="80"/>
      <c r="C21" s="75"/>
      <c r="D21" s="78"/>
      <c r="E21" s="179"/>
      <c r="F21" s="179"/>
      <c r="G21" s="75"/>
      <c r="H21" s="75"/>
      <c r="I21" s="205"/>
      <c r="J21" s="205"/>
    </row>
    <row r="22" spans="1:10" s="180" customFormat="1" ht="26.4" x14ac:dyDescent="0.3">
      <c r="A22" s="73" t="s">
        <v>120</v>
      </c>
      <c r="B22" s="74" t="s">
        <v>131</v>
      </c>
      <c r="C22" s="77">
        <v>1</v>
      </c>
      <c r="D22" s="77" t="s">
        <v>8</v>
      </c>
      <c r="E22" s="179">
        <v>40000</v>
      </c>
      <c r="F22" s="179">
        <f>E22*C22</f>
        <v>40000</v>
      </c>
      <c r="G22" s="75">
        <v>38712</v>
      </c>
      <c r="H22" s="75">
        <f>G22</f>
        <v>38712</v>
      </c>
      <c r="I22" s="205"/>
      <c r="J22" s="206">
        <v>38712</v>
      </c>
    </row>
    <row r="23" spans="1:10" s="180" customFormat="1" x14ac:dyDescent="0.3">
      <c r="A23" s="73" t="s">
        <v>120</v>
      </c>
      <c r="B23" s="80"/>
      <c r="C23" s="75"/>
      <c r="D23" s="78"/>
      <c r="E23" s="179"/>
      <c r="F23" s="179"/>
      <c r="G23" s="75"/>
      <c r="H23" s="75"/>
      <c r="I23" s="205"/>
      <c r="J23" s="205"/>
    </row>
    <row r="24" spans="1:10" s="180" customFormat="1" x14ac:dyDescent="0.3">
      <c r="A24" s="93"/>
      <c r="B24" s="200"/>
      <c r="C24" s="95"/>
      <c r="D24" s="96"/>
      <c r="E24" s="182"/>
      <c r="F24" s="182"/>
      <c r="G24" s="95"/>
      <c r="H24" s="95"/>
      <c r="I24" s="207"/>
      <c r="J24" s="207"/>
    </row>
    <row r="25" spans="1:10" s="180" customFormat="1" x14ac:dyDescent="0.3">
      <c r="A25" s="73" t="s">
        <v>120</v>
      </c>
      <c r="B25" s="80" t="s">
        <v>132</v>
      </c>
      <c r="C25" s="75"/>
      <c r="D25" s="76"/>
      <c r="E25" s="179"/>
      <c r="F25" s="179"/>
      <c r="G25" s="75"/>
      <c r="H25" s="75"/>
      <c r="I25" s="205"/>
      <c r="J25" s="205"/>
    </row>
    <row r="26" spans="1:10" s="180" customFormat="1" x14ac:dyDescent="0.3">
      <c r="A26" s="73" t="s">
        <v>120</v>
      </c>
      <c r="B26" s="80"/>
      <c r="C26" s="75"/>
      <c r="D26" s="78"/>
      <c r="E26" s="179"/>
      <c r="F26" s="179"/>
      <c r="G26" s="75"/>
      <c r="H26" s="75"/>
      <c r="I26" s="205"/>
      <c r="J26" s="205"/>
    </row>
    <row r="27" spans="1:10" s="180" customFormat="1" ht="66" x14ac:dyDescent="0.3">
      <c r="A27" s="73" t="s">
        <v>133</v>
      </c>
      <c r="B27" s="74" t="s">
        <v>134</v>
      </c>
      <c r="C27" s="75">
        <v>101</v>
      </c>
      <c r="D27" s="76" t="s">
        <v>975</v>
      </c>
      <c r="E27" s="179">
        <v>761</v>
      </c>
      <c r="F27" s="179">
        <f>E27*C27</f>
        <v>76861</v>
      </c>
      <c r="G27" s="75">
        <v>736.5</v>
      </c>
      <c r="H27" s="75">
        <f>G27*C27</f>
        <v>74386.5</v>
      </c>
      <c r="I27" s="208">
        <v>667.08</v>
      </c>
      <c r="J27" s="206">
        <f>I27*G27</f>
        <v>491304.42000000004</v>
      </c>
    </row>
    <row r="28" spans="1:10" s="180" customFormat="1" x14ac:dyDescent="0.3">
      <c r="A28" s="73" t="s">
        <v>120</v>
      </c>
      <c r="B28" s="80"/>
      <c r="C28" s="75"/>
      <c r="D28" s="78"/>
      <c r="E28" s="179"/>
      <c r="F28" s="179">
        <f>E28*C28</f>
        <v>0</v>
      </c>
      <c r="G28" s="75"/>
      <c r="H28" s="75"/>
      <c r="I28" s="205"/>
      <c r="J28" s="205"/>
    </row>
    <row r="29" spans="1:10" s="180" customFormat="1" ht="52.8" x14ac:dyDescent="0.3">
      <c r="A29" s="73" t="s">
        <v>135</v>
      </c>
      <c r="B29" s="74" t="s">
        <v>136</v>
      </c>
      <c r="C29" s="75">
        <v>1011.05</v>
      </c>
      <c r="D29" s="76" t="s">
        <v>976</v>
      </c>
      <c r="E29" s="179">
        <v>761</v>
      </c>
      <c r="F29" s="179">
        <f>E29*C29</f>
        <v>769409.04999999993</v>
      </c>
      <c r="G29" s="75">
        <v>736.5</v>
      </c>
      <c r="H29" s="75">
        <f>G29*C29</f>
        <v>744638.32499999995</v>
      </c>
      <c r="I29" s="206">
        <v>491.07</v>
      </c>
      <c r="J29" s="206">
        <f>I29*G29</f>
        <v>361673.05499999999</v>
      </c>
    </row>
    <row r="30" spans="1:10" s="180" customFormat="1" x14ac:dyDescent="0.3">
      <c r="A30" s="73" t="s">
        <v>120</v>
      </c>
      <c r="B30" s="80"/>
      <c r="C30" s="75"/>
      <c r="D30" s="78"/>
      <c r="E30" s="179"/>
      <c r="F30" s="179"/>
      <c r="G30" s="75"/>
      <c r="H30" s="75"/>
      <c r="I30" s="205"/>
      <c r="J30" s="205"/>
    </row>
    <row r="31" spans="1:10" s="180" customFormat="1" x14ac:dyDescent="0.3">
      <c r="A31" s="73" t="s">
        <v>120</v>
      </c>
      <c r="B31" s="80"/>
      <c r="C31" s="75"/>
      <c r="D31" s="76"/>
      <c r="E31" s="182"/>
      <c r="F31" s="182"/>
      <c r="G31" s="75"/>
      <c r="H31" s="75"/>
      <c r="I31" s="205"/>
      <c r="J31" s="205"/>
    </row>
    <row r="32" spans="1:10" s="180" customFormat="1" ht="19.5" customHeight="1" x14ac:dyDescent="0.3">
      <c r="A32" s="73" t="s">
        <v>120</v>
      </c>
      <c r="B32" s="80" t="s">
        <v>137</v>
      </c>
      <c r="C32" s="75"/>
      <c r="D32" s="76"/>
      <c r="E32" s="183"/>
      <c r="F32" s="183"/>
      <c r="G32" s="75"/>
      <c r="H32" s="75"/>
      <c r="I32" s="205"/>
      <c r="J32" s="205"/>
    </row>
    <row r="33" spans="1:10" s="180" customFormat="1" ht="50.25" customHeight="1" x14ac:dyDescent="0.3">
      <c r="A33" s="73" t="s">
        <v>138</v>
      </c>
      <c r="B33" s="74" t="s">
        <v>139</v>
      </c>
      <c r="C33" s="75">
        <v>158.57</v>
      </c>
      <c r="D33" s="76" t="s">
        <v>975</v>
      </c>
      <c r="E33" s="179">
        <v>4439</v>
      </c>
      <c r="F33" s="179">
        <f>E33*C33</f>
        <v>703892.23</v>
      </c>
      <c r="G33" s="75">
        <v>4296.0600000000004</v>
      </c>
      <c r="H33" s="75">
        <f>G33*C33</f>
        <v>681226.23420000006</v>
      </c>
      <c r="I33" s="206">
        <v>210.3</v>
      </c>
      <c r="J33" s="206">
        <f>I33*G33</f>
        <v>903461.41800000018</v>
      </c>
    </row>
    <row r="34" spans="1:10" s="180" customFormat="1" x14ac:dyDescent="0.3">
      <c r="A34" s="73" t="s">
        <v>120</v>
      </c>
      <c r="B34" s="74"/>
      <c r="C34" s="75"/>
      <c r="D34" s="76"/>
      <c r="E34" s="179"/>
      <c r="F34" s="179"/>
      <c r="G34" s="75"/>
      <c r="H34" s="75"/>
      <c r="I34" s="205"/>
      <c r="J34" s="205"/>
    </row>
    <row r="35" spans="1:10" s="180" customFormat="1" x14ac:dyDescent="0.3">
      <c r="A35" s="73" t="s">
        <v>120</v>
      </c>
      <c r="B35" s="80" t="s">
        <v>140</v>
      </c>
      <c r="C35" s="75"/>
      <c r="D35" s="78"/>
      <c r="E35" s="179"/>
      <c r="F35" s="179"/>
      <c r="G35" s="75"/>
      <c r="H35" s="75"/>
      <c r="I35" s="205"/>
      <c r="J35" s="205"/>
    </row>
    <row r="36" spans="1:10" s="180" customFormat="1" x14ac:dyDescent="0.3">
      <c r="A36" s="73" t="s">
        <v>120</v>
      </c>
      <c r="B36" s="74"/>
      <c r="C36" s="75"/>
      <c r="D36" s="76"/>
      <c r="E36" s="179"/>
      <c r="F36" s="179"/>
      <c r="G36" s="75"/>
      <c r="H36" s="75"/>
      <c r="I36" s="205"/>
      <c r="J36" s="205"/>
    </row>
    <row r="37" spans="1:10" s="180" customFormat="1" ht="79.2" x14ac:dyDescent="0.3">
      <c r="A37" s="73" t="s">
        <v>120</v>
      </c>
      <c r="B37" s="74" t="s">
        <v>141</v>
      </c>
      <c r="C37" s="75"/>
      <c r="D37" s="76"/>
      <c r="E37" s="179"/>
      <c r="F37" s="179"/>
      <c r="G37" s="75"/>
      <c r="H37" s="75"/>
      <c r="I37" s="205"/>
      <c r="J37" s="205"/>
    </row>
    <row r="38" spans="1:10" s="180" customFormat="1" x14ac:dyDescent="0.3">
      <c r="A38" s="73" t="s">
        <v>120</v>
      </c>
      <c r="B38" s="74"/>
      <c r="C38" s="75"/>
      <c r="D38" s="76"/>
      <c r="E38" s="179"/>
      <c r="F38" s="179">
        <f>E38*C38</f>
        <v>0</v>
      </c>
      <c r="G38" s="75"/>
      <c r="H38" s="75"/>
      <c r="I38" s="205"/>
      <c r="J38" s="205"/>
    </row>
    <row r="39" spans="1:10" s="180" customFormat="1" ht="26.4" x14ac:dyDescent="0.3">
      <c r="A39" s="73" t="s">
        <v>142</v>
      </c>
      <c r="B39" s="74" t="s">
        <v>143</v>
      </c>
      <c r="C39" s="75"/>
      <c r="D39" s="76" t="s">
        <v>976</v>
      </c>
      <c r="E39" s="179">
        <v>596</v>
      </c>
      <c r="F39" s="179"/>
      <c r="G39" s="75">
        <v>576.80999999999995</v>
      </c>
      <c r="H39" s="75"/>
      <c r="I39" s="206">
        <v>45</v>
      </c>
      <c r="J39" s="205">
        <f>I39*G39</f>
        <v>25956.449999999997</v>
      </c>
    </row>
    <row r="40" spans="1:10" x14ac:dyDescent="0.25">
      <c r="A40" s="66" t="s">
        <v>120</v>
      </c>
      <c r="B40" s="72"/>
      <c r="C40" s="68"/>
      <c r="D40" s="71"/>
      <c r="E40" s="178"/>
      <c r="F40" s="178"/>
      <c r="G40" s="68"/>
      <c r="H40" s="68"/>
      <c r="I40" s="204"/>
      <c r="J40" s="204"/>
    </row>
    <row r="41" spans="1:10" s="180" customFormat="1" ht="26.4" x14ac:dyDescent="0.3">
      <c r="A41" s="93" t="s">
        <v>144</v>
      </c>
      <c r="B41" s="94" t="s">
        <v>145</v>
      </c>
      <c r="C41" s="95">
        <v>411.77</v>
      </c>
      <c r="D41" s="201" t="s">
        <v>976</v>
      </c>
      <c r="E41" s="182">
        <v>5135</v>
      </c>
      <c r="F41" s="182">
        <f>E41*C41</f>
        <v>2114438.9499999997</v>
      </c>
      <c r="G41" s="95">
        <v>4969.6499999999996</v>
      </c>
      <c r="H41" s="95">
        <f>G41*C41</f>
        <v>2046352.7804999996</v>
      </c>
      <c r="I41" s="209">
        <v>340.7</v>
      </c>
      <c r="J41" s="209">
        <f>I41*G41</f>
        <v>1693159.7549999999</v>
      </c>
    </row>
    <row r="42" spans="1:10" x14ac:dyDescent="0.25">
      <c r="A42" s="66" t="s">
        <v>120</v>
      </c>
      <c r="B42" s="72"/>
      <c r="C42" s="68"/>
      <c r="D42" s="69"/>
      <c r="E42" s="178"/>
      <c r="F42" s="178"/>
      <c r="G42" s="68"/>
      <c r="H42" s="68"/>
      <c r="I42" s="204"/>
      <c r="J42" s="204"/>
    </row>
    <row r="43" spans="1:10" x14ac:dyDescent="0.25">
      <c r="A43" s="66" t="s">
        <v>120</v>
      </c>
      <c r="B43" s="67" t="s">
        <v>146</v>
      </c>
      <c r="C43" s="68"/>
      <c r="D43" s="71"/>
      <c r="E43" s="178"/>
      <c r="F43" s="178"/>
      <c r="G43" s="68"/>
      <c r="H43" s="68"/>
      <c r="I43" s="204"/>
      <c r="J43" s="204"/>
    </row>
    <row r="44" spans="1:10" x14ac:dyDescent="0.25">
      <c r="A44" s="66" t="s">
        <v>120</v>
      </c>
      <c r="B44" s="67"/>
      <c r="C44" s="68"/>
      <c r="D44" s="71"/>
      <c r="E44" s="178"/>
      <c r="F44" s="178">
        <f>E44*C44</f>
        <v>0</v>
      </c>
      <c r="G44" s="68">
        <v>0</v>
      </c>
      <c r="H44" s="68"/>
      <c r="I44" s="204"/>
      <c r="J44" s="204"/>
    </row>
    <row r="45" spans="1:10" s="180" customFormat="1" ht="118.8" x14ac:dyDescent="0.3">
      <c r="A45" s="73" t="s">
        <v>147</v>
      </c>
      <c r="B45" s="74" t="s">
        <v>148</v>
      </c>
      <c r="C45" s="75">
        <v>675</v>
      </c>
      <c r="D45" s="76" t="s">
        <v>130</v>
      </c>
      <c r="E45" s="179">
        <v>166</v>
      </c>
      <c r="F45" s="179">
        <f>E45*C45</f>
        <v>112050</v>
      </c>
      <c r="G45" s="75">
        <v>160.65</v>
      </c>
      <c r="H45" s="75">
        <f>G45*C45</f>
        <v>108438.75</v>
      </c>
      <c r="I45" s="206">
        <f>425.87+10</f>
        <v>435.87</v>
      </c>
      <c r="J45" s="206">
        <f>I45*G45</f>
        <v>70022.515500000009</v>
      </c>
    </row>
    <row r="46" spans="1:10" s="180" customFormat="1" x14ac:dyDescent="0.3">
      <c r="A46" s="73"/>
      <c r="B46" s="74"/>
      <c r="C46" s="75"/>
      <c r="D46" s="76"/>
      <c r="E46" s="179"/>
      <c r="F46" s="179"/>
      <c r="G46" s="75"/>
      <c r="H46" s="75"/>
      <c r="I46" s="205"/>
      <c r="J46" s="205"/>
    </row>
    <row r="47" spans="1:10" s="180" customFormat="1" x14ac:dyDescent="0.3">
      <c r="A47" s="73"/>
      <c r="B47" s="80" t="s">
        <v>149</v>
      </c>
      <c r="C47" s="75"/>
      <c r="D47" s="76"/>
      <c r="E47" s="179"/>
      <c r="F47" s="179"/>
      <c r="G47" s="75"/>
      <c r="H47" s="75"/>
      <c r="I47" s="205"/>
      <c r="J47" s="205"/>
    </row>
    <row r="48" spans="1:10" s="180" customFormat="1" x14ac:dyDescent="0.3">
      <c r="A48" s="73"/>
      <c r="B48" s="74"/>
      <c r="C48" s="75"/>
      <c r="D48" s="76"/>
      <c r="E48" s="179"/>
      <c r="F48" s="179">
        <f>E48*C48</f>
        <v>0</v>
      </c>
      <c r="G48" s="75"/>
      <c r="H48" s="75"/>
      <c r="I48" s="205"/>
      <c r="J48" s="205"/>
    </row>
    <row r="49" spans="1:13" s="180" customFormat="1" ht="92.4" x14ac:dyDescent="0.3">
      <c r="A49" s="73" t="s">
        <v>150</v>
      </c>
      <c r="B49" s="74" t="s">
        <v>151</v>
      </c>
      <c r="C49" s="75">
        <v>1</v>
      </c>
      <c r="D49" s="76" t="s">
        <v>8</v>
      </c>
      <c r="E49" s="179">
        <v>200000</v>
      </c>
      <c r="F49" s="179">
        <f>E49*C49</f>
        <v>200000</v>
      </c>
      <c r="G49" s="75">
        <f>191723.4+687.55+1.58+0.08-7.8</f>
        <v>192404.80999999997</v>
      </c>
      <c r="H49" s="75">
        <f>G49*C49</f>
        <v>192404.80999999997</v>
      </c>
      <c r="I49" s="205"/>
      <c r="J49" s="208">
        <v>28330</v>
      </c>
    </row>
    <row r="50" spans="1:13" s="180" customFormat="1" x14ac:dyDescent="0.3">
      <c r="A50" s="73"/>
      <c r="B50" s="74"/>
      <c r="C50" s="75"/>
      <c r="D50" s="76"/>
      <c r="E50" s="179"/>
      <c r="F50" s="179"/>
      <c r="G50" s="75"/>
      <c r="H50" s="75"/>
      <c r="I50" s="205"/>
      <c r="J50" s="208"/>
    </row>
    <row r="51" spans="1:13" s="180" customFormat="1" x14ac:dyDescent="0.3">
      <c r="A51" s="73"/>
      <c r="B51" s="74"/>
      <c r="C51" s="75"/>
      <c r="D51" s="76"/>
      <c r="E51" s="179"/>
      <c r="F51" s="179"/>
      <c r="G51" s="75"/>
      <c r="H51" s="75"/>
      <c r="I51" s="205"/>
      <c r="J51" s="208"/>
    </row>
    <row r="52" spans="1:13" s="180" customFormat="1" x14ac:dyDescent="0.3">
      <c r="A52" s="73"/>
      <c r="B52" s="74"/>
      <c r="C52" s="75"/>
      <c r="D52" s="76"/>
      <c r="E52" s="179"/>
      <c r="F52" s="179"/>
      <c r="G52" s="75"/>
      <c r="H52" s="75"/>
      <c r="I52" s="205"/>
      <c r="J52" s="208"/>
    </row>
    <row r="53" spans="1:13" s="180" customFormat="1" x14ac:dyDescent="0.3">
      <c r="A53" s="73"/>
      <c r="B53" s="74"/>
      <c r="C53" s="75"/>
      <c r="D53" s="76"/>
      <c r="E53" s="179"/>
      <c r="F53" s="179"/>
      <c r="G53" s="75"/>
      <c r="H53" s="75"/>
      <c r="I53" s="205"/>
      <c r="J53" s="208"/>
    </row>
    <row r="54" spans="1:13" s="180" customFormat="1" x14ac:dyDescent="0.3">
      <c r="A54" s="73"/>
      <c r="B54" s="74"/>
      <c r="C54" s="75"/>
      <c r="D54" s="76"/>
      <c r="E54" s="179"/>
      <c r="F54" s="179"/>
      <c r="G54" s="75"/>
      <c r="H54" s="75"/>
      <c r="I54" s="205"/>
      <c r="J54" s="208"/>
    </row>
    <row r="55" spans="1:13" s="180" customFormat="1" x14ac:dyDescent="0.3">
      <c r="A55" s="73"/>
      <c r="B55" s="74"/>
      <c r="C55" s="75"/>
      <c r="D55" s="76"/>
      <c r="E55" s="179"/>
      <c r="F55" s="179"/>
      <c r="G55" s="75"/>
      <c r="H55" s="75"/>
      <c r="I55" s="205"/>
      <c r="J55" s="208"/>
    </row>
    <row r="56" spans="1:13" s="180" customFormat="1" x14ac:dyDescent="0.3">
      <c r="A56" s="73"/>
      <c r="B56" s="74"/>
      <c r="C56" s="75"/>
      <c r="D56" s="76"/>
      <c r="E56" s="179"/>
      <c r="F56" s="179"/>
      <c r="G56" s="75"/>
      <c r="H56" s="75"/>
      <c r="I56" s="205"/>
      <c r="J56" s="208"/>
    </row>
    <row r="57" spans="1:13" s="180" customFormat="1" x14ac:dyDescent="0.3">
      <c r="A57" s="73"/>
      <c r="B57" s="74"/>
      <c r="C57" s="75"/>
      <c r="D57" s="76"/>
      <c r="E57" s="179"/>
      <c r="F57" s="179"/>
      <c r="G57" s="75"/>
      <c r="H57" s="75"/>
      <c r="I57" s="205"/>
      <c r="J57" s="208"/>
    </row>
    <row r="58" spans="1:13" x14ac:dyDescent="0.25">
      <c r="A58" s="66" t="s">
        <v>120</v>
      </c>
      <c r="B58" s="72"/>
      <c r="C58" s="68"/>
      <c r="D58" s="71"/>
      <c r="E58" s="178"/>
      <c r="F58" s="178"/>
      <c r="G58" s="68"/>
      <c r="H58" s="68"/>
      <c r="I58" s="204"/>
      <c r="J58" s="204"/>
      <c r="L58" s="180"/>
      <c r="M58" s="180"/>
    </row>
    <row r="59" spans="1:13" x14ac:dyDescent="0.25">
      <c r="A59" s="66" t="s">
        <v>120</v>
      </c>
      <c r="B59" s="67" t="s">
        <v>152</v>
      </c>
      <c r="C59" s="68"/>
      <c r="D59" s="69"/>
      <c r="E59" s="178"/>
      <c r="F59" s="178"/>
      <c r="G59" s="68"/>
      <c r="H59" s="68"/>
      <c r="I59" s="204"/>
      <c r="J59" s="204"/>
      <c r="L59" s="180"/>
      <c r="M59" s="180"/>
    </row>
    <row r="60" spans="1:13" ht="13.8" thickBot="1" x14ac:dyDescent="0.3">
      <c r="A60" s="66" t="s">
        <v>120</v>
      </c>
      <c r="B60" s="72" t="s">
        <v>111</v>
      </c>
      <c r="C60" s="68"/>
      <c r="D60" s="69"/>
      <c r="E60" s="178"/>
      <c r="F60" s="184">
        <f>SUM(F5:F59)</f>
        <v>4060526.2299999995</v>
      </c>
      <c r="G60" s="68"/>
      <c r="H60" s="185">
        <f>SUM(H5:H59)</f>
        <v>3928623.6496999995</v>
      </c>
      <c r="I60" s="204"/>
      <c r="J60" s="210">
        <f>SUM(J5:J49)</f>
        <v>3654646.0099000004</v>
      </c>
      <c r="M60" s="180"/>
    </row>
    <row r="61" spans="1:13" ht="13.8" thickTop="1" x14ac:dyDescent="0.25">
      <c r="A61" s="186" t="s">
        <v>120</v>
      </c>
      <c r="B61" s="187"/>
      <c r="C61" s="188"/>
      <c r="D61" s="187"/>
      <c r="E61" s="189"/>
      <c r="F61" s="189"/>
      <c r="G61" s="188"/>
      <c r="H61" s="188"/>
      <c r="I61" s="190"/>
      <c r="J61" s="190"/>
      <c r="M61" s="180"/>
    </row>
    <row r="62" spans="1:13" x14ac:dyDescent="0.25">
      <c r="A62" s="191" t="s">
        <v>120</v>
      </c>
      <c r="B62" s="192"/>
      <c r="M62" s="180"/>
    </row>
    <row r="63" spans="1:13" x14ac:dyDescent="0.25">
      <c r="A63" s="194"/>
      <c r="B63" s="195"/>
      <c r="M63" s="180"/>
    </row>
    <row r="64" spans="1:13" x14ac:dyDescent="0.25">
      <c r="A64" s="194"/>
      <c r="B64" s="195"/>
    </row>
    <row r="65" spans="1:8" x14ac:dyDescent="0.25">
      <c r="A65" s="194"/>
      <c r="B65" s="195"/>
    </row>
    <row r="66" spans="1:8" x14ac:dyDescent="0.25">
      <c r="A66" s="194"/>
      <c r="B66" s="195"/>
    </row>
    <row r="67" spans="1:8" x14ac:dyDescent="0.25">
      <c r="A67" s="194"/>
      <c r="B67" s="195"/>
    </row>
    <row r="68" spans="1:8" x14ac:dyDescent="0.25">
      <c r="A68" s="194"/>
      <c r="B68" s="195"/>
      <c r="G68" s="196"/>
    </row>
    <row r="69" spans="1:8" x14ac:dyDescent="0.25">
      <c r="A69" s="194"/>
      <c r="B69" s="195"/>
    </row>
    <row r="70" spans="1:8" x14ac:dyDescent="0.25">
      <c r="A70" s="197"/>
      <c r="B70" s="195"/>
    </row>
    <row r="71" spans="1:8" x14ac:dyDescent="0.25">
      <c r="A71" s="194"/>
      <c r="B71" s="195"/>
    </row>
    <row r="72" spans="1:8" x14ac:dyDescent="0.25">
      <c r="A72" s="194"/>
      <c r="B72" s="195"/>
    </row>
    <row r="73" spans="1:8" x14ac:dyDescent="0.25">
      <c r="A73" s="194" t="s">
        <v>120</v>
      </c>
      <c r="B73" s="195"/>
    </row>
    <row r="74" spans="1:8" x14ac:dyDescent="0.25">
      <c r="A74" s="194" t="s">
        <v>120</v>
      </c>
      <c r="B74" s="195"/>
    </row>
    <row r="75" spans="1:8" x14ac:dyDescent="0.25">
      <c r="H75" s="198"/>
    </row>
    <row r="81" spans="8:8" x14ac:dyDescent="0.25">
      <c r="H81" s="196"/>
    </row>
    <row r="84" spans="8:8" x14ac:dyDescent="0.25">
      <c r="H84" s="199"/>
    </row>
  </sheetData>
  <mergeCells count="3">
    <mergeCell ref="A1:J1"/>
    <mergeCell ref="A2:J2"/>
    <mergeCell ref="A3:J3"/>
  </mergeCells>
  <printOptions horizontalCentered="1" verticalCentered="1"/>
  <pageMargins left="0.7" right="0.7" top="0.75" bottom="0.75" header="0.3" footer="0.3"/>
  <pageSetup orientation="landscape" horizontalDpi="4294967292" r:id="rId1"/>
  <headerFooter>
    <oddFooter>Page &amp;P of &amp;N</oddFooter>
  </headerFooter>
  <rowBreaks count="1" manualBreakCount="1">
    <brk id="24"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T498"/>
  <sheetViews>
    <sheetView view="pageBreakPreview" topLeftCell="C1" zoomScaleNormal="100" zoomScaleSheetLayoutView="100" workbookViewId="0">
      <selection activeCell="B461" sqref="B461"/>
    </sheetView>
  </sheetViews>
  <sheetFormatPr defaultColWidth="10.33203125" defaultRowHeight="13.2" x14ac:dyDescent="0.3"/>
  <cols>
    <col min="1" max="1" width="6.44140625" style="65" hidden="1" customWidth="1"/>
    <col min="2" max="2" width="7.5546875" style="97" customWidth="1"/>
    <col min="3" max="3" width="37" style="98" customWidth="1"/>
    <col min="4" max="4" width="11.33203125" style="99" bestFit="1" customWidth="1"/>
    <col min="5" max="5" width="8.88671875" style="97" customWidth="1"/>
    <col min="6" max="6" width="11.33203125" style="100" hidden="1" customWidth="1"/>
    <col min="7" max="7" width="14.33203125" style="100" hidden="1" customWidth="1"/>
    <col min="8" max="8" width="17" style="100" hidden="1" customWidth="1"/>
    <col min="9" max="9" width="12.88671875" style="99" customWidth="1"/>
    <col min="10" max="10" width="16.6640625" style="99" customWidth="1"/>
    <col min="11" max="11" width="27.44140625" style="65" hidden="1" customWidth="1"/>
    <col min="12" max="13" width="8.44140625" style="65" hidden="1" customWidth="1"/>
    <col min="14" max="14" width="14" style="99" customWidth="1"/>
    <col min="15" max="16" width="18.88671875" style="65" customWidth="1"/>
    <col min="17" max="256" width="10.33203125" style="65"/>
    <col min="257" max="257" width="0" style="65" hidden="1" customWidth="1"/>
    <col min="258" max="258" width="6.6640625" style="65" customWidth="1"/>
    <col min="259" max="259" width="38.33203125" style="65" customWidth="1"/>
    <col min="260" max="260" width="10.33203125" style="65" customWidth="1"/>
    <col min="261" max="261" width="8.88671875" style="65" customWidth="1"/>
    <col min="262" max="262" width="0" style="65" hidden="1" customWidth="1"/>
    <col min="263" max="263" width="12.88671875" style="65" customWidth="1"/>
    <col min="264" max="264" width="16.6640625" style="65" customWidth="1"/>
    <col min="265" max="265" width="8.44140625" style="65" bestFit="1" customWidth="1"/>
    <col min="266" max="268" width="0" style="65" hidden="1" customWidth="1"/>
    <col min="269" max="512" width="10.33203125" style="65"/>
    <col min="513" max="513" width="0" style="65" hidden="1" customWidth="1"/>
    <col min="514" max="514" width="6.6640625" style="65" customWidth="1"/>
    <col min="515" max="515" width="38.33203125" style="65" customWidth="1"/>
    <col min="516" max="516" width="10.33203125" style="65" customWidth="1"/>
    <col min="517" max="517" width="8.88671875" style="65" customWidth="1"/>
    <col min="518" max="518" width="0" style="65" hidden="1" customWidth="1"/>
    <col min="519" max="519" width="12.88671875" style="65" customWidth="1"/>
    <col min="520" max="520" width="16.6640625" style="65" customWidth="1"/>
    <col min="521" max="521" width="8.44140625" style="65" bestFit="1" customWidth="1"/>
    <col min="522" max="524" width="0" style="65" hidden="1" customWidth="1"/>
    <col min="525" max="768" width="10.33203125" style="65"/>
    <col min="769" max="769" width="0" style="65" hidden="1" customWidth="1"/>
    <col min="770" max="770" width="6.6640625" style="65" customWidth="1"/>
    <col min="771" max="771" width="38.33203125" style="65" customWidth="1"/>
    <col min="772" max="772" width="10.33203125" style="65" customWidth="1"/>
    <col min="773" max="773" width="8.88671875" style="65" customWidth="1"/>
    <col min="774" max="774" width="0" style="65" hidden="1" customWidth="1"/>
    <col min="775" max="775" width="12.88671875" style="65" customWidth="1"/>
    <col min="776" max="776" width="16.6640625" style="65" customWidth="1"/>
    <col min="777" max="777" width="8.44140625" style="65" bestFit="1" customWidth="1"/>
    <col min="778" max="780" width="0" style="65" hidden="1" customWidth="1"/>
    <col min="781" max="1024" width="10.33203125" style="65"/>
    <col min="1025" max="1025" width="0" style="65" hidden="1" customWidth="1"/>
    <col min="1026" max="1026" width="6.6640625" style="65" customWidth="1"/>
    <col min="1027" max="1027" width="38.33203125" style="65" customWidth="1"/>
    <col min="1028" max="1028" width="10.33203125" style="65" customWidth="1"/>
    <col min="1029" max="1029" width="8.88671875" style="65" customWidth="1"/>
    <col min="1030" max="1030" width="0" style="65" hidden="1" customWidth="1"/>
    <col min="1031" max="1031" width="12.88671875" style="65" customWidth="1"/>
    <col min="1032" max="1032" width="16.6640625" style="65" customWidth="1"/>
    <col min="1033" max="1033" width="8.44140625" style="65" bestFit="1" customWidth="1"/>
    <col min="1034" max="1036" width="0" style="65" hidden="1" customWidth="1"/>
    <col min="1037" max="1280" width="10.33203125" style="65"/>
    <col min="1281" max="1281" width="0" style="65" hidden="1" customWidth="1"/>
    <col min="1282" max="1282" width="6.6640625" style="65" customWidth="1"/>
    <col min="1283" max="1283" width="38.33203125" style="65" customWidth="1"/>
    <col min="1284" max="1284" width="10.33203125" style="65" customWidth="1"/>
    <col min="1285" max="1285" width="8.88671875" style="65" customWidth="1"/>
    <col min="1286" max="1286" width="0" style="65" hidden="1" customWidth="1"/>
    <col min="1287" max="1287" width="12.88671875" style="65" customWidth="1"/>
    <col min="1288" max="1288" width="16.6640625" style="65" customWidth="1"/>
    <col min="1289" max="1289" width="8.44140625" style="65" bestFit="1" customWidth="1"/>
    <col min="1290" max="1292" width="0" style="65" hidden="1" customWidth="1"/>
    <col min="1293" max="1536" width="10.33203125" style="65"/>
    <col min="1537" max="1537" width="0" style="65" hidden="1" customWidth="1"/>
    <col min="1538" max="1538" width="6.6640625" style="65" customWidth="1"/>
    <col min="1539" max="1539" width="38.33203125" style="65" customWidth="1"/>
    <col min="1540" max="1540" width="10.33203125" style="65" customWidth="1"/>
    <col min="1541" max="1541" width="8.88671875" style="65" customWidth="1"/>
    <col min="1542" max="1542" width="0" style="65" hidden="1" customWidth="1"/>
    <col min="1543" max="1543" width="12.88671875" style="65" customWidth="1"/>
    <col min="1544" max="1544" width="16.6640625" style="65" customWidth="1"/>
    <col min="1545" max="1545" width="8.44140625" style="65" bestFit="1" customWidth="1"/>
    <col min="1546" max="1548" width="0" style="65" hidden="1" customWidth="1"/>
    <col min="1549" max="1792" width="10.33203125" style="65"/>
    <col min="1793" max="1793" width="0" style="65" hidden="1" customWidth="1"/>
    <col min="1794" max="1794" width="6.6640625" style="65" customWidth="1"/>
    <col min="1795" max="1795" width="38.33203125" style="65" customWidth="1"/>
    <col min="1796" max="1796" width="10.33203125" style="65" customWidth="1"/>
    <col min="1797" max="1797" width="8.88671875" style="65" customWidth="1"/>
    <col min="1798" max="1798" width="0" style="65" hidden="1" customWidth="1"/>
    <col min="1799" max="1799" width="12.88671875" style="65" customWidth="1"/>
    <col min="1800" max="1800" width="16.6640625" style="65" customWidth="1"/>
    <col min="1801" max="1801" width="8.44140625" style="65" bestFit="1" customWidth="1"/>
    <col min="1802" max="1804" width="0" style="65" hidden="1" customWidth="1"/>
    <col min="1805" max="2048" width="10.33203125" style="65"/>
    <col min="2049" max="2049" width="0" style="65" hidden="1" customWidth="1"/>
    <col min="2050" max="2050" width="6.6640625" style="65" customWidth="1"/>
    <col min="2051" max="2051" width="38.33203125" style="65" customWidth="1"/>
    <col min="2052" max="2052" width="10.33203125" style="65" customWidth="1"/>
    <col min="2053" max="2053" width="8.88671875" style="65" customWidth="1"/>
    <col min="2054" max="2054" width="0" style="65" hidden="1" customWidth="1"/>
    <col min="2055" max="2055" width="12.88671875" style="65" customWidth="1"/>
    <col min="2056" max="2056" width="16.6640625" style="65" customWidth="1"/>
    <col min="2057" max="2057" width="8.44140625" style="65" bestFit="1" customWidth="1"/>
    <col min="2058" max="2060" width="0" style="65" hidden="1" customWidth="1"/>
    <col min="2061" max="2304" width="10.33203125" style="65"/>
    <col min="2305" max="2305" width="0" style="65" hidden="1" customWidth="1"/>
    <col min="2306" max="2306" width="6.6640625" style="65" customWidth="1"/>
    <col min="2307" max="2307" width="38.33203125" style="65" customWidth="1"/>
    <col min="2308" max="2308" width="10.33203125" style="65" customWidth="1"/>
    <col min="2309" max="2309" width="8.88671875" style="65" customWidth="1"/>
    <col min="2310" max="2310" width="0" style="65" hidden="1" customWidth="1"/>
    <col min="2311" max="2311" width="12.88671875" style="65" customWidth="1"/>
    <col min="2312" max="2312" width="16.6640625" style="65" customWidth="1"/>
    <col min="2313" max="2313" width="8.44140625" style="65" bestFit="1" customWidth="1"/>
    <col min="2314" max="2316" width="0" style="65" hidden="1" customWidth="1"/>
    <col min="2317" max="2560" width="10.33203125" style="65"/>
    <col min="2561" max="2561" width="0" style="65" hidden="1" customWidth="1"/>
    <col min="2562" max="2562" width="6.6640625" style="65" customWidth="1"/>
    <col min="2563" max="2563" width="38.33203125" style="65" customWidth="1"/>
    <col min="2564" max="2564" width="10.33203125" style="65" customWidth="1"/>
    <col min="2565" max="2565" width="8.88671875" style="65" customWidth="1"/>
    <col min="2566" max="2566" width="0" style="65" hidden="1" customWidth="1"/>
    <col min="2567" max="2567" width="12.88671875" style="65" customWidth="1"/>
    <col min="2568" max="2568" width="16.6640625" style="65" customWidth="1"/>
    <col min="2569" max="2569" width="8.44140625" style="65" bestFit="1" customWidth="1"/>
    <col min="2570" max="2572" width="0" style="65" hidden="1" customWidth="1"/>
    <col min="2573" max="2816" width="10.33203125" style="65"/>
    <col min="2817" max="2817" width="0" style="65" hidden="1" customWidth="1"/>
    <col min="2818" max="2818" width="6.6640625" style="65" customWidth="1"/>
    <col min="2819" max="2819" width="38.33203125" style="65" customWidth="1"/>
    <col min="2820" max="2820" width="10.33203125" style="65" customWidth="1"/>
    <col min="2821" max="2821" width="8.88671875" style="65" customWidth="1"/>
    <col min="2822" max="2822" width="0" style="65" hidden="1" customWidth="1"/>
    <col min="2823" max="2823" width="12.88671875" style="65" customWidth="1"/>
    <col min="2824" max="2824" width="16.6640625" style="65" customWidth="1"/>
    <col min="2825" max="2825" width="8.44140625" style="65" bestFit="1" customWidth="1"/>
    <col min="2826" max="2828" width="0" style="65" hidden="1" customWidth="1"/>
    <col min="2829" max="3072" width="10.33203125" style="65"/>
    <col min="3073" max="3073" width="0" style="65" hidden="1" customWidth="1"/>
    <col min="3074" max="3074" width="6.6640625" style="65" customWidth="1"/>
    <col min="3075" max="3075" width="38.33203125" style="65" customWidth="1"/>
    <col min="3076" max="3076" width="10.33203125" style="65" customWidth="1"/>
    <col min="3077" max="3077" width="8.88671875" style="65" customWidth="1"/>
    <col min="3078" max="3078" width="0" style="65" hidden="1" customWidth="1"/>
    <col min="3079" max="3079" width="12.88671875" style="65" customWidth="1"/>
    <col min="3080" max="3080" width="16.6640625" style="65" customWidth="1"/>
    <col min="3081" max="3081" width="8.44140625" style="65" bestFit="1" customWidth="1"/>
    <col min="3082" max="3084" width="0" style="65" hidden="1" customWidth="1"/>
    <col min="3085" max="3328" width="10.33203125" style="65"/>
    <col min="3329" max="3329" width="0" style="65" hidden="1" customWidth="1"/>
    <col min="3330" max="3330" width="6.6640625" style="65" customWidth="1"/>
    <col min="3331" max="3331" width="38.33203125" style="65" customWidth="1"/>
    <col min="3332" max="3332" width="10.33203125" style="65" customWidth="1"/>
    <col min="3333" max="3333" width="8.88671875" style="65" customWidth="1"/>
    <col min="3334" max="3334" width="0" style="65" hidden="1" customWidth="1"/>
    <col min="3335" max="3335" width="12.88671875" style="65" customWidth="1"/>
    <col min="3336" max="3336" width="16.6640625" style="65" customWidth="1"/>
    <col min="3337" max="3337" width="8.44140625" style="65" bestFit="1" customWidth="1"/>
    <col min="3338" max="3340" width="0" style="65" hidden="1" customWidth="1"/>
    <col min="3341" max="3584" width="10.33203125" style="65"/>
    <col min="3585" max="3585" width="0" style="65" hidden="1" customWidth="1"/>
    <col min="3586" max="3586" width="6.6640625" style="65" customWidth="1"/>
    <col min="3587" max="3587" width="38.33203125" style="65" customWidth="1"/>
    <col min="3588" max="3588" width="10.33203125" style="65" customWidth="1"/>
    <col min="3589" max="3589" width="8.88671875" style="65" customWidth="1"/>
    <col min="3590" max="3590" width="0" style="65" hidden="1" customWidth="1"/>
    <col min="3591" max="3591" width="12.88671875" style="65" customWidth="1"/>
    <col min="3592" max="3592" width="16.6640625" style="65" customWidth="1"/>
    <col min="3593" max="3593" width="8.44140625" style="65" bestFit="1" customWidth="1"/>
    <col min="3594" max="3596" width="0" style="65" hidden="1" customWidth="1"/>
    <col min="3597" max="3840" width="10.33203125" style="65"/>
    <col min="3841" max="3841" width="0" style="65" hidden="1" customWidth="1"/>
    <col min="3842" max="3842" width="6.6640625" style="65" customWidth="1"/>
    <col min="3843" max="3843" width="38.33203125" style="65" customWidth="1"/>
    <col min="3844" max="3844" width="10.33203125" style="65" customWidth="1"/>
    <col min="3845" max="3845" width="8.88671875" style="65" customWidth="1"/>
    <col min="3846" max="3846" width="0" style="65" hidden="1" customWidth="1"/>
    <col min="3847" max="3847" width="12.88671875" style="65" customWidth="1"/>
    <col min="3848" max="3848" width="16.6640625" style="65" customWidth="1"/>
    <col min="3849" max="3849" width="8.44140625" style="65" bestFit="1" customWidth="1"/>
    <col min="3850" max="3852" width="0" style="65" hidden="1" customWidth="1"/>
    <col min="3853" max="4096" width="10.33203125" style="65"/>
    <col min="4097" max="4097" width="0" style="65" hidden="1" customWidth="1"/>
    <col min="4098" max="4098" width="6.6640625" style="65" customWidth="1"/>
    <col min="4099" max="4099" width="38.33203125" style="65" customWidth="1"/>
    <col min="4100" max="4100" width="10.33203125" style="65" customWidth="1"/>
    <col min="4101" max="4101" width="8.88671875" style="65" customWidth="1"/>
    <col min="4102" max="4102" width="0" style="65" hidden="1" customWidth="1"/>
    <col min="4103" max="4103" width="12.88671875" style="65" customWidth="1"/>
    <col min="4104" max="4104" width="16.6640625" style="65" customWidth="1"/>
    <col min="4105" max="4105" width="8.44140625" style="65" bestFit="1" customWidth="1"/>
    <col min="4106" max="4108" width="0" style="65" hidden="1" customWidth="1"/>
    <col min="4109" max="4352" width="10.33203125" style="65"/>
    <col min="4353" max="4353" width="0" style="65" hidden="1" customWidth="1"/>
    <col min="4354" max="4354" width="6.6640625" style="65" customWidth="1"/>
    <col min="4355" max="4355" width="38.33203125" style="65" customWidth="1"/>
    <col min="4356" max="4356" width="10.33203125" style="65" customWidth="1"/>
    <col min="4357" max="4357" width="8.88671875" style="65" customWidth="1"/>
    <col min="4358" max="4358" width="0" style="65" hidden="1" customWidth="1"/>
    <col min="4359" max="4359" width="12.88671875" style="65" customWidth="1"/>
    <col min="4360" max="4360" width="16.6640625" style="65" customWidth="1"/>
    <col min="4361" max="4361" width="8.44140625" style="65" bestFit="1" customWidth="1"/>
    <col min="4362" max="4364" width="0" style="65" hidden="1" customWidth="1"/>
    <col min="4365" max="4608" width="10.33203125" style="65"/>
    <col min="4609" max="4609" width="0" style="65" hidden="1" customWidth="1"/>
    <col min="4610" max="4610" width="6.6640625" style="65" customWidth="1"/>
    <col min="4611" max="4611" width="38.33203125" style="65" customWidth="1"/>
    <col min="4612" max="4612" width="10.33203125" style="65" customWidth="1"/>
    <col min="4613" max="4613" width="8.88671875" style="65" customWidth="1"/>
    <col min="4614" max="4614" width="0" style="65" hidden="1" customWidth="1"/>
    <col min="4615" max="4615" width="12.88671875" style="65" customWidth="1"/>
    <col min="4616" max="4616" width="16.6640625" style="65" customWidth="1"/>
    <col min="4617" max="4617" width="8.44140625" style="65" bestFit="1" customWidth="1"/>
    <col min="4618" max="4620" width="0" style="65" hidden="1" customWidth="1"/>
    <col min="4621" max="4864" width="10.33203125" style="65"/>
    <col min="4865" max="4865" width="0" style="65" hidden="1" customWidth="1"/>
    <col min="4866" max="4866" width="6.6640625" style="65" customWidth="1"/>
    <col min="4867" max="4867" width="38.33203125" style="65" customWidth="1"/>
    <col min="4868" max="4868" width="10.33203125" style="65" customWidth="1"/>
    <col min="4869" max="4869" width="8.88671875" style="65" customWidth="1"/>
    <col min="4870" max="4870" width="0" style="65" hidden="1" customWidth="1"/>
    <col min="4871" max="4871" width="12.88671875" style="65" customWidth="1"/>
    <col min="4872" max="4872" width="16.6640625" style="65" customWidth="1"/>
    <col min="4873" max="4873" width="8.44140625" style="65" bestFit="1" customWidth="1"/>
    <col min="4874" max="4876" width="0" style="65" hidden="1" customWidth="1"/>
    <col min="4877" max="5120" width="10.33203125" style="65"/>
    <col min="5121" max="5121" width="0" style="65" hidden="1" customWidth="1"/>
    <col min="5122" max="5122" width="6.6640625" style="65" customWidth="1"/>
    <col min="5123" max="5123" width="38.33203125" style="65" customWidth="1"/>
    <col min="5124" max="5124" width="10.33203125" style="65" customWidth="1"/>
    <col min="5125" max="5125" width="8.88671875" style="65" customWidth="1"/>
    <col min="5126" max="5126" width="0" style="65" hidden="1" customWidth="1"/>
    <col min="5127" max="5127" width="12.88671875" style="65" customWidth="1"/>
    <col min="5128" max="5128" width="16.6640625" style="65" customWidth="1"/>
    <col min="5129" max="5129" width="8.44140625" style="65" bestFit="1" customWidth="1"/>
    <col min="5130" max="5132" width="0" style="65" hidden="1" customWidth="1"/>
    <col min="5133" max="5376" width="10.33203125" style="65"/>
    <col min="5377" max="5377" width="0" style="65" hidden="1" customWidth="1"/>
    <col min="5378" max="5378" width="6.6640625" style="65" customWidth="1"/>
    <col min="5379" max="5379" width="38.33203125" style="65" customWidth="1"/>
    <col min="5380" max="5380" width="10.33203125" style="65" customWidth="1"/>
    <col min="5381" max="5381" width="8.88671875" style="65" customWidth="1"/>
    <col min="5382" max="5382" width="0" style="65" hidden="1" customWidth="1"/>
    <col min="5383" max="5383" width="12.88671875" style="65" customWidth="1"/>
    <col min="5384" max="5384" width="16.6640625" style="65" customWidth="1"/>
    <col min="5385" max="5385" width="8.44140625" style="65" bestFit="1" customWidth="1"/>
    <col min="5386" max="5388" width="0" style="65" hidden="1" customWidth="1"/>
    <col min="5389" max="5632" width="10.33203125" style="65"/>
    <col min="5633" max="5633" width="0" style="65" hidden="1" customWidth="1"/>
    <col min="5634" max="5634" width="6.6640625" style="65" customWidth="1"/>
    <col min="5635" max="5635" width="38.33203125" style="65" customWidth="1"/>
    <col min="5636" max="5636" width="10.33203125" style="65" customWidth="1"/>
    <col min="5637" max="5637" width="8.88671875" style="65" customWidth="1"/>
    <col min="5638" max="5638" width="0" style="65" hidden="1" customWidth="1"/>
    <col min="5639" max="5639" width="12.88671875" style="65" customWidth="1"/>
    <col min="5640" max="5640" width="16.6640625" style="65" customWidth="1"/>
    <col min="5641" max="5641" width="8.44140625" style="65" bestFit="1" customWidth="1"/>
    <col min="5642" max="5644" width="0" style="65" hidden="1" customWidth="1"/>
    <col min="5645" max="5888" width="10.33203125" style="65"/>
    <col min="5889" max="5889" width="0" style="65" hidden="1" customWidth="1"/>
    <col min="5890" max="5890" width="6.6640625" style="65" customWidth="1"/>
    <col min="5891" max="5891" width="38.33203125" style="65" customWidth="1"/>
    <col min="5892" max="5892" width="10.33203125" style="65" customWidth="1"/>
    <col min="5893" max="5893" width="8.88671875" style="65" customWidth="1"/>
    <col min="5894" max="5894" width="0" style="65" hidden="1" customWidth="1"/>
    <col min="5895" max="5895" width="12.88671875" style="65" customWidth="1"/>
    <col min="5896" max="5896" width="16.6640625" style="65" customWidth="1"/>
    <col min="5897" max="5897" width="8.44140625" style="65" bestFit="1" customWidth="1"/>
    <col min="5898" max="5900" width="0" style="65" hidden="1" customWidth="1"/>
    <col min="5901" max="6144" width="10.33203125" style="65"/>
    <col min="6145" max="6145" width="0" style="65" hidden="1" customWidth="1"/>
    <col min="6146" max="6146" width="6.6640625" style="65" customWidth="1"/>
    <col min="6147" max="6147" width="38.33203125" style="65" customWidth="1"/>
    <col min="6148" max="6148" width="10.33203125" style="65" customWidth="1"/>
    <col min="6149" max="6149" width="8.88671875" style="65" customWidth="1"/>
    <col min="6150" max="6150" width="0" style="65" hidden="1" customWidth="1"/>
    <col min="6151" max="6151" width="12.88671875" style="65" customWidth="1"/>
    <col min="6152" max="6152" width="16.6640625" style="65" customWidth="1"/>
    <col min="6153" max="6153" width="8.44140625" style="65" bestFit="1" customWidth="1"/>
    <col min="6154" max="6156" width="0" style="65" hidden="1" customWidth="1"/>
    <col min="6157" max="6400" width="10.33203125" style="65"/>
    <col min="6401" max="6401" width="0" style="65" hidden="1" customWidth="1"/>
    <col min="6402" max="6402" width="6.6640625" style="65" customWidth="1"/>
    <col min="6403" max="6403" width="38.33203125" style="65" customWidth="1"/>
    <col min="6404" max="6404" width="10.33203125" style="65" customWidth="1"/>
    <col min="6405" max="6405" width="8.88671875" style="65" customWidth="1"/>
    <col min="6406" max="6406" width="0" style="65" hidden="1" customWidth="1"/>
    <col min="6407" max="6407" width="12.88671875" style="65" customWidth="1"/>
    <col min="6408" max="6408" width="16.6640625" style="65" customWidth="1"/>
    <col min="6409" max="6409" width="8.44140625" style="65" bestFit="1" customWidth="1"/>
    <col min="6410" max="6412" width="0" style="65" hidden="1" customWidth="1"/>
    <col min="6413" max="6656" width="10.33203125" style="65"/>
    <col min="6657" max="6657" width="0" style="65" hidden="1" customWidth="1"/>
    <col min="6658" max="6658" width="6.6640625" style="65" customWidth="1"/>
    <col min="6659" max="6659" width="38.33203125" style="65" customWidth="1"/>
    <col min="6660" max="6660" width="10.33203125" style="65" customWidth="1"/>
    <col min="6661" max="6661" width="8.88671875" style="65" customWidth="1"/>
    <col min="6662" max="6662" width="0" style="65" hidden="1" customWidth="1"/>
    <col min="6663" max="6663" width="12.88671875" style="65" customWidth="1"/>
    <col min="6664" max="6664" width="16.6640625" style="65" customWidth="1"/>
    <col min="6665" max="6665" width="8.44140625" style="65" bestFit="1" customWidth="1"/>
    <col min="6666" max="6668" width="0" style="65" hidden="1" customWidth="1"/>
    <col min="6669" max="6912" width="10.33203125" style="65"/>
    <col min="6913" max="6913" width="0" style="65" hidden="1" customWidth="1"/>
    <col min="6914" max="6914" width="6.6640625" style="65" customWidth="1"/>
    <col min="6915" max="6915" width="38.33203125" style="65" customWidth="1"/>
    <col min="6916" max="6916" width="10.33203125" style="65" customWidth="1"/>
    <col min="6917" max="6917" width="8.88671875" style="65" customWidth="1"/>
    <col min="6918" max="6918" width="0" style="65" hidden="1" customWidth="1"/>
    <col min="6919" max="6919" width="12.88671875" style="65" customWidth="1"/>
    <col min="6920" max="6920" width="16.6640625" style="65" customWidth="1"/>
    <col min="6921" max="6921" width="8.44140625" style="65" bestFit="1" customWidth="1"/>
    <col min="6922" max="6924" width="0" style="65" hidden="1" customWidth="1"/>
    <col min="6925" max="7168" width="10.33203125" style="65"/>
    <col min="7169" max="7169" width="0" style="65" hidden="1" customWidth="1"/>
    <col min="7170" max="7170" width="6.6640625" style="65" customWidth="1"/>
    <col min="7171" max="7171" width="38.33203125" style="65" customWidth="1"/>
    <col min="7172" max="7172" width="10.33203125" style="65" customWidth="1"/>
    <col min="7173" max="7173" width="8.88671875" style="65" customWidth="1"/>
    <col min="7174" max="7174" width="0" style="65" hidden="1" customWidth="1"/>
    <col min="7175" max="7175" width="12.88671875" style="65" customWidth="1"/>
    <col min="7176" max="7176" width="16.6640625" style="65" customWidth="1"/>
    <col min="7177" max="7177" width="8.44140625" style="65" bestFit="1" customWidth="1"/>
    <col min="7178" max="7180" width="0" style="65" hidden="1" customWidth="1"/>
    <col min="7181" max="7424" width="10.33203125" style="65"/>
    <col min="7425" max="7425" width="0" style="65" hidden="1" customWidth="1"/>
    <col min="7426" max="7426" width="6.6640625" style="65" customWidth="1"/>
    <col min="7427" max="7427" width="38.33203125" style="65" customWidth="1"/>
    <col min="7428" max="7428" width="10.33203125" style="65" customWidth="1"/>
    <col min="7429" max="7429" width="8.88671875" style="65" customWidth="1"/>
    <col min="7430" max="7430" width="0" style="65" hidden="1" customWidth="1"/>
    <col min="7431" max="7431" width="12.88671875" style="65" customWidth="1"/>
    <col min="7432" max="7432" width="16.6640625" style="65" customWidth="1"/>
    <col min="7433" max="7433" width="8.44140625" style="65" bestFit="1" customWidth="1"/>
    <col min="7434" max="7436" width="0" style="65" hidden="1" customWidth="1"/>
    <col min="7437" max="7680" width="10.33203125" style="65"/>
    <col min="7681" max="7681" width="0" style="65" hidden="1" customWidth="1"/>
    <col min="7682" max="7682" width="6.6640625" style="65" customWidth="1"/>
    <col min="7683" max="7683" width="38.33203125" style="65" customWidth="1"/>
    <col min="7684" max="7684" width="10.33203125" style="65" customWidth="1"/>
    <col min="7685" max="7685" width="8.88671875" style="65" customWidth="1"/>
    <col min="7686" max="7686" width="0" style="65" hidden="1" customWidth="1"/>
    <col min="7687" max="7687" width="12.88671875" style="65" customWidth="1"/>
    <col min="7688" max="7688" width="16.6640625" style="65" customWidth="1"/>
    <col min="7689" max="7689" width="8.44140625" style="65" bestFit="1" customWidth="1"/>
    <col min="7690" max="7692" width="0" style="65" hidden="1" customWidth="1"/>
    <col min="7693" max="7936" width="10.33203125" style="65"/>
    <col min="7937" max="7937" width="0" style="65" hidden="1" customWidth="1"/>
    <col min="7938" max="7938" width="6.6640625" style="65" customWidth="1"/>
    <col min="7939" max="7939" width="38.33203125" style="65" customWidth="1"/>
    <col min="7940" max="7940" width="10.33203125" style="65" customWidth="1"/>
    <col min="7941" max="7941" width="8.88671875" style="65" customWidth="1"/>
    <col min="7942" max="7942" width="0" style="65" hidden="1" customWidth="1"/>
    <col min="7943" max="7943" width="12.88671875" style="65" customWidth="1"/>
    <col min="7944" max="7944" width="16.6640625" style="65" customWidth="1"/>
    <col min="7945" max="7945" width="8.44140625" style="65" bestFit="1" customWidth="1"/>
    <col min="7946" max="7948" width="0" style="65" hidden="1" customWidth="1"/>
    <col min="7949" max="8192" width="10.33203125" style="65"/>
    <col min="8193" max="8193" width="0" style="65" hidden="1" customWidth="1"/>
    <col min="8194" max="8194" width="6.6640625" style="65" customWidth="1"/>
    <col min="8195" max="8195" width="38.33203125" style="65" customWidth="1"/>
    <col min="8196" max="8196" width="10.33203125" style="65" customWidth="1"/>
    <col min="8197" max="8197" width="8.88671875" style="65" customWidth="1"/>
    <col min="8198" max="8198" width="0" style="65" hidden="1" customWidth="1"/>
    <col min="8199" max="8199" width="12.88671875" style="65" customWidth="1"/>
    <col min="8200" max="8200" width="16.6640625" style="65" customWidth="1"/>
    <col min="8201" max="8201" width="8.44140625" style="65" bestFit="1" customWidth="1"/>
    <col min="8202" max="8204" width="0" style="65" hidden="1" customWidth="1"/>
    <col min="8205" max="8448" width="10.33203125" style="65"/>
    <col min="8449" max="8449" width="0" style="65" hidden="1" customWidth="1"/>
    <col min="8450" max="8450" width="6.6640625" style="65" customWidth="1"/>
    <col min="8451" max="8451" width="38.33203125" style="65" customWidth="1"/>
    <col min="8452" max="8452" width="10.33203125" style="65" customWidth="1"/>
    <col min="8453" max="8453" width="8.88671875" style="65" customWidth="1"/>
    <col min="8454" max="8454" width="0" style="65" hidden="1" customWidth="1"/>
    <col min="8455" max="8455" width="12.88671875" style="65" customWidth="1"/>
    <col min="8456" max="8456" width="16.6640625" style="65" customWidth="1"/>
    <col min="8457" max="8457" width="8.44140625" style="65" bestFit="1" customWidth="1"/>
    <col min="8458" max="8460" width="0" style="65" hidden="1" customWidth="1"/>
    <col min="8461" max="8704" width="10.33203125" style="65"/>
    <col min="8705" max="8705" width="0" style="65" hidden="1" customWidth="1"/>
    <col min="8706" max="8706" width="6.6640625" style="65" customWidth="1"/>
    <col min="8707" max="8707" width="38.33203125" style="65" customWidth="1"/>
    <col min="8708" max="8708" width="10.33203125" style="65" customWidth="1"/>
    <col min="8709" max="8709" width="8.88671875" style="65" customWidth="1"/>
    <col min="8710" max="8710" width="0" style="65" hidden="1" customWidth="1"/>
    <col min="8711" max="8711" width="12.88671875" style="65" customWidth="1"/>
    <col min="8712" max="8712" width="16.6640625" style="65" customWidth="1"/>
    <col min="8713" max="8713" width="8.44140625" style="65" bestFit="1" customWidth="1"/>
    <col min="8714" max="8716" width="0" style="65" hidden="1" customWidth="1"/>
    <col min="8717" max="8960" width="10.33203125" style="65"/>
    <col min="8961" max="8961" width="0" style="65" hidden="1" customWidth="1"/>
    <col min="8962" max="8962" width="6.6640625" style="65" customWidth="1"/>
    <col min="8963" max="8963" width="38.33203125" style="65" customWidth="1"/>
    <col min="8964" max="8964" width="10.33203125" style="65" customWidth="1"/>
    <col min="8965" max="8965" width="8.88671875" style="65" customWidth="1"/>
    <col min="8966" max="8966" width="0" style="65" hidden="1" customWidth="1"/>
    <col min="8967" max="8967" width="12.88671875" style="65" customWidth="1"/>
    <col min="8968" max="8968" width="16.6640625" style="65" customWidth="1"/>
    <col min="8969" max="8969" width="8.44140625" style="65" bestFit="1" customWidth="1"/>
    <col min="8970" max="8972" width="0" style="65" hidden="1" customWidth="1"/>
    <col min="8973" max="9216" width="10.33203125" style="65"/>
    <col min="9217" max="9217" width="0" style="65" hidden="1" customWidth="1"/>
    <col min="9218" max="9218" width="6.6640625" style="65" customWidth="1"/>
    <col min="9219" max="9219" width="38.33203125" style="65" customWidth="1"/>
    <col min="9220" max="9220" width="10.33203125" style="65" customWidth="1"/>
    <col min="9221" max="9221" width="8.88671875" style="65" customWidth="1"/>
    <col min="9222" max="9222" width="0" style="65" hidden="1" customWidth="1"/>
    <col min="9223" max="9223" width="12.88671875" style="65" customWidth="1"/>
    <col min="9224" max="9224" width="16.6640625" style="65" customWidth="1"/>
    <col min="9225" max="9225" width="8.44140625" style="65" bestFit="1" customWidth="1"/>
    <col min="9226" max="9228" width="0" style="65" hidden="1" customWidth="1"/>
    <col min="9229" max="9472" width="10.33203125" style="65"/>
    <col min="9473" max="9473" width="0" style="65" hidden="1" customWidth="1"/>
    <col min="9474" max="9474" width="6.6640625" style="65" customWidth="1"/>
    <col min="9475" max="9475" width="38.33203125" style="65" customWidth="1"/>
    <col min="9476" max="9476" width="10.33203125" style="65" customWidth="1"/>
    <col min="9477" max="9477" width="8.88671875" style="65" customWidth="1"/>
    <col min="9478" max="9478" width="0" style="65" hidden="1" customWidth="1"/>
    <col min="9479" max="9479" width="12.88671875" style="65" customWidth="1"/>
    <col min="9480" max="9480" width="16.6640625" style="65" customWidth="1"/>
    <col min="9481" max="9481" width="8.44140625" style="65" bestFit="1" customWidth="1"/>
    <col min="9482" max="9484" width="0" style="65" hidden="1" customWidth="1"/>
    <col min="9485" max="9728" width="10.33203125" style="65"/>
    <col min="9729" max="9729" width="0" style="65" hidden="1" customWidth="1"/>
    <col min="9730" max="9730" width="6.6640625" style="65" customWidth="1"/>
    <col min="9731" max="9731" width="38.33203125" style="65" customWidth="1"/>
    <col min="9732" max="9732" width="10.33203125" style="65" customWidth="1"/>
    <col min="9733" max="9733" width="8.88671875" style="65" customWidth="1"/>
    <col min="9734" max="9734" width="0" style="65" hidden="1" customWidth="1"/>
    <col min="9735" max="9735" width="12.88671875" style="65" customWidth="1"/>
    <col min="9736" max="9736" width="16.6640625" style="65" customWidth="1"/>
    <col min="9737" max="9737" width="8.44140625" style="65" bestFit="1" customWidth="1"/>
    <col min="9738" max="9740" width="0" style="65" hidden="1" customWidth="1"/>
    <col min="9741" max="9984" width="10.33203125" style="65"/>
    <col min="9985" max="9985" width="0" style="65" hidden="1" customWidth="1"/>
    <col min="9986" max="9986" width="6.6640625" style="65" customWidth="1"/>
    <col min="9987" max="9987" width="38.33203125" style="65" customWidth="1"/>
    <col min="9988" max="9988" width="10.33203125" style="65" customWidth="1"/>
    <col min="9989" max="9989" width="8.88671875" style="65" customWidth="1"/>
    <col min="9990" max="9990" width="0" style="65" hidden="1" customWidth="1"/>
    <col min="9991" max="9991" width="12.88671875" style="65" customWidth="1"/>
    <col min="9992" max="9992" width="16.6640625" style="65" customWidth="1"/>
    <col min="9993" max="9993" width="8.44140625" style="65" bestFit="1" customWidth="1"/>
    <col min="9994" max="9996" width="0" style="65" hidden="1" customWidth="1"/>
    <col min="9997" max="10240" width="10.33203125" style="65"/>
    <col min="10241" max="10241" width="0" style="65" hidden="1" customWidth="1"/>
    <col min="10242" max="10242" width="6.6640625" style="65" customWidth="1"/>
    <col min="10243" max="10243" width="38.33203125" style="65" customWidth="1"/>
    <col min="10244" max="10244" width="10.33203125" style="65" customWidth="1"/>
    <col min="10245" max="10245" width="8.88671875" style="65" customWidth="1"/>
    <col min="10246" max="10246" width="0" style="65" hidden="1" customWidth="1"/>
    <col min="10247" max="10247" width="12.88671875" style="65" customWidth="1"/>
    <col min="10248" max="10248" width="16.6640625" style="65" customWidth="1"/>
    <col min="10249" max="10249" width="8.44140625" style="65" bestFit="1" customWidth="1"/>
    <col min="10250" max="10252" width="0" style="65" hidden="1" customWidth="1"/>
    <col min="10253" max="10496" width="10.33203125" style="65"/>
    <col min="10497" max="10497" width="0" style="65" hidden="1" customWidth="1"/>
    <col min="10498" max="10498" width="6.6640625" style="65" customWidth="1"/>
    <col min="10499" max="10499" width="38.33203125" style="65" customWidth="1"/>
    <col min="10500" max="10500" width="10.33203125" style="65" customWidth="1"/>
    <col min="10501" max="10501" width="8.88671875" style="65" customWidth="1"/>
    <col min="10502" max="10502" width="0" style="65" hidden="1" customWidth="1"/>
    <col min="10503" max="10503" width="12.88671875" style="65" customWidth="1"/>
    <col min="10504" max="10504" width="16.6640625" style="65" customWidth="1"/>
    <col min="10505" max="10505" width="8.44140625" style="65" bestFit="1" customWidth="1"/>
    <col min="10506" max="10508" width="0" style="65" hidden="1" customWidth="1"/>
    <col min="10509" max="10752" width="10.33203125" style="65"/>
    <col min="10753" max="10753" width="0" style="65" hidden="1" customWidth="1"/>
    <col min="10754" max="10754" width="6.6640625" style="65" customWidth="1"/>
    <col min="10755" max="10755" width="38.33203125" style="65" customWidth="1"/>
    <col min="10756" max="10756" width="10.33203125" style="65" customWidth="1"/>
    <col min="10757" max="10757" width="8.88671875" style="65" customWidth="1"/>
    <col min="10758" max="10758" width="0" style="65" hidden="1" customWidth="1"/>
    <col min="10759" max="10759" width="12.88671875" style="65" customWidth="1"/>
    <col min="10760" max="10760" width="16.6640625" style="65" customWidth="1"/>
    <col min="10761" max="10761" width="8.44140625" style="65" bestFit="1" customWidth="1"/>
    <col min="10762" max="10764" width="0" style="65" hidden="1" customWidth="1"/>
    <col min="10765" max="11008" width="10.33203125" style="65"/>
    <col min="11009" max="11009" width="0" style="65" hidden="1" customWidth="1"/>
    <col min="11010" max="11010" width="6.6640625" style="65" customWidth="1"/>
    <col min="11011" max="11011" width="38.33203125" style="65" customWidth="1"/>
    <col min="11012" max="11012" width="10.33203125" style="65" customWidth="1"/>
    <col min="11013" max="11013" width="8.88671875" style="65" customWidth="1"/>
    <col min="11014" max="11014" width="0" style="65" hidden="1" customWidth="1"/>
    <col min="11015" max="11015" width="12.88671875" style="65" customWidth="1"/>
    <col min="11016" max="11016" width="16.6640625" style="65" customWidth="1"/>
    <col min="11017" max="11017" width="8.44140625" style="65" bestFit="1" customWidth="1"/>
    <col min="11018" max="11020" width="0" style="65" hidden="1" customWidth="1"/>
    <col min="11021" max="11264" width="10.33203125" style="65"/>
    <col min="11265" max="11265" width="0" style="65" hidden="1" customWidth="1"/>
    <col min="11266" max="11266" width="6.6640625" style="65" customWidth="1"/>
    <col min="11267" max="11267" width="38.33203125" style="65" customWidth="1"/>
    <col min="11268" max="11268" width="10.33203125" style="65" customWidth="1"/>
    <col min="11269" max="11269" width="8.88671875" style="65" customWidth="1"/>
    <col min="11270" max="11270" width="0" style="65" hidden="1" customWidth="1"/>
    <col min="11271" max="11271" width="12.88671875" style="65" customWidth="1"/>
    <col min="11272" max="11272" width="16.6640625" style="65" customWidth="1"/>
    <col min="11273" max="11273" width="8.44140625" style="65" bestFit="1" customWidth="1"/>
    <col min="11274" max="11276" width="0" style="65" hidden="1" customWidth="1"/>
    <col min="11277" max="11520" width="10.33203125" style="65"/>
    <col min="11521" max="11521" width="0" style="65" hidden="1" customWidth="1"/>
    <col min="11522" max="11522" width="6.6640625" style="65" customWidth="1"/>
    <col min="11523" max="11523" width="38.33203125" style="65" customWidth="1"/>
    <col min="11524" max="11524" width="10.33203125" style="65" customWidth="1"/>
    <col min="11525" max="11525" width="8.88671875" style="65" customWidth="1"/>
    <col min="11526" max="11526" width="0" style="65" hidden="1" customWidth="1"/>
    <col min="11527" max="11527" width="12.88671875" style="65" customWidth="1"/>
    <col min="11528" max="11528" width="16.6640625" style="65" customWidth="1"/>
    <col min="11529" max="11529" width="8.44140625" style="65" bestFit="1" customWidth="1"/>
    <col min="11530" max="11532" width="0" style="65" hidden="1" customWidth="1"/>
    <col min="11533" max="11776" width="10.33203125" style="65"/>
    <col min="11777" max="11777" width="0" style="65" hidden="1" customWidth="1"/>
    <col min="11778" max="11778" width="6.6640625" style="65" customWidth="1"/>
    <col min="11779" max="11779" width="38.33203125" style="65" customWidth="1"/>
    <col min="11780" max="11780" width="10.33203125" style="65" customWidth="1"/>
    <col min="11781" max="11781" width="8.88671875" style="65" customWidth="1"/>
    <col min="11782" max="11782" width="0" style="65" hidden="1" customWidth="1"/>
    <col min="11783" max="11783" width="12.88671875" style="65" customWidth="1"/>
    <col min="11784" max="11784" width="16.6640625" style="65" customWidth="1"/>
    <col min="11785" max="11785" width="8.44140625" style="65" bestFit="1" customWidth="1"/>
    <col min="11786" max="11788" width="0" style="65" hidden="1" customWidth="1"/>
    <col min="11789" max="12032" width="10.33203125" style="65"/>
    <col min="12033" max="12033" width="0" style="65" hidden="1" customWidth="1"/>
    <col min="12034" max="12034" width="6.6640625" style="65" customWidth="1"/>
    <col min="12035" max="12035" width="38.33203125" style="65" customWidth="1"/>
    <col min="12036" max="12036" width="10.33203125" style="65" customWidth="1"/>
    <col min="12037" max="12037" width="8.88671875" style="65" customWidth="1"/>
    <col min="12038" max="12038" width="0" style="65" hidden="1" customWidth="1"/>
    <col min="12039" max="12039" width="12.88671875" style="65" customWidth="1"/>
    <col min="12040" max="12040" width="16.6640625" style="65" customWidth="1"/>
    <col min="12041" max="12041" width="8.44140625" style="65" bestFit="1" customWidth="1"/>
    <col min="12042" max="12044" width="0" style="65" hidden="1" customWidth="1"/>
    <col min="12045" max="12288" width="10.33203125" style="65"/>
    <col min="12289" max="12289" width="0" style="65" hidden="1" customWidth="1"/>
    <col min="12290" max="12290" width="6.6640625" style="65" customWidth="1"/>
    <col min="12291" max="12291" width="38.33203125" style="65" customWidth="1"/>
    <col min="12292" max="12292" width="10.33203125" style="65" customWidth="1"/>
    <col min="12293" max="12293" width="8.88671875" style="65" customWidth="1"/>
    <col min="12294" max="12294" width="0" style="65" hidden="1" customWidth="1"/>
    <col min="12295" max="12295" width="12.88671875" style="65" customWidth="1"/>
    <col min="12296" max="12296" width="16.6640625" style="65" customWidth="1"/>
    <col min="12297" max="12297" width="8.44140625" style="65" bestFit="1" customWidth="1"/>
    <col min="12298" max="12300" width="0" style="65" hidden="1" customWidth="1"/>
    <col min="12301" max="12544" width="10.33203125" style="65"/>
    <col min="12545" max="12545" width="0" style="65" hidden="1" customWidth="1"/>
    <col min="12546" max="12546" width="6.6640625" style="65" customWidth="1"/>
    <col min="12547" max="12547" width="38.33203125" style="65" customWidth="1"/>
    <col min="12548" max="12548" width="10.33203125" style="65" customWidth="1"/>
    <col min="12549" max="12549" width="8.88671875" style="65" customWidth="1"/>
    <col min="12550" max="12550" width="0" style="65" hidden="1" customWidth="1"/>
    <col min="12551" max="12551" width="12.88671875" style="65" customWidth="1"/>
    <col min="12552" max="12552" width="16.6640625" style="65" customWidth="1"/>
    <col min="12553" max="12553" width="8.44140625" style="65" bestFit="1" customWidth="1"/>
    <col min="12554" max="12556" width="0" style="65" hidden="1" customWidth="1"/>
    <col min="12557" max="12800" width="10.33203125" style="65"/>
    <col min="12801" max="12801" width="0" style="65" hidden="1" customWidth="1"/>
    <col min="12802" max="12802" width="6.6640625" style="65" customWidth="1"/>
    <col min="12803" max="12803" width="38.33203125" style="65" customWidth="1"/>
    <col min="12804" max="12804" width="10.33203125" style="65" customWidth="1"/>
    <col min="12805" max="12805" width="8.88671875" style="65" customWidth="1"/>
    <col min="12806" max="12806" width="0" style="65" hidden="1" customWidth="1"/>
    <col min="12807" max="12807" width="12.88671875" style="65" customWidth="1"/>
    <col min="12808" max="12808" width="16.6640625" style="65" customWidth="1"/>
    <col min="12809" max="12809" width="8.44140625" style="65" bestFit="1" customWidth="1"/>
    <col min="12810" max="12812" width="0" style="65" hidden="1" customWidth="1"/>
    <col min="12813" max="13056" width="10.33203125" style="65"/>
    <col min="13057" max="13057" width="0" style="65" hidden="1" customWidth="1"/>
    <col min="13058" max="13058" width="6.6640625" style="65" customWidth="1"/>
    <col min="13059" max="13059" width="38.33203125" style="65" customWidth="1"/>
    <col min="13060" max="13060" width="10.33203125" style="65" customWidth="1"/>
    <col min="13061" max="13061" width="8.88671875" style="65" customWidth="1"/>
    <col min="13062" max="13062" width="0" style="65" hidden="1" customWidth="1"/>
    <col min="13063" max="13063" width="12.88671875" style="65" customWidth="1"/>
    <col min="13064" max="13064" width="16.6640625" style="65" customWidth="1"/>
    <col min="13065" max="13065" width="8.44140625" style="65" bestFit="1" customWidth="1"/>
    <col min="13066" max="13068" width="0" style="65" hidden="1" customWidth="1"/>
    <col min="13069" max="13312" width="10.33203125" style="65"/>
    <col min="13313" max="13313" width="0" style="65" hidden="1" customWidth="1"/>
    <col min="13314" max="13314" width="6.6640625" style="65" customWidth="1"/>
    <col min="13315" max="13315" width="38.33203125" style="65" customWidth="1"/>
    <col min="13316" max="13316" width="10.33203125" style="65" customWidth="1"/>
    <col min="13317" max="13317" width="8.88671875" style="65" customWidth="1"/>
    <col min="13318" max="13318" width="0" style="65" hidden="1" customWidth="1"/>
    <col min="13319" max="13319" width="12.88671875" style="65" customWidth="1"/>
    <col min="13320" max="13320" width="16.6640625" style="65" customWidth="1"/>
    <col min="13321" max="13321" width="8.44140625" style="65" bestFit="1" customWidth="1"/>
    <col min="13322" max="13324" width="0" style="65" hidden="1" customWidth="1"/>
    <col min="13325" max="13568" width="10.33203125" style="65"/>
    <col min="13569" max="13569" width="0" style="65" hidden="1" customWidth="1"/>
    <col min="13570" max="13570" width="6.6640625" style="65" customWidth="1"/>
    <col min="13571" max="13571" width="38.33203125" style="65" customWidth="1"/>
    <col min="13572" max="13572" width="10.33203125" style="65" customWidth="1"/>
    <col min="13573" max="13573" width="8.88671875" style="65" customWidth="1"/>
    <col min="13574" max="13574" width="0" style="65" hidden="1" customWidth="1"/>
    <col min="13575" max="13575" width="12.88671875" style="65" customWidth="1"/>
    <col min="13576" max="13576" width="16.6640625" style="65" customWidth="1"/>
    <col min="13577" max="13577" width="8.44140625" style="65" bestFit="1" customWidth="1"/>
    <col min="13578" max="13580" width="0" style="65" hidden="1" customWidth="1"/>
    <col min="13581" max="13824" width="10.33203125" style="65"/>
    <col min="13825" max="13825" width="0" style="65" hidden="1" customWidth="1"/>
    <col min="13826" max="13826" width="6.6640625" style="65" customWidth="1"/>
    <col min="13827" max="13827" width="38.33203125" style="65" customWidth="1"/>
    <col min="13828" max="13828" width="10.33203125" style="65" customWidth="1"/>
    <col min="13829" max="13829" width="8.88671875" style="65" customWidth="1"/>
    <col min="13830" max="13830" width="0" style="65" hidden="1" customWidth="1"/>
    <col min="13831" max="13831" width="12.88671875" style="65" customWidth="1"/>
    <col min="13832" max="13832" width="16.6640625" style="65" customWidth="1"/>
    <col min="13833" max="13833" width="8.44140625" style="65" bestFit="1" customWidth="1"/>
    <col min="13834" max="13836" width="0" style="65" hidden="1" customWidth="1"/>
    <col min="13837" max="14080" width="10.33203125" style="65"/>
    <col min="14081" max="14081" width="0" style="65" hidden="1" customWidth="1"/>
    <col min="14082" max="14082" width="6.6640625" style="65" customWidth="1"/>
    <col min="14083" max="14083" width="38.33203125" style="65" customWidth="1"/>
    <col min="14084" max="14084" width="10.33203125" style="65" customWidth="1"/>
    <col min="14085" max="14085" width="8.88671875" style="65" customWidth="1"/>
    <col min="14086" max="14086" width="0" style="65" hidden="1" customWidth="1"/>
    <col min="14087" max="14087" width="12.88671875" style="65" customWidth="1"/>
    <col min="14088" max="14088" width="16.6640625" style="65" customWidth="1"/>
    <col min="14089" max="14089" width="8.44140625" style="65" bestFit="1" customWidth="1"/>
    <col min="14090" max="14092" width="0" style="65" hidden="1" customWidth="1"/>
    <col min="14093" max="14336" width="10.33203125" style="65"/>
    <col min="14337" max="14337" width="0" style="65" hidden="1" customWidth="1"/>
    <col min="14338" max="14338" width="6.6640625" style="65" customWidth="1"/>
    <col min="14339" max="14339" width="38.33203125" style="65" customWidth="1"/>
    <col min="14340" max="14340" width="10.33203125" style="65" customWidth="1"/>
    <col min="14341" max="14341" width="8.88671875" style="65" customWidth="1"/>
    <col min="14342" max="14342" width="0" style="65" hidden="1" customWidth="1"/>
    <col min="14343" max="14343" width="12.88671875" style="65" customWidth="1"/>
    <col min="14344" max="14344" width="16.6640625" style="65" customWidth="1"/>
    <col min="14345" max="14345" width="8.44140625" style="65" bestFit="1" customWidth="1"/>
    <col min="14346" max="14348" width="0" style="65" hidden="1" customWidth="1"/>
    <col min="14349" max="14592" width="10.33203125" style="65"/>
    <col min="14593" max="14593" width="0" style="65" hidden="1" customWidth="1"/>
    <col min="14594" max="14594" width="6.6640625" style="65" customWidth="1"/>
    <col min="14595" max="14595" width="38.33203125" style="65" customWidth="1"/>
    <col min="14596" max="14596" width="10.33203125" style="65" customWidth="1"/>
    <col min="14597" max="14597" width="8.88671875" style="65" customWidth="1"/>
    <col min="14598" max="14598" width="0" style="65" hidden="1" customWidth="1"/>
    <col min="14599" max="14599" width="12.88671875" style="65" customWidth="1"/>
    <col min="14600" max="14600" width="16.6640625" style="65" customWidth="1"/>
    <col min="14601" max="14601" width="8.44140625" style="65" bestFit="1" customWidth="1"/>
    <col min="14602" max="14604" width="0" style="65" hidden="1" customWidth="1"/>
    <col min="14605" max="14848" width="10.33203125" style="65"/>
    <col min="14849" max="14849" width="0" style="65" hidden="1" customWidth="1"/>
    <col min="14850" max="14850" width="6.6640625" style="65" customWidth="1"/>
    <col min="14851" max="14851" width="38.33203125" style="65" customWidth="1"/>
    <col min="14852" max="14852" width="10.33203125" style="65" customWidth="1"/>
    <col min="14853" max="14853" width="8.88671875" style="65" customWidth="1"/>
    <col min="14854" max="14854" width="0" style="65" hidden="1" customWidth="1"/>
    <col min="14855" max="14855" width="12.88671875" style="65" customWidth="1"/>
    <col min="14856" max="14856" width="16.6640625" style="65" customWidth="1"/>
    <col min="14857" max="14857" width="8.44140625" style="65" bestFit="1" customWidth="1"/>
    <col min="14858" max="14860" width="0" style="65" hidden="1" customWidth="1"/>
    <col min="14861" max="15104" width="10.33203125" style="65"/>
    <col min="15105" max="15105" width="0" style="65" hidden="1" customWidth="1"/>
    <col min="15106" max="15106" width="6.6640625" style="65" customWidth="1"/>
    <col min="15107" max="15107" width="38.33203125" style="65" customWidth="1"/>
    <col min="15108" max="15108" width="10.33203125" style="65" customWidth="1"/>
    <col min="15109" max="15109" width="8.88671875" style="65" customWidth="1"/>
    <col min="15110" max="15110" width="0" style="65" hidden="1" customWidth="1"/>
    <col min="15111" max="15111" width="12.88671875" style="65" customWidth="1"/>
    <col min="15112" max="15112" width="16.6640625" style="65" customWidth="1"/>
    <col min="15113" max="15113" width="8.44140625" style="65" bestFit="1" customWidth="1"/>
    <col min="15114" max="15116" width="0" style="65" hidden="1" customWidth="1"/>
    <col min="15117" max="15360" width="10.33203125" style="65"/>
    <col min="15361" max="15361" width="0" style="65" hidden="1" customWidth="1"/>
    <col min="15362" max="15362" width="6.6640625" style="65" customWidth="1"/>
    <col min="15363" max="15363" width="38.33203125" style="65" customWidth="1"/>
    <col min="15364" max="15364" width="10.33203125" style="65" customWidth="1"/>
    <col min="15365" max="15365" width="8.88671875" style="65" customWidth="1"/>
    <col min="15366" max="15366" width="0" style="65" hidden="1" customWidth="1"/>
    <col min="15367" max="15367" width="12.88671875" style="65" customWidth="1"/>
    <col min="15368" max="15368" width="16.6640625" style="65" customWidth="1"/>
    <col min="15369" max="15369" width="8.44140625" style="65" bestFit="1" customWidth="1"/>
    <col min="15370" max="15372" width="0" style="65" hidden="1" customWidth="1"/>
    <col min="15373" max="15616" width="10.33203125" style="65"/>
    <col min="15617" max="15617" width="0" style="65" hidden="1" customWidth="1"/>
    <col min="15618" max="15618" width="6.6640625" style="65" customWidth="1"/>
    <col min="15619" max="15619" width="38.33203125" style="65" customWidth="1"/>
    <col min="15620" max="15620" width="10.33203125" style="65" customWidth="1"/>
    <col min="15621" max="15621" width="8.88671875" style="65" customWidth="1"/>
    <col min="15622" max="15622" width="0" style="65" hidden="1" customWidth="1"/>
    <col min="15623" max="15623" width="12.88671875" style="65" customWidth="1"/>
    <col min="15624" max="15624" width="16.6640625" style="65" customWidth="1"/>
    <col min="15625" max="15625" width="8.44140625" style="65" bestFit="1" customWidth="1"/>
    <col min="15626" max="15628" width="0" style="65" hidden="1" customWidth="1"/>
    <col min="15629" max="15872" width="10.33203125" style="65"/>
    <col min="15873" max="15873" width="0" style="65" hidden="1" customWidth="1"/>
    <col min="15874" max="15874" width="6.6640625" style="65" customWidth="1"/>
    <col min="15875" max="15875" width="38.33203125" style="65" customWidth="1"/>
    <col min="15876" max="15876" width="10.33203125" style="65" customWidth="1"/>
    <col min="15877" max="15877" width="8.88671875" style="65" customWidth="1"/>
    <col min="15878" max="15878" width="0" style="65" hidden="1" customWidth="1"/>
    <col min="15879" max="15879" width="12.88671875" style="65" customWidth="1"/>
    <col min="15880" max="15880" width="16.6640625" style="65" customWidth="1"/>
    <col min="15881" max="15881" width="8.44140625" style="65" bestFit="1" customWidth="1"/>
    <col min="15882" max="15884" width="0" style="65" hidden="1" customWidth="1"/>
    <col min="15885" max="16128" width="10.33203125" style="65"/>
    <col min="16129" max="16129" width="0" style="65" hidden="1" customWidth="1"/>
    <col min="16130" max="16130" width="6.6640625" style="65" customWidth="1"/>
    <col min="16131" max="16131" width="38.33203125" style="65" customWidth="1"/>
    <col min="16132" max="16132" width="10.33203125" style="65" customWidth="1"/>
    <col min="16133" max="16133" width="8.88671875" style="65" customWidth="1"/>
    <col min="16134" max="16134" width="0" style="65" hidden="1" customWidth="1"/>
    <col min="16135" max="16135" width="12.88671875" style="65" customWidth="1"/>
    <col min="16136" max="16136" width="16.6640625" style="65" customWidth="1"/>
    <col min="16137" max="16137" width="8.44140625" style="65" bestFit="1" customWidth="1"/>
    <col min="16138" max="16140" width="0" style="65" hidden="1" customWidth="1"/>
    <col min="16141" max="16384" width="10.33203125" style="65"/>
  </cols>
  <sheetData>
    <row r="1" spans="1:15" s="60" customFormat="1" x14ac:dyDescent="0.3">
      <c r="B1" s="1004" t="str">
        <f>'[1]D-Excavation'!B1:H1</f>
        <v>PROPOSED APARTMENT AT NO:05, BULLERS LANE, COLOMBO-07. FOR MRS.J.L.J.PESTONJEE</v>
      </c>
      <c r="C1" s="1004"/>
      <c r="D1" s="1004"/>
      <c r="E1" s="1004"/>
      <c r="F1" s="1004"/>
      <c r="G1" s="1004"/>
      <c r="H1" s="1004"/>
      <c r="I1" s="1004"/>
      <c r="J1" s="1004"/>
      <c r="K1" s="1004"/>
      <c r="L1" s="1004"/>
      <c r="M1" s="1004"/>
      <c r="N1" s="1004"/>
      <c r="O1" s="1004"/>
    </row>
    <row r="2" spans="1:15" s="60" customFormat="1" ht="17.25" customHeight="1" x14ac:dyDescent="0.3">
      <c r="B2" s="1005" t="s">
        <v>153</v>
      </c>
      <c r="C2" s="1005"/>
      <c r="D2" s="1005"/>
      <c r="E2" s="1005"/>
      <c r="F2" s="1005"/>
      <c r="G2" s="1005"/>
      <c r="H2" s="1005"/>
      <c r="I2" s="1005"/>
      <c r="J2" s="1005"/>
      <c r="K2" s="1005"/>
      <c r="L2" s="1005"/>
      <c r="M2" s="1005"/>
      <c r="N2" s="1005"/>
      <c r="O2" s="1005"/>
    </row>
    <row r="3" spans="1:15" s="60" customFormat="1" ht="15.75" customHeight="1" x14ac:dyDescent="0.3">
      <c r="B3" s="1010" t="s">
        <v>154</v>
      </c>
      <c r="C3" s="1010"/>
      <c r="D3" s="1010"/>
      <c r="E3" s="1010"/>
      <c r="F3" s="1010"/>
      <c r="G3" s="1010"/>
      <c r="H3" s="1010"/>
      <c r="I3" s="1010"/>
      <c r="J3" s="1010"/>
      <c r="K3" s="1010"/>
      <c r="L3" s="1010"/>
      <c r="M3" s="1010"/>
      <c r="N3" s="1010"/>
      <c r="O3" s="1010"/>
    </row>
    <row r="4" spans="1:15" s="60" customFormat="1" ht="26.4" x14ac:dyDescent="0.3">
      <c r="B4" s="61" t="s">
        <v>116</v>
      </c>
      <c r="C4" s="61" t="s">
        <v>117</v>
      </c>
      <c r="D4" s="62" t="s">
        <v>118</v>
      </c>
      <c r="E4" s="61" t="s">
        <v>5</v>
      </c>
      <c r="F4" s="62"/>
      <c r="G4" s="62" t="s">
        <v>886</v>
      </c>
      <c r="H4" s="62" t="s">
        <v>7</v>
      </c>
      <c r="I4" s="62" t="s">
        <v>888</v>
      </c>
      <c r="J4" s="62" t="s">
        <v>887</v>
      </c>
      <c r="K4" s="587"/>
      <c r="L4" s="587"/>
      <c r="M4" s="587"/>
      <c r="N4" s="202" t="s">
        <v>974</v>
      </c>
      <c r="O4" s="202" t="s">
        <v>7</v>
      </c>
    </row>
    <row r="5" spans="1:15" s="60" customFormat="1" x14ac:dyDescent="0.3">
      <c r="B5" s="140"/>
      <c r="C5" s="80"/>
      <c r="D5" s="585"/>
      <c r="E5" s="140"/>
      <c r="F5" s="585"/>
      <c r="G5" s="585"/>
      <c r="H5" s="585"/>
      <c r="I5" s="585"/>
      <c r="J5" s="585"/>
      <c r="N5" s="586"/>
      <c r="O5" s="232"/>
    </row>
    <row r="6" spans="1:15" x14ac:dyDescent="0.3">
      <c r="B6" s="66" t="str">
        <f>IF(E6&lt;&gt;"","F"&amp;A6,"")</f>
        <v/>
      </c>
      <c r="C6" s="67" t="s">
        <v>153</v>
      </c>
      <c r="D6" s="68"/>
      <c r="E6" s="69"/>
      <c r="F6" s="70"/>
      <c r="G6" s="70"/>
      <c r="H6" s="70"/>
      <c r="I6" s="68"/>
      <c r="J6" s="68"/>
      <c r="N6" s="236"/>
      <c r="O6" s="230"/>
    </row>
    <row r="7" spans="1:15" x14ac:dyDescent="0.3">
      <c r="B7" s="66" t="str">
        <f>IF(E7&lt;&gt;"","F"&amp;A7,"")</f>
        <v/>
      </c>
      <c r="C7" s="72"/>
      <c r="D7" s="68"/>
      <c r="E7" s="69"/>
      <c r="F7" s="70"/>
      <c r="G7" s="70"/>
      <c r="H7" s="70"/>
      <c r="I7" s="68"/>
      <c r="J7" s="68"/>
      <c r="N7" s="236"/>
      <c r="O7" s="230"/>
    </row>
    <row r="8" spans="1:15" s="60" customFormat="1" x14ac:dyDescent="0.3">
      <c r="B8" s="73" t="str">
        <f>IF(E8&lt;&gt;"","F"&amp;A8,"")</f>
        <v/>
      </c>
      <c r="C8" s="74" t="s">
        <v>155</v>
      </c>
      <c r="D8" s="75"/>
      <c r="E8" s="76"/>
      <c r="F8" s="77"/>
      <c r="G8" s="77"/>
      <c r="H8" s="77"/>
      <c r="I8" s="75"/>
      <c r="J8" s="75"/>
      <c r="N8" s="348"/>
      <c r="O8" s="232"/>
    </row>
    <row r="9" spans="1:15" s="60" customFormat="1" ht="15" customHeight="1" x14ac:dyDescent="0.3">
      <c r="B9" s="73" t="str">
        <f>IF(E9&lt;&gt;"","F"&amp;A9,"")</f>
        <v/>
      </c>
      <c r="C9" s="74"/>
      <c r="D9" s="75"/>
      <c r="E9" s="76"/>
      <c r="F9" s="77"/>
      <c r="G9" s="77"/>
      <c r="H9" s="77"/>
      <c r="I9" s="75"/>
      <c r="J9" s="75"/>
      <c r="N9" s="348"/>
      <c r="O9" s="232"/>
    </row>
    <row r="10" spans="1:15" s="60" customFormat="1" ht="39.6" x14ac:dyDescent="0.3">
      <c r="A10" s="79">
        <f t="shared" ref="A10:A21" si="0">IF(D10&lt;&gt;"",A9+1,A9)</f>
        <v>0</v>
      </c>
      <c r="B10" s="73" t="str">
        <f t="shared" ref="B10:B19" si="1">IF(D10&lt;&gt;"","F"&amp;A10,"")</f>
        <v/>
      </c>
      <c r="C10" s="74" t="s">
        <v>156</v>
      </c>
      <c r="D10" s="75"/>
      <c r="E10" s="76" t="s">
        <v>122</v>
      </c>
      <c r="F10" s="77"/>
      <c r="G10" s="77"/>
      <c r="H10" s="77"/>
      <c r="I10" s="75"/>
      <c r="J10" s="75"/>
      <c r="N10" s="348"/>
      <c r="O10" s="232"/>
    </row>
    <row r="11" spans="1:15" s="60" customFormat="1" x14ac:dyDescent="0.3">
      <c r="A11" s="79">
        <f t="shared" si="0"/>
        <v>0</v>
      </c>
      <c r="B11" s="73" t="str">
        <f t="shared" si="1"/>
        <v/>
      </c>
      <c r="C11" s="74"/>
      <c r="D11" s="75"/>
      <c r="E11" s="76"/>
      <c r="F11" s="77"/>
      <c r="G11" s="77"/>
      <c r="H11" s="77"/>
      <c r="I11" s="75"/>
      <c r="J11" s="75"/>
      <c r="N11" s="348"/>
      <c r="O11" s="232"/>
    </row>
    <row r="12" spans="1:15" s="60" customFormat="1" ht="39.6" x14ac:dyDescent="0.3">
      <c r="A12" s="79">
        <f t="shared" si="0"/>
        <v>0</v>
      </c>
      <c r="B12" s="73" t="str">
        <f t="shared" si="1"/>
        <v/>
      </c>
      <c r="C12" s="74" t="s">
        <v>157</v>
      </c>
      <c r="D12" s="75"/>
      <c r="E12" s="76"/>
      <c r="F12" s="77"/>
      <c r="G12" s="77"/>
      <c r="H12" s="77"/>
      <c r="I12" s="75"/>
      <c r="J12" s="75"/>
      <c r="N12" s="348"/>
      <c r="O12" s="232"/>
    </row>
    <row r="13" spans="1:15" s="60" customFormat="1" ht="26.4" x14ac:dyDescent="0.3">
      <c r="A13" s="79">
        <f t="shared" si="0"/>
        <v>0</v>
      </c>
      <c r="B13" s="73" t="str">
        <f t="shared" si="1"/>
        <v/>
      </c>
      <c r="C13" s="74" t="s">
        <v>158</v>
      </c>
      <c r="D13" s="75"/>
      <c r="E13" s="76" t="s">
        <v>122</v>
      </c>
      <c r="F13" s="77"/>
      <c r="G13" s="77"/>
      <c r="H13" s="77"/>
      <c r="I13" s="75"/>
      <c r="J13" s="75"/>
      <c r="N13" s="348"/>
      <c r="O13" s="232"/>
    </row>
    <row r="14" spans="1:15" s="60" customFormat="1" x14ac:dyDescent="0.3">
      <c r="A14" s="79">
        <f t="shared" si="0"/>
        <v>0</v>
      </c>
      <c r="B14" s="73" t="str">
        <f t="shared" si="1"/>
        <v/>
      </c>
      <c r="C14" s="74" t="s">
        <v>159</v>
      </c>
      <c r="D14" s="75"/>
      <c r="E14" s="76" t="s">
        <v>122</v>
      </c>
      <c r="F14" s="77"/>
      <c r="G14" s="77"/>
      <c r="H14" s="77"/>
      <c r="I14" s="75"/>
      <c r="J14" s="75"/>
      <c r="N14" s="348"/>
      <c r="O14" s="232"/>
    </row>
    <row r="15" spans="1:15" s="60" customFormat="1" ht="39.6" x14ac:dyDescent="0.3">
      <c r="A15" s="79">
        <f t="shared" si="0"/>
        <v>0</v>
      </c>
      <c r="B15" s="73" t="str">
        <f t="shared" si="1"/>
        <v/>
      </c>
      <c r="C15" s="74" t="s">
        <v>160</v>
      </c>
      <c r="D15" s="75"/>
      <c r="E15" s="76" t="s">
        <v>122</v>
      </c>
      <c r="F15" s="77"/>
      <c r="G15" s="77"/>
      <c r="H15" s="77"/>
      <c r="I15" s="75"/>
      <c r="J15" s="75"/>
      <c r="N15" s="348"/>
      <c r="O15" s="232"/>
    </row>
    <row r="16" spans="1:15" s="60" customFormat="1" x14ac:dyDescent="0.3">
      <c r="A16" s="79">
        <f t="shared" si="0"/>
        <v>0</v>
      </c>
      <c r="B16" s="73" t="str">
        <f t="shared" si="1"/>
        <v/>
      </c>
      <c r="C16" s="74"/>
      <c r="D16" s="75"/>
      <c r="E16" s="76"/>
      <c r="F16" s="77"/>
      <c r="G16" s="77"/>
      <c r="H16" s="77"/>
      <c r="I16" s="75"/>
      <c r="J16" s="75"/>
      <c r="N16" s="348"/>
      <c r="O16" s="232"/>
    </row>
    <row r="17" spans="1:16" s="60" customFormat="1" ht="66" x14ac:dyDescent="0.3">
      <c r="A17" s="79">
        <f t="shared" si="0"/>
        <v>0</v>
      </c>
      <c r="B17" s="73" t="str">
        <f t="shared" si="1"/>
        <v/>
      </c>
      <c r="C17" s="74" t="s">
        <v>161</v>
      </c>
      <c r="D17" s="75"/>
      <c r="E17" s="76" t="s">
        <v>122</v>
      </c>
      <c r="F17" s="77"/>
      <c r="G17" s="77"/>
      <c r="H17" s="77"/>
      <c r="I17" s="75"/>
      <c r="J17" s="75"/>
      <c r="N17" s="348"/>
      <c r="O17" s="232"/>
    </row>
    <row r="18" spans="1:16" s="60" customFormat="1" x14ac:dyDescent="0.3">
      <c r="A18" s="79">
        <f t="shared" si="0"/>
        <v>0</v>
      </c>
      <c r="B18" s="73" t="str">
        <f t="shared" si="1"/>
        <v/>
      </c>
      <c r="C18" s="74"/>
      <c r="D18" s="75"/>
      <c r="E18" s="76"/>
      <c r="F18" s="77"/>
      <c r="G18" s="77"/>
      <c r="H18" s="77"/>
      <c r="I18" s="75"/>
      <c r="J18" s="75"/>
      <c r="N18" s="348"/>
      <c r="O18" s="232"/>
    </row>
    <row r="19" spans="1:16" s="60" customFormat="1" ht="39.6" x14ac:dyDescent="0.3">
      <c r="A19" s="79">
        <f t="shared" si="0"/>
        <v>0</v>
      </c>
      <c r="B19" s="73" t="str">
        <f t="shared" si="1"/>
        <v/>
      </c>
      <c r="C19" s="74" t="s">
        <v>162</v>
      </c>
      <c r="D19" s="75"/>
      <c r="E19" s="76" t="s">
        <v>122</v>
      </c>
      <c r="F19" s="77"/>
      <c r="G19" s="77"/>
      <c r="H19" s="77"/>
      <c r="I19" s="75"/>
      <c r="J19" s="75"/>
      <c r="N19" s="348"/>
      <c r="O19" s="232"/>
    </row>
    <row r="20" spans="1:16" s="60" customFormat="1" ht="15" customHeight="1" x14ac:dyDescent="0.3">
      <c r="A20" s="79">
        <f t="shared" si="0"/>
        <v>0</v>
      </c>
      <c r="B20" s="73"/>
      <c r="C20" s="74"/>
      <c r="D20" s="75"/>
      <c r="E20" s="76"/>
      <c r="F20" s="77"/>
      <c r="G20" s="77"/>
      <c r="H20" s="77"/>
      <c r="I20" s="75"/>
      <c r="J20" s="75"/>
      <c r="N20" s="348"/>
      <c r="O20" s="232"/>
    </row>
    <row r="21" spans="1:16" s="60" customFormat="1" ht="52.8" x14ac:dyDescent="0.3">
      <c r="A21" s="79">
        <f t="shared" si="0"/>
        <v>0</v>
      </c>
      <c r="B21" s="73"/>
      <c r="C21" s="74" t="s">
        <v>163</v>
      </c>
      <c r="D21" s="75"/>
      <c r="E21" s="76" t="s">
        <v>122</v>
      </c>
      <c r="F21" s="77"/>
      <c r="G21" s="77"/>
      <c r="H21" s="77"/>
      <c r="I21" s="75"/>
      <c r="J21" s="75"/>
      <c r="N21" s="348"/>
      <c r="O21" s="232"/>
    </row>
    <row r="22" spans="1:16" s="60" customFormat="1" x14ac:dyDescent="0.3">
      <c r="A22" s="79"/>
      <c r="B22" s="93"/>
      <c r="C22" s="94"/>
      <c r="D22" s="95"/>
      <c r="E22" s="201"/>
      <c r="F22" s="84"/>
      <c r="G22" s="84"/>
      <c r="H22" s="84"/>
      <c r="I22" s="95"/>
      <c r="J22" s="95"/>
      <c r="K22" s="85"/>
      <c r="L22" s="85"/>
      <c r="M22" s="85"/>
      <c r="N22" s="548"/>
      <c r="O22" s="549"/>
    </row>
    <row r="23" spans="1:16" s="60" customFormat="1" x14ac:dyDescent="0.3">
      <c r="A23" s="79"/>
      <c r="B23" s="73"/>
      <c r="C23" s="74"/>
      <c r="D23" s="75"/>
      <c r="E23" s="76"/>
      <c r="F23" s="77"/>
      <c r="G23" s="77"/>
      <c r="H23" s="77"/>
      <c r="I23" s="75"/>
      <c r="J23" s="75"/>
      <c r="N23" s="348"/>
      <c r="O23" s="232"/>
    </row>
    <row r="24" spans="1:16" s="60" customFormat="1" x14ac:dyDescent="0.3">
      <c r="A24" s="79" t="e">
        <f>IF(D24&lt;&gt;"",#REF!+1,#REF!)</f>
        <v>#REF!</v>
      </c>
      <c r="B24" s="73" t="str">
        <f t="shared" ref="B24:B29" si="2">IF(D24&lt;&gt;"","F"&amp;A24,"")</f>
        <v/>
      </c>
      <c r="C24" s="80" t="s">
        <v>164</v>
      </c>
      <c r="D24" s="75"/>
      <c r="E24" s="78"/>
      <c r="F24" s="75"/>
      <c r="G24" s="75"/>
      <c r="H24" s="75"/>
      <c r="I24" s="75"/>
      <c r="J24" s="75"/>
      <c r="N24" s="348"/>
      <c r="O24" s="232"/>
    </row>
    <row r="25" spans="1:16" s="60" customFormat="1" x14ac:dyDescent="0.3">
      <c r="A25" s="79" t="e">
        <f t="shared" ref="A25:A56" si="3">IF(D25&lt;&gt;"",A24+1,A24)</f>
        <v>#REF!</v>
      </c>
      <c r="B25" s="73" t="str">
        <f t="shared" si="2"/>
        <v/>
      </c>
      <c r="C25" s="80"/>
      <c r="D25" s="75"/>
      <c r="E25" s="78"/>
      <c r="F25" s="75"/>
      <c r="G25" s="75"/>
      <c r="H25" s="75"/>
      <c r="I25" s="75"/>
      <c r="J25" s="75"/>
      <c r="N25" s="348"/>
      <c r="O25" s="232"/>
    </row>
    <row r="26" spans="1:16" s="60" customFormat="1" x14ac:dyDescent="0.3">
      <c r="A26" s="79" t="e">
        <f t="shared" si="3"/>
        <v>#REF!</v>
      </c>
      <c r="B26" s="73" t="str">
        <f t="shared" si="2"/>
        <v/>
      </c>
      <c r="C26" s="80" t="s">
        <v>165</v>
      </c>
      <c r="D26" s="75"/>
      <c r="E26" s="76"/>
      <c r="F26" s="77"/>
      <c r="G26" s="77"/>
      <c r="H26" s="77"/>
      <c r="I26" s="75"/>
      <c r="J26" s="75"/>
      <c r="N26" s="348"/>
      <c r="O26" s="232"/>
    </row>
    <row r="27" spans="1:16" s="60" customFormat="1" x14ac:dyDescent="0.3">
      <c r="A27" s="79" t="e">
        <f t="shared" si="3"/>
        <v>#REF!</v>
      </c>
      <c r="B27" s="73" t="str">
        <f t="shared" si="2"/>
        <v/>
      </c>
      <c r="C27" s="74"/>
      <c r="D27" s="75"/>
      <c r="E27" s="78"/>
      <c r="F27" s="75"/>
      <c r="G27" s="75"/>
      <c r="H27" s="75"/>
      <c r="I27" s="75"/>
      <c r="J27" s="75"/>
      <c r="N27" s="348"/>
      <c r="O27" s="232"/>
    </row>
    <row r="28" spans="1:16" s="82" customFormat="1" ht="39.6" x14ac:dyDescent="0.3">
      <c r="A28" s="81" t="e">
        <f t="shared" si="3"/>
        <v>#REF!</v>
      </c>
      <c r="B28" s="73" t="str">
        <f t="shared" si="2"/>
        <v/>
      </c>
      <c r="C28" s="74" t="s">
        <v>166</v>
      </c>
      <c r="D28" s="75"/>
      <c r="E28" s="78"/>
      <c r="F28" s="75"/>
      <c r="G28" s="75"/>
      <c r="H28" s="75"/>
      <c r="I28" s="75"/>
      <c r="J28" s="75"/>
      <c r="N28" s="348"/>
      <c r="O28" s="232"/>
    </row>
    <row r="29" spans="1:16" s="60" customFormat="1" x14ac:dyDescent="0.3">
      <c r="A29" s="79" t="e">
        <f t="shared" si="3"/>
        <v>#REF!</v>
      </c>
      <c r="B29" s="73" t="str">
        <f t="shared" si="2"/>
        <v/>
      </c>
      <c r="C29" s="74"/>
      <c r="D29" s="75"/>
      <c r="E29" s="78"/>
      <c r="F29" s="75"/>
      <c r="G29" s="75"/>
      <c r="H29" s="75"/>
      <c r="I29" s="75"/>
      <c r="J29" s="75"/>
      <c r="N29" s="348"/>
      <c r="O29" s="232"/>
    </row>
    <row r="30" spans="1:16" s="60" customFormat="1" x14ac:dyDescent="0.3">
      <c r="A30" s="79" t="e">
        <f t="shared" si="3"/>
        <v>#REF!</v>
      </c>
      <c r="B30" s="73"/>
      <c r="C30" s="80" t="s">
        <v>167</v>
      </c>
      <c r="D30" s="75"/>
      <c r="E30" s="78"/>
      <c r="F30" s="75"/>
      <c r="G30" s="75"/>
      <c r="H30" s="75"/>
      <c r="I30" s="75"/>
      <c r="J30" s="75"/>
      <c r="N30" s="348"/>
      <c r="O30" s="232"/>
    </row>
    <row r="31" spans="1:16" s="60" customFormat="1" x14ac:dyDescent="0.3">
      <c r="A31" s="79" t="e">
        <f t="shared" si="3"/>
        <v>#REF!</v>
      </c>
      <c r="B31" s="73"/>
      <c r="C31" s="74"/>
      <c r="D31" s="75"/>
      <c r="E31" s="76"/>
      <c r="F31" s="77"/>
      <c r="G31" s="77"/>
      <c r="H31" s="77"/>
      <c r="I31" s="75"/>
      <c r="J31" s="75"/>
      <c r="N31" s="348"/>
      <c r="O31" s="232"/>
    </row>
    <row r="32" spans="1:16" s="60" customFormat="1" x14ac:dyDescent="0.3">
      <c r="A32" s="91" t="e">
        <f t="shared" si="3"/>
        <v>#REF!</v>
      </c>
      <c r="B32" s="73" t="s">
        <v>238</v>
      </c>
      <c r="C32" s="74" t="s">
        <v>168</v>
      </c>
      <c r="D32" s="75">
        <v>674.03</v>
      </c>
      <c r="E32" s="76" t="s">
        <v>130</v>
      </c>
      <c r="F32" s="77"/>
      <c r="G32" s="77">
        <v>722</v>
      </c>
      <c r="H32" s="77">
        <f>G32*D32</f>
        <v>486649.66</v>
      </c>
      <c r="I32" s="75">
        <v>698.75</v>
      </c>
      <c r="J32" s="75">
        <f>I32*D32</f>
        <v>470978.46249999997</v>
      </c>
      <c r="N32" s="348">
        <v>686.36</v>
      </c>
      <c r="O32" s="235">
        <f>ROUND(N32*I32,2)</f>
        <v>479594.05</v>
      </c>
      <c r="P32" s="304"/>
    </row>
    <row r="33" spans="1:15" s="60" customFormat="1" x14ac:dyDescent="0.3">
      <c r="A33" s="79" t="e">
        <f t="shared" si="3"/>
        <v>#REF!</v>
      </c>
      <c r="B33" s="73"/>
      <c r="C33" s="74"/>
      <c r="D33" s="75"/>
      <c r="E33" s="76"/>
      <c r="F33" s="77"/>
      <c r="G33" s="77"/>
      <c r="H33" s="77"/>
      <c r="I33" s="75"/>
      <c r="J33" s="75"/>
      <c r="N33" s="348"/>
      <c r="O33" s="235"/>
    </row>
    <row r="34" spans="1:15" s="60" customFormat="1" ht="52.8" x14ac:dyDescent="0.3">
      <c r="A34" s="79" t="e">
        <f t="shared" si="3"/>
        <v>#REF!</v>
      </c>
      <c r="B34" s="73"/>
      <c r="C34" s="74" t="s">
        <v>169</v>
      </c>
      <c r="D34" s="75"/>
      <c r="E34" s="78" t="s">
        <v>170</v>
      </c>
      <c r="F34" s="75"/>
      <c r="G34" s="75"/>
      <c r="H34" s="75"/>
      <c r="I34" s="75"/>
      <c r="J34" s="75"/>
      <c r="N34" s="348"/>
      <c r="O34" s="232"/>
    </row>
    <row r="35" spans="1:15" s="60" customFormat="1" x14ac:dyDescent="0.3">
      <c r="A35" s="79" t="e">
        <f t="shared" si="3"/>
        <v>#REF!</v>
      </c>
      <c r="B35" s="73"/>
      <c r="C35" s="83"/>
      <c r="D35" s="75"/>
      <c r="E35" s="78"/>
      <c r="F35" s="75"/>
      <c r="G35" s="75"/>
      <c r="H35" s="75"/>
      <c r="I35" s="75"/>
      <c r="J35" s="75"/>
      <c r="N35" s="348"/>
      <c r="O35" s="232"/>
    </row>
    <row r="36" spans="1:15" s="60" customFormat="1" x14ac:dyDescent="0.3">
      <c r="A36" s="91" t="e">
        <f t="shared" si="3"/>
        <v>#REF!</v>
      </c>
      <c r="B36" s="73" t="s">
        <v>239</v>
      </c>
      <c r="C36" s="74" t="s">
        <v>171</v>
      </c>
      <c r="D36" s="75">
        <v>210.11</v>
      </c>
      <c r="E36" s="76" t="s">
        <v>172</v>
      </c>
      <c r="F36" s="77">
        <v>14500</v>
      </c>
      <c r="G36" s="77">
        <v>16013</v>
      </c>
      <c r="H36" s="77">
        <f>G36*D36</f>
        <v>3364491.43</v>
      </c>
      <c r="I36" s="75">
        <v>15497.38</v>
      </c>
      <c r="J36" s="75">
        <f>I36*D36</f>
        <v>3256154.5118</v>
      </c>
      <c r="N36" s="348">
        <v>162</v>
      </c>
      <c r="O36" s="235">
        <f>ROUND(N36*I36,2)</f>
        <v>2510575.56</v>
      </c>
    </row>
    <row r="37" spans="1:15" s="60" customFormat="1" x14ac:dyDescent="0.3">
      <c r="A37" s="91" t="e">
        <f t="shared" si="3"/>
        <v>#REF!</v>
      </c>
      <c r="B37" s="73"/>
      <c r="C37" s="74"/>
      <c r="D37" s="75"/>
      <c r="E37" s="78"/>
      <c r="F37" s="75"/>
      <c r="G37" s="75"/>
      <c r="H37" s="77"/>
      <c r="I37" s="75"/>
      <c r="J37" s="75"/>
      <c r="N37" s="348"/>
      <c r="O37" s="235"/>
    </row>
    <row r="38" spans="1:15" s="60" customFormat="1" x14ac:dyDescent="0.3">
      <c r="A38" s="91" t="e">
        <f t="shared" si="3"/>
        <v>#REF!</v>
      </c>
      <c r="B38" s="73" t="s">
        <v>240</v>
      </c>
      <c r="C38" s="74" t="s">
        <v>173</v>
      </c>
      <c r="D38" s="75">
        <v>257.48</v>
      </c>
      <c r="E38" s="76" t="s">
        <v>172</v>
      </c>
      <c r="F38" s="77">
        <v>14500</v>
      </c>
      <c r="G38" s="77">
        <v>16013</v>
      </c>
      <c r="H38" s="77">
        <f t="shared" ref="H38:H40" si="4">G38*D38</f>
        <v>4123027.24</v>
      </c>
      <c r="I38" s="75">
        <v>15497.38</v>
      </c>
      <c r="J38" s="75">
        <f>I38*D38</f>
        <v>3990265.4024</v>
      </c>
      <c r="N38" s="348">
        <v>329.33</v>
      </c>
      <c r="O38" s="235">
        <f t="shared" ref="O38:O62" si="5">ROUND(N38*I38,2)</f>
        <v>5103752.16</v>
      </c>
    </row>
    <row r="39" spans="1:15" s="60" customFormat="1" x14ac:dyDescent="0.3">
      <c r="A39" s="91" t="e">
        <f t="shared" si="3"/>
        <v>#REF!</v>
      </c>
      <c r="B39" s="73"/>
      <c r="C39" s="74"/>
      <c r="D39" s="75"/>
      <c r="E39" s="76"/>
      <c r="F39" s="77"/>
      <c r="G39" s="77"/>
      <c r="H39" s="77"/>
      <c r="I39" s="75"/>
      <c r="J39" s="75"/>
      <c r="N39" s="348"/>
      <c r="O39" s="235"/>
    </row>
    <row r="40" spans="1:15" s="60" customFormat="1" x14ac:dyDescent="0.3">
      <c r="A40" s="91" t="e">
        <f t="shared" si="3"/>
        <v>#REF!</v>
      </c>
      <c r="B40" s="73" t="s">
        <v>241</v>
      </c>
      <c r="C40" s="74" t="s">
        <v>174</v>
      </c>
      <c r="D40" s="75">
        <v>19</v>
      </c>
      <c r="E40" s="76" t="s">
        <v>172</v>
      </c>
      <c r="F40" s="77"/>
      <c r="G40" s="77">
        <v>16013</v>
      </c>
      <c r="H40" s="77">
        <f t="shared" si="4"/>
        <v>304247</v>
      </c>
      <c r="I40" s="75">
        <v>15497.38</v>
      </c>
      <c r="J40" s="75">
        <f>I40*D40</f>
        <v>294450.21999999997</v>
      </c>
      <c r="N40" s="348">
        <v>15.86</v>
      </c>
      <c r="O40" s="235">
        <f t="shared" si="5"/>
        <v>245788.45</v>
      </c>
    </row>
    <row r="41" spans="1:15" s="60" customFormat="1" x14ac:dyDescent="0.3">
      <c r="A41" s="91" t="e">
        <f t="shared" si="3"/>
        <v>#REF!</v>
      </c>
      <c r="B41" s="73"/>
      <c r="C41" s="74"/>
      <c r="D41" s="75"/>
      <c r="E41" s="76"/>
      <c r="F41" s="77"/>
      <c r="G41" s="77"/>
      <c r="H41" s="77"/>
      <c r="I41" s="75"/>
      <c r="J41" s="75"/>
      <c r="N41" s="348"/>
      <c r="O41" s="235"/>
    </row>
    <row r="42" spans="1:15" s="60" customFormat="1" x14ac:dyDescent="0.3">
      <c r="A42" s="91" t="e">
        <f t="shared" si="3"/>
        <v>#REF!</v>
      </c>
      <c r="B42" s="73"/>
      <c r="C42" s="80" t="s">
        <v>175</v>
      </c>
      <c r="D42" s="75"/>
      <c r="E42" s="78"/>
      <c r="F42" s="75"/>
      <c r="G42" s="75"/>
      <c r="H42" s="75"/>
      <c r="I42" s="75"/>
      <c r="J42" s="75"/>
      <c r="N42" s="348"/>
      <c r="O42" s="235"/>
    </row>
    <row r="43" spans="1:15" s="60" customFormat="1" ht="8.25" customHeight="1" x14ac:dyDescent="0.3">
      <c r="A43" s="91" t="e">
        <f t="shared" si="3"/>
        <v>#REF!</v>
      </c>
      <c r="B43" s="73"/>
      <c r="C43" s="80"/>
      <c r="D43" s="75"/>
      <c r="E43" s="78"/>
      <c r="F43" s="75"/>
      <c r="G43" s="75"/>
      <c r="H43" s="75"/>
      <c r="I43" s="75"/>
      <c r="J43" s="75"/>
      <c r="N43" s="348"/>
      <c r="O43" s="235"/>
    </row>
    <row r="44" spans="1:15" s="60" customFormat="1" ht="52.8" x14ac:dyDescent="0.3">
      <c r="A44" s="91" t="e">
        <f t="shared" si="3"/>
        <v>#REF!</v>
      </c>
      <c r="B44" s="73"/>
      <c r="C44" s="74" t="s">
        <v>176</v>
      </c>
      <c r="D44" s="75"/>
      <c r="E44" s="76"/>
      <c r="F44" s="77"/>
      <c r="G44" s="77"/>
      <c r="H44" s="77"/>
      <c r="I44" s="75"/>
      <c r="J44" s="75"/>
      <c r="N44" s="348"/>
      <c r="O44" s="235"/>
    </row>
    <row r="45" spans="1:15" s="60" customFormat="1" x14ac:dyDescent="0.3">
      <c r="A45" s="91" t="e">
        <f t="shared" si="3"/>
        <v>#REF!</v>
      </c>
      <c r="B45" s="73"/>
      <c r="C45" s="74"/>
      <c r="D45" s="75"/>
      <c r="E45" s="76"/>
      <c r="F45" s="77"/>
      <c r="G45" s="77"/>
      <c r="H45" s="77"/>
      <c r="I45" s="75"/>
      <c r="J45" s="75"/>
      <c r="N45" s="348"/>
      <c r="O45" s="235"/>
    </row>
    <row r="46" spans="1:15" s="60" customFormat="1" x14ac:dyDescent="0.3">
      <c r="A46" s="91" t="e">
        <f t="shared" si="3"/>
        <v>#REF!</v>
      </c>
      <c r="B46" s="73" t="s">
        <v>242</v>
      </c>
      <c r="C46" s="74" t="s">
        <v>177</v>
      </c>
      <c r="D46" s="75">
        <v>59.38</v>
      </c>
      <c r="E46" s="76" t="s">
        <v>172</v>
      </c>
      <c r="F46" s="77" t="e">
        <f>ROUNDUP(#REF!*1.03,0)</f>
        <v>#REF!</v>
      </c>
      <c r="G46" s="77">
        <v>16461</v>
      </c>
      <c r="H46" s="77">
        <f>G46*D46</f>
        <v>977454.18</v>
      </c>
      <c r="I46" s="75">
        <v>15930.96</v>
      </c>
      <c r="J46" s="75">
        <f>I46*D46</f>
        <v>945980.40480000002</v>
      </c>
      <c r="N46" s="348">
        <v>60.89</v>
      </c>
      <c r="O46" s="235">
        <f t="shared" si="5"/>
        <v>970036.15</v>
      </c>
    </row>
    <row r="47" spans="1:15" s="60" customFormat="1" x14ac:dyDescent="0.3">
      <c r="A47" s="91"/>
      <c r="B47" s="73"/>
      <c r="C47" s="74"/>
      <c r="D47" s="75"/>
      <c r="E47" s="78"/>
      <c r="F47" s="75"/>
      <c r="G47" s="75"/>
      <c r="H47" s="77"/>
      <c r="I47" s="75"/>
      <c r="J47" s="75"/>
      <c r="N47" s="348"/>
      <c r="O47" s="235"/>
    </row>
    <row r="48" spans="1:15" s="60" customFormat="1" x14ac:dyDescent="0.3">
      <c r="A48" s="91">
        <f t="shared" si="3"/>
        <v>1</v>
      </c>
      <c r="B48" s="73" t="s">
        <v>243</v>
      </c>
      <c r="C48" s="74" t="s">
        <v>178</v>
      </c>
      <c r="D48" s="75">
        <v>66.09</v>
      </c>
      <c r="E48" s="76" t="s">
        <v>172</v>
      </c>
      <c r="F48" s="77" t="e">
        <f>#REF!</f>
        <v>#REF!</v>
      </c>
      <c r="G48" s="77">
        <v>16461</v>
      </c>
      <c r="H48" s="77">
        <f t="shared" ref="H48:H62" si="6">G48*D48</f>
        <v>1087907.49</v>
      </c>
      <c r="I48" s="75">
        <v>15930.96</v>
      </c>
      <c r="J48" s="75">
        <f>I48*D48</f>
        <v>1052877.1464</v>
      </c>
      <c r="N48" s="348">
        <v>65.430000000000007</v>
      </c>
      <c r="O48" s="235">
        <f t="shared" si="5"/>
        <v>1042362.71</v>
      </c>
    </row>
    <row r="49" spans="1:15" s="60" customFormat="1" x14ac:dyDescent="0.3">
      <c r="A49" s="91"/>
      <c r="B49" s="73"/>
      <c r="C49" s="74"/>
      <c r="D49" s="75"/>
      <c r="E49" s="76"/>
      <c r="F49" s="77"/>
      <c r="G49" s="77"/>
      <c r="H49" s="77"/>
      <c r="I49" s="75"/>
      <c r="J49" s="75"/>
      <c r="K49" s="82"/>
      <c r="L49" s="82"/>
      <c r="M49" s="82"/>
      <c r="N49" s="348"/>
      <c r="O49" s="235"/>
    </row>
    <row r="50" spans="1:15" s="60" customFormat="1" x14ac:dyDescent="0.3">
      <c r="A50" s="91">
        <f t="shared" si="3"/>
        <v>1</v>
      </c>
      <c r="B50" s="73" t="s">
        <v>244</v>
      </c>
      <c r="C50" s="74" t="s">
        <v>179</v>
      </c>
      <c r="D50" s="75">
        <v>71.83</v>
      </c>
      <c r="E50" s="76" t="s">
        <v>172</v>
      </c>
      <c r="F50" s="77"/>
      <c r="G50" s="77">
        <v>16461</v>
      </c>
      <c r="H50" s="77">
        <f t="shared" si="6"/>
        <v>1182393.6299999999</v>
      </c>
      <c r="I50" s="75">
        <v>15930.96</v>
      </c>
      <c r="J50" s="75">
        <f>I50*D50</f>
        <v>1144320.8568</v>
      </c>
      <c r="K50" s="82"/>
      <c r="L50" s="82"/>
      <c r="M50" s="82"/>
      <c r="N50" s="348">
        <v>69.31</v>
      </c>
      <c r="O50" s="235">
        <f t="shared" si="5"/>
        <v>1104174.8400000001</v>
      </c>
    </row>
    <row r="51" spans="1:15" s="60" customFormat="1" x14ac:dyDescent="0.3">
      <c r="A51" s="91"/>
      <c r="B51" s="93"/>
      <c r="C51" s="94"/>
      <c r="D51" s="95"/>
      <c r="E51" s="201"/>
      <c r="F51" s="84"/>
      <c r="G51" s="84"/>
      <c r="H51" s="84"/>
      <c r="I51" s="95"/>
      <c r="J51" s="95"/>
      <c r="K51" s="85"/>
      <c r="L51" s="85"/>
      <c r="M51" s="85"/>
      <c r="N51" s="548"/>
      <c r="O51" s="572"/>
    </row>
    <row r="52" spans="1:15" s="60" customFormat="1" x14ac:dyDescent="0.3">
      <c r="A52" s="91">
        <f t="shared" si="3"/>
        <v>1</v>
      </c>
      <c r="B52" s="73" t="s">
        <v>245</v>
      </c>
      <c r="C52" s="74" t="s">
        <v>180</v>
      </c>
      <c r="D52" s="75">
        <v>20</v>
      </c>
      <c r="E52" s="76" t="s">
        <v>172</v>
      </c>
      <c r="F52" s="77"/>
      <c r="G52" s="77">
        <v>16461</v>
      </c>
      <c r="H52" s="77">
        <f t="shared" si="6"/>
        <v>329220</v>
      </c>
      <c r="I52" s="75">
        <v>15930.96</v>
      </c>
      <c r="J52" s="75">
        <f>I52*D52</f>
        <v>318619.19999999995</v>
      </c>
      <c r="N52" s="348">
        <v>20.57</v>
      </c>
      <c r="O52" s="235">
        <f t="shared" si="5"/>
        <v>327699.84999999998</v>
      </c>
    </row>
    <row r="53" spans="1:15" s="60" customFormat="1" x14ac:dyDescent="0.3">
      <c r="A53" s="91"/>
      <c r="B53" s="73"/>
      <c r="C53" s="74"/>
      <c r="D53" s="75"/>
      <c r="E53" s="76"/>
      <c r="F53" s="77"/>
      <c r="G53" s="77"/>
      <c r="H53" s="77"/>
      <c r="I53" s="75"/>
      <c r="J53" s="75"/>
      <c r="N53" s="348"/>
      <c r="O53" s="235"/>
    </row>
    <row r="54" spans="1:15" s="60" customFormat="1" x14ac:dyDescent="0.3">
      <c r="A54" s="91">
        <f t="shared" si="3"/>
        <v>1</v>
      </c>
      <c r="B54" s="73" t="s">
        <v>246</v>
      </c>
      <c r="C54" s="74" t="s">
        <v>181</v>
      </c>
      <c r="D54" s="75">
        <v>5</v>
      </c>
      <c r="E54" s="76" t="s">
        <v>172</v>
      </c>
      <c r="F54" s="77"/>
      <c r="G54" s="77">
        <v>16461</v>
      </c>
      <c r="H54" s="77">
        <f t="shared" si="6"/>
        <v>82305</v>
      </c>
      <c r="I54" s="75">
        <v>15930.96</v>
      </c>
      <c r="J54" s="75">
        <f>I54*D54</f>
        <v>79654.799999999988</v>
      </c>
      <c r="N54" s="348">
        <v>4.5</v>
      </c>
      <c r="O54" s="235">
        <f t="shared" si="5"/>
        <v>71689.320000000007</v>
      </c>
    </row>
    <row r="55" spans="1:15" s="60" customFormat="1" x14ac:dyDescent="0.3">
      <c r="A55" s="91"/>
      <c r="B55" s="73"/>
      <c r="C55" s="74"/>
      <c r="D55" s="75"/>
      <c r="E55" s="76"/>
      <c r="F55" s="77"/>
      <c r="G55" s="77"/>
      <c r="H55" s="77"/>
      <c r="I55" s="75"/>
      <c r="J55" s="75"/>
      <c r="N55" s="348"/>
      <c r="O55" s="235"/>
    </row>
    <row r="56" spans="1:15" s="60" customFormat="1" x14ac:dyDescent="0.3">
      <c r="A56" s="91">
        <f t="shared" si="3"/>
        <v>1</v>
      </c>
      <c r="B56" s="73" t="s">
        <v>247</v>
      </c>
      <c r="C56" s="74" t="s">
        <v>182</v>
      </c>
      <c r="D56" s="75">
        <v>4.37</v>
      </c>
      <c r="E56" s="76" t="s">
        <v>172</v>
      </c>
      <c r="F56" s="77"/>
      <c r="G56" s="77">
        <v>16461</v>
      </c>
      <c r="H56" s="77">
        <f t="shared" si="6"/>
        <v>71934.570000000007</v>
      </c>
      <c r="I56" s="75">
        <v>15930.96</v>
      </c>
      <c r="J56" s="75">
        <f>I56*D56</f>
        <v>69618.295199999993</v>
      </c>
      <c r="N56" s="348">
        <v>4.2699999999999996</v>
      </c>
      <c r="O56" s="235">
        <f t="shared" si="5"/>
        <v>68025.2</v>
      </c>
    </row>
    <row r="57" spans="1:15" s="60" customFormat="1" x14ac:dyDescent="0.3">
      <c r="A57" s="91"/>
      <c r="B57" s="73"/>
      <c r="C57" s="74"/>
      <c r="D57" s="75"/>
      <c r="E57" s="76"/>
      <c r="F57" s="77"/>
      <c r="G57" s="77"/>
      <c r="H57" s="77"/>
      <c r="I57" s="75"/>
      <c r="J57" s="75"/>
      <c r="N57" s="348"/>
      <c r="O57" s="235"/>
    </row>
    <row r="58" spans="1:15" s="60" customFormat="1" x14ac:dyDescent="0.3">
      <c r="A58" s="91">
        <f t="shared" ref="A58:A88" si="7">IF(D58&lt;&gt;"",A57+1,A57)</f>
        <v>1</v>
      </c>
      <c r="B58" s="73" t="s">
        <v>248</v>
      </c>
      <c r="C58" s="74" t="s">
        <v>183</v>
      </c>
      <c r="D58" s="75">
        <v>4.8600000000000003</v>
      </c>
      <c r="E58" s="76" t="s">
        <v>172</v>
      </c>
      <c r="F58" s="77"/>
      <c r="G58" s="77">
        <v>16461</v>
      </c>
      <c r="H58" s="77">
        <f t="shared" si="6"/>
        <v>80000.460000000006</v>
      </c>
      <c r="I58" s="75">
        <v>15930.96</v>
      </c>
      <c r="J58" s="75">
        <f>I58*D58</f>
        <v>77424.465599999996</v>
      </c>
      <c r="N58" s="348">
        <v>6.62</v>
      </c>
      <c r="O58" s="235">
        <f t="shared" si="5"/>
        <v>105462.96</v>
      </c>
    </row>
    <row r="59" spans="1:15" s="60" customFormat="1" x14ac:dyDescent="0.3">
      <c r="A59" s="91"/>
      <c r="B59" s="73"/>
      <c r="C59" s="74"/>
      <c r="D59" s="75"/>
      <c r="E59" s="76"/>
      <c r="F59" s="77"/>
      <c r="G59" s="77"/>
      <c r="H59" s="77"/>
      <c r="I59" s="75"/>
      <c r="J59" s="75"/>
      <c r="N59" s="348"/>
      <c r="O59" s="235"/>
    </row>
    <row r="60" spans="1:15" s="60" customFormat="1" x14ac:dyDescent="0.3">
      <c r="A60" s="91">
        <f t="shared" si="7"/>
        <v>1</v>
      </c>
      <c r="B60" s="73" t="s">
        <v>249</v>
      </c>
      <c r="C60" s="74" t="s">
        <v>184</v>
      </c>
      <c r="D60" s="75">
        <v>55.19</v>
      </c>
      <c r="E60" s="76" t="s">
        <v>172</v>
      </c>
      <c r="F60" s="77"/>
      <c r="G60" s="77">
        <v>16461</v>
      </c>
      <c r="H60" s="77">
        <f t="shared" si="6"/>
        <v>908482.59</v>
      </c>
      <c r="I60" s="75">
        <v>15930.96</v>
      </c>
      <c r="J60" s="75">
        <f>I60*D60</f>
        <v>879229.68239999993</v>
      </c>
      <c r="N60" s="348">
        <v>56.11</v>
      </c>
      <c r="O60" s="235">
        <f t="shared" si="5"/>
        <v>893886.17</v>
      </c>
    </row>
    <row r="61" spans="1:15" s="60" customFormat="1" x14ac:dyDescent="0.3">
      <c r="A61" s="91"/>
      <c r="B61" s="73"/>
      <c r="C61" s="74"/>
      <c r="D61" s="75"/>
      <c r="E61" s="76"/>
      <c r="F61" s="77"/>
      <c r="G61" s="77"/>
      <c r="H61" s="77"/>
      <c r="I61" s="75"/>
      <c r="J61" s="75"/>
      <c r="N61" s="348"/>
      <c r="O61" s="235"/>
    </row>
    <row r="62" spans="1:15" s="60" customFormat="1" x14ac:dyDescent="0.3">
      <c r="A62" s="91">
        <f t="shared" si="7"/>
        <v>1</v>
      </c>
      <c r="B62" s="73" t="s">
        <v>250</v>
      </c>
      <c r="C62" s="74" t="s">
        <v>185</v>
      </c>
      <c r="D62" s="75">
        <v>0.27</v>
      </c>
      <c r="E62" s="76" t="s">
        <v>172</v>
      </c>
      <c r="F62" s="77"/>
      <c r="G62" s="77">
        <v>16461</v>
      </c>
      <c r="H62" s="77">
        <f t="shared" si="6"/>
        <v>4444.47</v>
      </c>
      <c r="I62" s="75">
        <v>15930.96</v>
      </c>
      <c r="J62" s="75">
        <f>I62*D62</f>
        <v>4301.3591999999999</v>
      </c>
      <c r="N62" s="348">
        <v>18</v>
      </c>
      <c r="O62" s="235">
        <f t="shared" si="5"/>
        <v>286757.28000000003</v>
      </c>
    </row>
    <row r="63" spans="1:15" s="60" customFormat="1" x14ac:dyDescent="0.3">
      <c r="A63" s="91"/>
      <c r="B63" s="73"/>
      <c r="C63" s="74"/>
      <c r="D63" s="75"/>
      <c r="E63" s="76"/>
      <c r="F63" s="84"/>
      <c r="G63" s="77"/>
      <c r="H63" s="77"/>
      <c r="I63" s="75"/>
      <c r="J63" s="75"/>
      <c r="N63" s="348"/>
      <c r="O63" s="235"/>
    </row>
    <row r="64" spans="1:15" s="60" customFormat="1" x14ac:dyDescent="0.3">
      <c r="A64" s="91">
        <f t="shared" si="7"/>
        <v>0</v>
      </c>
      <c r="B64" s="73"/>
      <c r="C64" s="80" t="s">
        <v>186</v>
      </c>
      <c r="D64" s="75"/>
      <c r="E64" s="78"/>
      <c r="F64" s="75"/>
      <c r="G64" s="75"/>
      <c r="H64" s="75"/>
      <c r="I64" s="75"/>
      <c r="J64" s="75"/>
      <c r="N64" s="348"/>
      <c r="O64" s="232"/>
    </row>
    <row r="65" spans="1:16" s="60" customFormat="1" x14ac:dyDescent="0.3">
      <c r="A65" s="91">
        <f t="shared" si="7"/>
        <v>0</v>
      </c>
      <c r="B65" s="73"/>
      <c r="C65" s="80"/>
      <c r="D65" s="75"/>
      <c r="E65" s="78"/>
      <c r="F65" s="75"/>
      <c r="G65" s="75"/>
      <c r="H65" s="75"/>
      <c r="I65" s="75"/>
      <c r="J65" s="75"/>
      <c r="N65" s="348"/>
      <c r="O65" s="232"/>
    </row>
    <row r="66" spans="1:16" s="82" customFormat="1" ht="52.8" x14ac:dyDescent="0.3">
      <c r="A66" s="79">
        <f t="shared" si="7"/>
        <v>0</v>
      </c>
      <c r="B66" s="73"/>
      <c r="C66" s="74" t="s">
        <v>187</v>
      </c>
      <c r="D66" s="75"/>
      <c r="E66" s="76"/>
      <c r="F66" s="77"/>
      <c r="G66" s="77"/>
      <c r="H66" s="77"/>
      <c r="I66" s="75"/>
      <c r="J66" s="75"/>
      <c r="N66" s="348"/>
      <c r="O66" s="232"/>
    </row>
    <row r="67" spans="1:16" s="60" customFormat="1" x14ac:dyDescent="0.3">
      <c r="A67" s="79">
        <f t="shared" si="7"/>
        <v>0</v>
      </c>
      <c r="B67" s="73"/>
      <c r="C67" s="74"/>
      <c r="D67" s="75"/>
      <c r="E67" s="76"/>
      <c r="F67" s="77"/>
      <c r="G67" s="77"/>
      <c r="H67" s="77"/>
      <c r="I67" s="75"/>
      <c r="J67" s="75"/>
      <c r="N67" s="348"/>
      <c r="O67" s="232"/>
    </row>
    <row r="68" spans="1:16" s="60" customFormat="1" x14ac:dyDescent="0.3">
      <c r="A68" s="91">
        <f t="shared" si="7"/>
        <v>1</v>
      </c>
      <c r="B68" s="73" t="s">
        <v>251</v>
      </c>
      <c r="C68" s="74" t="s">
        <v>177</v>
      </c>
      <c r="D68" s="75">
        <v>31.38</v>
      </c>
      <c r="E68" s="76" t="s">
        <v>172</v>
      </c>
      <c r="F68" s="77" t="e">
        <f>ROUNDUP(#REF!*1.03,0)</f>
        <v>#REF!</v>
      </c>
      <c r="G68" s="77">
        <v>15919</v>
      </c>
      <c r="H68" s="77">
        <f>G68*D68</f>
        <v>499538.22</v>
      </c>
      <c r="I68" s="75">
        <v>15406.41</v>
      </c>
      <c r="J68" s="75">
        <f>I68*D68</f>
        <v>483453.1458</v>
      </c>
      <c r="N68" s="348">
        <v>26.12</v>
      </c>
      <c r="O68" s="348">
        <f>N68*I68</f>
        <v>402415.42920000001</v>
      </c>
    </row>
    <row r="69" spans="1:16" s="60" customFormat="1" x14ac:dyDescent="0.3">
      <c r="A69" s="91"/>
      <c r="B69" s="73"/>
      <c r="C69" s="74"/>
      <c r="D69" s="75"/>
      <c r="E69" s="78"/>
      <c r="F69" s="75"/>
      <c r="G69" s="75"/>
      <c r="H69" s="77"/>
      <c r="I69" s="75"/>
      <c r="J69" s="75"/>
      <c r="N69" s="348"/>
      <c r="O69" s="232"/>
    </row>
    <row r="70" spans="1:16" s="60" customFormat="1" x14ac:dyDescent="0.3">
      <c r="A70" s="91">
        <f t="shared" si="7"/>
        <v>1</v>
      </c>
      <c r="B70" s="73" t="s">
        <v>252</v>
      </c>
      <c r="C70" s="74" t="s">
        <v>178</v>
      </c>
      <c r="D70" s="75">
        <v>38.32</v>
      </c>
      <c r="E70" s="76" t="s">
        <v>172</v>
      </c>
      <c r="F70" s="77" t="e">
        <f>#REF!</f>
        <v>#REF!</v>
      </c>
      <c r="G70" s="77">
        <v>15919</v>
      </c>
      <c r="H70" s="77">
        <f t="shared" ref="H70:H78" si="8">G70*D70</f>
        <v>610016.07999999996</v>
      </c>
      <c r="I70" s="75">
        <v>15406.41</v>
      </c>
      <c r="J70" s="75">
        <f>I70*D70</f>
        <v>590373.63119999995</v>
      </c>
      <c r="N70" s="348">
        <v>42.94</v>
      </c>
      <c r="O70" s="348">
        <f>N70*I70</f>
        <v>661551.24540000001</v>
      </c>
    </row>
    <row r="71" spans="1:16" s="60" customFormat="1" x14ac:dyDescent="0.3">
      <c r="A71" s="91"/>
      <c r="B71" s="73"/>
      <c r="C71" s="74"/>
      <c r="D71" s="75"/>
      <c r="E71" s="76"/>
      <c r="F71" s="77"/>
      <c r="G71" s="77"/>
      <c r="H71" s="77"/>
      <c r="I71" s="75"/>
      <c r="J71" s="75"/>
      <c r="N71" s="348"/>
      <c r="O71" s="232"/>
    </row>
    <row r="72" spans="1:16" s="60" customFormat="1" x14ac:dyDescent="0.3">
      <c r="A72" s="91">
        <f t="shared" si="7"/>
        <v>1</v>
      </c>
      <c r="B72" s="73" t="s">
        <v>253</v>
      </c>
      <c r="C72" s="74" t="s">
        <v>179</v>
      </c>
      <c r="D72" s="75">
        <v>70.88</v>
      </c>
      <c r="E72" s="76" t="s">
        <v>172</v>
      </c>
      <c r="F72" s="77"/>
      <c r="G72" s="77">
        <v>15919</v>
      </c>
      <c r="H72" s="77">
        <f t="shared" si="8"/>
        <v>1128338.72</v>
      </c>
      <c r="I72" s="75">
        <v>15406.41</v>
      </c>
      <c r="J72" s="75">
        <f>I72*D72</f>
        <v>1092006.3407999999</v>
      </c>
      <c r="N72" s="348">
        <v>68.78</v>
      </c>
      <c r="O72" s="348">
        <f>N72*I72</f>
        <v>1059652.8798</v>
      </c>
      <c r="P72" s="82"/>
    </row>
    <row r="73" spans="1:16" s="60" customFormat="1" x14ac:dyDescent="0.3">
      <c r="A73" s="91"/>
      <c r="B73" s="73"/>
      <c r="C73" s="74"/>
      <c r="D73" s="75"/>
      <c r="E73" s="76"/>
      <c r="F73" s="77"/>
      <c r="G73" s="77"/>
      <c r="H73" s="77"/>
      <c r="I73" s="75"/>
      <c r="J73" s="75"/>
      <c r="N73" s="348"/>
      <c r="O73" s="232"/>
    </row>
    <row r="74" spans="1:16" s="60" customFormat="1" x14ac:dyDescent="0.3">
      <c r="A74" s="91">
        <f t="shared" si="7"/>
        <v>1</v>
      </c>
      <c r="B74" s="73" t="s">
        <v>254</v>
      </c>
      <c r="C74" s="74" t="s">
        <v>188</v>
      </c>
      <c r="D74" s="75">
        <v>13</v>
      </c>
      <c r="E74" s="76" t="s">
        <v>172</v>
      </c>
      <c r="F74" s="77"/>
      <c r="G74" s="77">
        <v>15919</v>
      </c>
      <c r="H74" s="77">
        <f t="shared" si="8"/>
        <v>206947</v>
      </c>
      <c r="I74" s="75">
        <v>15406.41</v>
      </c>
      <c r="J74" s="75">
        <f>I74*D74</f>
        <v>200283.33</v>
      </c>
      <c r="N74" s="348">
        <v>10.82</v>
      </c>
      <c r="O74" s="348">
        <f>N74*I74</f>
        <v>166697.35620000001</v>
      </c>
    </row>
    <row r="75" spans="1:16" s="60" customFormat="1" x14ac:dyDescent="0.3">
      <c r="A75" s="91"/>
      <c r="B75" s="73"/>
      <c r="C75" s="74"/>
      <c r="D75" s="75"/>
      <c r="E75" s="76"/>
      <c r="F75" s="77"/>
      <c r="G75" s="77"/>
      <c r="H75" s="77"/>
      <c r="I75" s="75"/>
      <c r="J75" s="75"/>
      <c r="N75" s="348"/>
      <c r="O75" s="232"/>
    </row>
    <row r="76" spans="1:16" s="60" customFormat="1" x14ac:dyDescent="0.3">
      <c r="A76" s="91">
        <f t="shared" si="7"/>
        <v>1</v>
      </c>
      <c r="B76" s="73" t="s">
        <v>255</v>
      </c>
      <c r="C76" s="74" t="s">
        <v>189</v>
      </c>
      <c r="D76" s="75">
        <v>3</v>
      </c>
      <c r="E76" s="76" t="s">
        <v>172</v>
      </c>
      <c r="F76" s="77"/>
      <c r="G76" s="77">
        <v>15919</v>
      </c>
      <c r="H76" s="77">
        <f t="shared" si="8"/>
        <v>47757</v>
      </c>
      <c r="I76" s="75">
        <v>15406.41</v>
      </c>
      <c r="J76" s="75">
        <f>I76*D76</f>
        <v>46219.229999999996</v>
      </c>
      <c r="N76" s="348">
        <v>3</v>
      </c>
      <c r="O76" s="348">
        <f>N76*I76</f>
        <v>46219.229999999996</v>
      </c>
    </row>
    <row r="77" spans="1:16" s="60" customFormat="1" x14ac:dyDescent="0.3">
      <c r="A77" s="91"/>
      <c r="B77" s="73"/>
      <c r="C77" s="74"/>
      <c r="D77" s="75"/>
      <c r="E77" s="76"/>
      <c r="F77" s="77"/>
      <c r="G77" s="77"/>
      <c r="H77" s="77"/>
      <c r="I77" s="75"/>
      <c r="J77" s="75"/>
      <c r="N77" s="348"/>
      <c r="O77" s="232"/>
    </row>
    <row r="78" spans="1:16" s="60" customFormat="1" x14ac:dyDescent="0.3">
      <c r="A78" s="91">
        <f t="shared" si="7"/>
        <v>1</v>
      </c>
      <c r="B78" s="73" t="s">
        <v>256</v>
      </c>
      <c r="C78" s="74" t="s">
        <v>185</v>
      </c>
      <c r="D78" s="75">
        <v>0.27</v>
      </c>
      <c r="E78" s="76" t="s">
        <v>172</v>
      </c>
      <c r="F78" s="77"/>
      <c r="G78" s="77">
        <v>15919</v>
      </c>
      <c r="H78" s="77">
        <f t="shared" si="8"/>
        <v>4298.13</v>
      </c>
      <c r="I78" s="75">
        <v>15406.41</v>
      </c>
      <c r="J78" s="75">
        <f>I78*D78</f>
        <v>4159.7307000000001</v>
      </c>
      <c r="N78" s="348">
        <v>18</v>
      </c>
      <c r="O78" s="232">
        <f>N78*I78</f>
        <v>277315.38</v>
      </c>
    </row>
    <row r="79" spans="1:16" s="60" customFormat="1" x14ac:dyDescent="0.3">
      <c r="A79" s="91">
        <f t="shared" si="7"/>
        <v>1</v>
      </c>
      <c r="B79" s="73"/>
      <c r="C79" s="74"/>
      <c r="D79" s="75"/>
      <c r="E79" s="76"/>
      <c r="F79" s="77"/>
      <c r="G79" s="77"/>
      <c r="H79" s="77"/>
      <c r="I79" s="75"/>
      <c r="J79" s="75"/>
      <c r="N79" s="348"/>
      <c r="O79" s="232"/>
    </row>
    <row r="80" spans="1:16" s="60" customFormat="1" x14ac:dyDescent="0.3">
      <c r="A80" s="79">
        <f t="shared" si="7"/>
        <v>1</v>
      </c>
      <c r="B80" s="73"/>
      <c r="C80" s="80" t="s">
        <v>190</v>
      </c>
      <c r="D80" s="75"/>
      <c r="E80" s="78"/>
      <c r="F80" s="75"/>
      <c r="G80" s="75"/>
      <c r="H80" s="75"/>
      <c r="I80" s="75"/>
      <c r="J80" s="75"/>
      <c r="N80" s="348"/>
      <c r="O80" s="232"/>
    </row>
    <row r="81" spans="1:15" s="60" customFormat="1" x14ac:dyDescent="0.3">
      <c r="A81" s="79">
        <f t="shared" si="7"/>
        <v>1</v>
      </c>
      <c r="B81" s="73"/>
      <c r="C81" s="80"/>
      <c r="D81" s="75"/>
      <c r="E81" s="78"/>
      <c r="F81" s="75"/>
      <c r="G81" s="75"/>
      <c r="H81" s="75"/>
      <c r="I81" s="75"/>
      <c r="J81" s="75"/>
      <c r="N81" s="348"/>
      <c r="O81" s="232"/>
    </row>
    <row r="82" spans="1:15" s="60" customFormat="1" ht="52.8" x14ac:dyDescent="0.3">
      <c r="A82" s="79">
        <f t="shared" si="7"/>
        <v>1</v>
      </c>
      <c r="B82" s="93"/>
      <c r="C82" s="94" t="s">
        <v>187</v>
      </c>
      <c r="D82" s="95"/>
      <c r="E82" s="201"/>
      <c r="F82" s="84"/>
      <c r="G82" s="84"/>
      <c r="H82" s="84"/>
      <c r="I82" s="95"/>
      <c r="J82" s="95"/>
      <c r="K82" s="85"/>
      <c r="L82" s="85"/>
      <c r="M82" s="85"/>
      <c r="N82" s="548"/>
      <c r="O82" s="549"/>
    </row>
    <row r="83" spans="1:15" s="60" customFormat="1" x14ac:dyDescent="0.3">
      <c r="A83" s="79">
        <f t="shared" si="7"/>
        <v>1</v>
      </c>
      <c r="B83" s="73"/>
      <c r="C83" s="74"/>
      <c r="D83" s="75"/>
      <c r="E83" s="76"/>
      <c r="F83" s="77"/>
      <c r="G83" s="77"/>
      <c r="H83" s="77"/>
      <c r="I83" s="75"/>
      <c r="J83" s="75"/>
      <c r="N83" s="348"/>
      <c r="O83" s="232"/>
    </row>
    <row r="84" spans="1:15" s="60" customFormat="1" x14ac:dyDescent="0.3">
      <c r="A84" s="91">
        <f t="shared" si="7"/>
        <v>2</v>
      </c>
      <c r="B84" s="73" t="s">
        <v>257</v>
      </c>
      <c r="C84" s="74" t="s">
        <v>177</v>
      </c>
      <c r="D84" s="75">
        <v>23.44</v>
      </c>
      <c r="E84" s="76" t="s">
        <v>172</v>
      </c>
      <c r="F84" s="77" t="e">
        <f>ROUNDUP(#REF!*1.03,0)</f>
        <v>#REF!</v>
      </c>
      <c r="G84" s="77">
        <v>15919</v>
      </c>
      <c r="H84" s="77">
        <f>G84*D84</f>
        <v>373141.36000000004</v>
      </c>
      <c r="I84" s="75">
        <v>15406.41</v>
      </c>
      <c r="J84" s="75">
        <f>I84*D84</f>
        <v>361126.25040000002</v>
      </c>
      <c r="N84" s="348">
        <v>19.54</v>
      </c>
      <c r="O84" s="348">
        <f>N84*I84</f>
        <v>301041.25140000001</v>
      </c>
    </row>
    <row r="85" spans="1:15" s="60" customFormat="1" x14ac:dyDescent="0.3">
      <c r="A85" s="91"/>
      <c r="B85" s="73"/>
      <c r="C85" s="74"/>
      <c r="D85" s="75"/>
      <c r="E85" s="78"/>
      <c r="F85" s="75"/>
      <c r="G85" s="75"/>
      <c r="H85" s="77"/>
      <c r="I85" s="75"/>
      <c r="J85" s="75"/>
      <c r="N85" s="348"/>
      <c r="O85" s="232"/>
    </row>
    <row r="86" spans="1:15" s="60" customFormat="1" x14ac:dyDescent="0.3">
      <c r="A86" s="91">
        <f t="shared" si="7"/>
        <v>1</v>
      </c>
      <c r="B86" s="73" t="s">
        <v>258</v>
      </c>
      <c r="C86" s="74" t="s">
        <v>178</v>
      </c>
      <c r="D86" s="75">
        <f>D70</f>
        <v>38.32</v>
      </c>
      <c r="E86" s="76" t="s">
        <v>172</v>
      </c>
      <c r="F86" s="77" t="e">
        <f>#REF!</f>
        <v>#REF!</v>
      </c>
      <c r="G86" s="77">
        <v>15919</v>
      </c>
      <c r="H86" s="77">
        <f t="shared" ref="H86:H94" si="9">G86*D86</f>
        <v>610016.07999999996</v>
      </c>
      <c r="I86" s="75">
        <v>15406.41</v>
      </c>
      <c r="J86" s="75">
        <f>I86*D86</f>
        <v>590373.63119999995</v>
      </c>
      <c r="N86" s="348">
        <v>42.94</v>
      </c>
      <c r="O86" s="348">
        <f>N86*I86</f>
        <v>661551.24540000001</v>
      </c>
    </row>
    <row r="87" spans="1:15" s="60" customFormat="1" x14ac:dyDescent="0.3">
      <c r="A87" s="91"/>
      <c r="B87" s="73"/>
      <c r="C87" s="74"/>
      <c r="D87" s="75"/>
      <c r="E87" s="76"/>
      <c r="F87" s="77"/>
      <c r="G87" s="77"/>
      <c r="H87" s="77"/>
      <c r="I87" s="75"/>
      <c r="J87" s="75"/>
      <c r="N87" s="348"/>
      <c r="O87" s="232"/>
    </row>
    <row r="88" spans="1:15" s="60" customFormat="1" x14ac:dyDescent="0.3">
      <c r="A88" s="91">
        <f t="shared" si="7"/>
        <v>1</v>
      </c>
      <c r="B88" s="73" t="s">
        <v>259</v>
      </c>
      <c r="C88" s="74" t="s">
        <v>179</v>
      </c>
      <c r="D88" s="75">
        <v>70.88</v>
      </c>
      <c r="E88" s="76" t="s">
        <v>172</v>
      </c>
      <c r="F88" s="77"/>
      <c r="G88" s="77">
        <v>15919</v>
      </c>
      <c r="H88" s="77">
        <f t="shared" si="9"/>
        <v>1128338.72</v>
      </c>
      <c r="I88" s="75">
        <v>15406.41</v>
      </c>
      <c r="J88" s="75">
        <f>I88*D88</f>
        <v>1092006.3407999999</v>
      </c>
      <c r="N88" s="348">
        <v>68.78</v>
      </c>
      <c r="O88" s="348">
        <f>N88*I88</f>
        <v>1059652.8798</v>
      </c>
    </row>
    <row r="89" spans="1:15" s="60" customFormat="1" x14ac:dyDescent="0.3">
      <c r="A89" s="91"/>
      <c r="B89" s="73"/>
      <c r="C89" s="74"/>
      <c r="D89" s="75"/>
      <c r="E89" s="76"/>
      <c r="F89" s="77"/>
      <c r="G89" s="77"/>
      <c r="H89" s="77"/>
      <c r="I89" s="75"/>
      <c r="J89" s="75"/>
      <c r="N89" s="348"/>
      <c r="O89" s="232"/>
    </row>
    <row r="90" spans="1:15" s="60" customFormat="1" x14ac:dyDescent="0.3">
      <c r="A90" s="91">
        <f t="shared" ref="A90:A94" si="10">IF(D90&lt;&gt;"",A89+1,A89)</f>
        <v>1</v>
      </c>
      <c r="B90" s="73" t="s">
        <v>260</v>
      </c>
      <c r="C90" s="74" t="s">
        <v>188</v>
      </c>
      <c r="D90" s="75">
        <v>13</v>
      </c>
      <c r="E90" s="76" t="s">
        <v>172</v>
      </c>
      <c r="F90" s="77"/>
      <c r="G90" s="77">
        <v>15919</v>
      </c>
      <c r="H90" s="77">
        <f t="shared" si="9"/>
        <v>206947</v>
      </c>
      <c r="I90" s="75">
        <v>15406.41</v>
      </c>
      <c r="J90" s="75">
        <f>I90*D90</f>
        <v>200283.33</v>
      </c>
      <c r="N90" s="348">
        <v>10.82</v>
      </c>
      <c r="O90" s="348">
        <f>N90*I90</f>
        <v>166697.35620000001</v>
      </c>
    </row>
    <row r="91" spans="1:15" s="60" customFormat="1" x14ac:dyDescent="0.3">
      <c r="A91" s="91"/>
      <c r="B91" s="73"/>
      <c r="C91" s="74"/>
      <c r="D91" s="75"/>
      <c r="E91" s="76"/>
      <c r="F91" s="84"/>
      <c r="G91" s="84"/>
      <c r="H91" s="84"/>
      <c r="I91" s="75"/>
      <c r="J91" s="75"/>
      <c r="K91" s="85"/>
      <c r="L91" s="85"/>
      <c r="M91" s="85"/>
      <c r="N91" s="348"/>
      <c r="O91" s="232"/>
    </row>
    <row r="92" spans="1:15" s="60" customFormat="1" x14ac:dyDescent="0.3">
      <c r="A92" s="91">
        <f t="shared" si="10"/>
        <v>1</v>
      </c>
      <c r="B92" s="73" t="s">
        <v>261</v>
      </c>
      <c r="C92" s="74" t="s">
        <v>189</v>
      </c>
      <c r="D92" s="75">
        <v>3</v>
      </c>
      <c r="E92" s="76" t="s">
        <v>172</v>
      </c>
      <c r="F92" s="77"/>
      <c r="G92" s="77">
        <v>15919</v>
      </c>
      <c r="H92" s="77">
        <f t="shared" si="9"/>
        <v>47757</v>
      </c>
      <c r="I92" s="75">
        <v>15406.41</v>
      </c>
      <c r="J92" s="75">
        <f>I92*D92</f>
        <v>46219.229999999996</v>
      </c>
      <c r="N92" s="348">
        <v>3</v>
      </c>
      <c r="O92" s="348">
        <f>N92*I92</f>
        <v>46219.229999999996</v>
      </c>
    </row>
    <row r="93" spans="1:15" s="60" customFormat="1" x14ac:dyDescent="0.3">
      <c r="A93" s="91"/>
      <c r="B93" s="73"/>
      <c r="C93" s="74"/>
      <c r="D93" s="75"/>
      <c r="E93" s="76"/>
      <c r="F93" s="77"/>
      <c r="G93" s="77"/>
      <c r="H93" s="77"/>
      <c r="I93" s="75"/>
      <c r="J93" s="75"/>
      <c r="N93" s="348"/>
      <c r="O93" s="232"/>
    </row>
    <row r="94" spans="1:15" s="60" customFormat="1" x14ac:dyDescent="0.3">
      <c r="A94" s="91">
        <f t="shared" si="10"/>
        <v>1</v>
      </c>
      <c r="B94" s="73" t="s">
        <v>262</v>
      </c>
      <c r="C94" s="74" t="s">
        <v>185</v>
      </c>
      <c r="D94" s="75">
        <v>0.27</v>
      </c>
      <c r="E94" s="76" t="s">
        <v>172</v>
      </c>
      <c r="F94" s="77"/>
      <c r="G94" s="77">
        <v>15919</v>
      </c>
      <c r="H94" s="77">
        <f t="shared" si="9"/>
        <v>4298.13</v>
      </c>
      <c r="I94" s="75">
        <v>15406.41</v>
      </c>
      <c r="J94" s="75">
        <f>I94*D94</f>
        <v>4159.7307000000001</v>
      </c>
      <c r="N94" s="348">
        <v>18</v>
      </c>
      <c r="O94" s="348">
        <f>N94*I94</f>
        <v>277315.38</v>
      </c>
    </row>
    <row r="95" spans="1:15" s="82" customFormat="1" x14ac:dyDescent="0.3">
      <c r="A95" s="91"/>
      <c r="B95" s="73"/>
      <c r="C95" s="74"/>
      <c r="D95" s="75"/>
      <c r="E95" s="76"/>
      <c r="F95" s="77"/>
      <c r="G95" s="77"/>
      <c r="H95" s="77"/>
      <c r="I95" s="75"/>
      <c r="J95" s="75"/>
      <c r="N95" s="348"/>
      <c r="O95" s="232"/>
    </row>
    <row r="96" spans="1:15" s="82" customFormat="1" x14ac:dyDescent="0.3">
      <c r="A96" s="91" t="e">
        <f>IF(D96&lt;&gt;"",#REF!+1,#REF!)</f>
        <v>#REF!</v>
      </c>
      <c r="B96" s="73"/>
      <c r="C96" s="80" t="s">
        <v>191</v>
      </c>
      <c r="D96" s="75"/>
      <c r="E96" s="78"/>
      <c r="F96" s="75"/>
      <c r="G96" s="75"/>
      <c r="H96" s="75"/>
      <c r="I96" s="75"/>
      <c r="J96" s="75"/>
      <c r="N96" s="348"/>
      <c r="O96" s="232"/>
    </row>
    <row r="97" spans="1:15" s="82" customFormat="1" x14ac:dyDescent="0.3">
      <c r="A97" s="91" t="e">
        <f t="shared" ref="A97:A126" si="11">IF(D97&lt;&gt;"",A96+1,A96)</f>
        <v>#REF!</v>
      </c>
      <c r="B97" s="73"/>
      <c r="C97" s="80"/>
      <c r="D97" s="75"/>
      <c r="E97" s="78"/>
      <c r="F97" s="75"/>
      <c r="G97" s="75"/>
      <c r="H97" s="75"/>
      <c r="I97" s="75"/>
      <c r="J97" s="75"/>
      <c r="N97" s="348"/>
      <c r="O97" s="232"/>
    </row>
    <row r="98" spans="1:15" s="82" customFormat="1" ht="52.8" x14ac:dyDescent="0.3">
      <c r="A98" s="79" t="e">
        <f t="shared" si="11"/>
        <v>#REF!</v>
      </c>
      <c r="B98" s="73"/>
      <c r="C98" s="74" t="s">
        <v>187</v>
      </c>
      <c r="D98" s="75"/>
      <c r="E98" s="76"/>
      <c r="F98" s="77"/>
      <c r="G98" s="77"/>
      <c r="H98" s="77"/>
      <c r="I98" s="75"/>
      <c r="J98" s="75"/>
      <c r="N98" s="348"/>
      <c r="O98" s="232"/>
    </row>
    <row r="99" spans="1:15" s="82" customFormat="1" x14ac:dyDescent="0.3">
      <c r="A99" s="91" t="e">
        <f t="shared" si="11"/>
        <v>#REF!</v>
      </c>
      <c r="B99" s="73"/>
      <c r="C99" s="74"/>
      <c r="D99" s="75"/>
      <c r="E99" s="76"/>
      <c r="F99" s="77"/>
      <c r="G99" s="77"/>
      <c r="H99" s="77"/>
      <c r="I99" s="75"/>
      <c r="J99" s="75"/>
      <c r="N99" s="348"/>
      <c r="O99" s="232"/>
    </row>
    <row r="100" spans="1:15" s="82" customFormat="1" x14ac:dyDescent="0.3">
      <c r="A100" s="91" t="e">
        <f t="shared" si="11"/>
        <v>#REF!</v>
      </c>
      <c r="B100" s="73" t="s">
        <v>263</v>
      </c>
      <c r="C100" s="74" t="s">
        <v>177</v>
      </c>
      <c r="D100" s="75">
        <v>23.44</v>
      </c>
      <c r="E100" s="76" t="s">
        <v>172</v>
      </c>
      <c r="F100" s="77" t="e">
        <f>ROUNDUP(#REF!*1.03,0)</f>
        <v>#REF!</v>
      </c>
      <c r="G100" s="77">
        <v>15919</v>
      </c>
      <c r="H100" s="77">
        <f>G100*D100</f>
        <v>373141.36000000004</v>
      </c>
      <c r="I100" s="75">
        <v>15406.41</v>
      </c>
      <c r="J100" s="75">
        <f>I100*D100</f>
        <v>361126.25040000002</v>
      </c>
      <c r="N100" s="348">
        <v>19.54</v>
      </c>
      <c r="O100" s="348">
        <f>N100*I100</f>
        <v>301041.25140000001</v>
      </c>
    </row>
    <row r="101" spans="1:15" s="82" customFormat="1" x14ac:dyDescent="0.3">
      <c r="A101" s="91"/>
      <c r="B101" s="73"/>
      <c r="C101" s="74"/>
      <c r="D101" s="75"/>
      <c r="E101" s="78"/>
      <c r="F101" s="75"/>
      <c r="G101" s="75"/>
      <c r="H101" s="77"/>
      <c r="I101" s="75"/>
      <c r="J101" s="75"/>
      <c r="N101" s="348"/>
      <c r="O101" s="232"/>
    </row>
    <row r="102" spans="1:15" s="82" customFormat="1" x14ac:dyDescent="0.3">
      <c r="A102" s="91">
        <f t="shared" si="11"/>
        <v>1</v>
      </c>
      <c r="B102" s="73" t="s">
        <v>264</v>
      </c>
      <c r="C102" s="74" t="s">
        <v>178</v>
      </c>
      <c r="D102" s="75">
        <v>38.32</v>
      </c>
      <c r="E102" s="76" t="s">
        <v>172</v>
      </c>
      <c r="F102" s="77" t="e">
        <f>#REF!</f>
        <v>#REF!</v>
      </c>
      <c r="G102" s="77">
        <v>15919</v>
      </c>
      <c r="H102" s="77">
        <f t="shared" ref="H102:H110" si="12">G102*D102</f>
        <v>610016.07999999996</v>
      </c>
      <c r="I102" s="75">
        <v>15406.41</v>
      </c>
      <c r="J102" s="75">
        <f>I102*D102</f>
        <v>590373.63119999995</v>
      </c>
      <c r="N102" s="348">
        <v>42.94</v>
      </c>
      <c r="O102" s="348">
        <f>N102*I102</f>
        <v>661551.24540000001</v>
      </c>
    </row>
    <row r="103" spans="1:15" s="82" customFormat="1" x14ac:dyDescent="0.3">
      <c r="A103" s="91"/>
      <c r="B103" s="73"/>
      <c r="C103" s="74"/>
      <c r="D103" s="75"/>
      <c r="E103" s="76"/>
      <c r="F103" s="77"/>
      <c r="G103" s="77"/>
      <c r="H103" s="77"/>
      <c r="I103" s="75"/>
      <c r="J103" s="75"/>
      <c r="N103" s="348"/>
      <c r="O103" s="232"/>
    </row>
    <row r="104" spans="1:15" s="82" customFormat="1" x14ac:dyDescent="0.3">
      <c r="A104" s="91">
        <f t="shared" si="11"/>
        <v>1</v>
      </c>
      <c r="B104" s="73" t="s">
        <v>265</v>
      </c>
      <c r="C104" s="74" t="s">
        <v>179</v>
      </c>
      <c r="D104" s="75">
        <v>70.88</v>
      </c>
      <c r="E104" s="76" t="s">
        <v>172</v>
      </c>
      <c r="F104" s="77"/>
      <c r="G104" s="77">
        <v>15919</v>
      </c>
      <c r="H104" s="77">
        <f t="shared" si="12"/>
        <v>1128338.72</v>
      </c>
      <c r="I104" s="75">
        <v>15406.41</v>
      </c>
      <c r="J104" s="75">
        <f>I104*D104</f>
        <v>1092006.3407999999</v>
      </c>
      <c r="N104" s="348">
        <v>68.78</v>
      </c>
      <c r="O104" s="348">
        <f>N104*I104</f>
        <v>1059652.8798</v>
      </c>
    </row>
    <row r="105" spans="1:15" s="82" customFormat="1" x14ac:dyDescent="0.3">
      <c r="A105" s="91"/>
      <c r="B105" s="73"/>
      <c r="C105" s="74"/>
      <c r="D105" s="75"/>
      <c r="E105" s="76"/>
      <c r="F105" s="77"/>
      <c r="G105" s="77"/>
      <c r="H105" s="77"/>
      <c r="I105" s="75"/>
      <c r="J105" s="75"/>
      <c r="N105" s="348"/>
      <c r="O105" s="232"/>
    </row>
    <row r="106" spans="1:15" s="82" customFormat="1" x14ac:dyDescent="0.3">
      <c r="A106" s="91">
        <f t="shared" si="11"/>
        <v>1</v>
      </c>
      <c r="B106" s="73" t="s">
        <v>266</v>
      </c>
      <c r="C106" s="74" t="s">
        <v>188</v>
      </c>
      <c r="D106" s="75">
        <v>13</v>
      </c>
      <c r="E106" s="76" t="s">
        <v>172</v>
      </c>
      <c r="F106" s="77"/>
      <c r="G106" s="77">
        <v>15919</v>
      </c>
      <c r="H106" s="77">
        <f t="shared" si="12"/>
        <v>206947</v>
      </c>
      <c r="I106" s="75">
        <v>15406.41</v>
      </c>
      <c r="J106" s="75">
        <f>I106*D106</f>
        <v>200283.33</v>
      </c>
      <c r="N106" s="348">
        <v>10.82</v>
      </c>
      <c r="O106" s="348">
        <f>N106*I106</f>
        <v>166697.35620000001</v>
      </c>
    </row>
    <row r="107" spans="1:15" s="82" customFormat="1" x14ac:dyDescent="0.3">
      <c r="A107" s="91"/>
      <c r="B107" s="73"/>
      <c r="C107" s="74"/>
      <c r="D107" s="75"/>
      <c r="E107" s="76"/>
      <c r="F107" s="77"/>
      <c r="G107" s="77"/>
      <c r="H107" s="77"/>
      <c r="I107" s="75"/>
      <c r="J107" s="75"/>
      <c r="N107" s="348"/>
      <c r="O107" s="232"/>
    </row>
    <row r="108" spans="1:15" s="82" customFormat="1" x14ac:dyDescent="0.3">
      <c r="A108" s="91">
        <f t="shared" si="11"/>
        <v>1</v>
      </c>
      <c r="B108" s="305" t="s">
        <v>267</v>
      </c>
      <c r="C108" s="74" t="s">
        <v>189</v>
      </c>
      <c r="D108" s="75">
        <v>3</v>
      </c>
      <c r="E108" s="76" t="s">
        <v>172</v>
      </c>
      <c r="F108" s="77"/>
      <c r="G108" s="77">
        <v>15919</v>
      </c>
      <c r="H108" s="77">
        <f t="shared" si="12"/>
        <v>47757</v>
      </c>
      <c r="I108" s="75">
        <v>15406.41</v>
      </c>
      <c r="J108" s="75">
        <f>I108*D108</f>
        <v>46219.229999999996</v>
      </c>
      <c r="N108" s="348">
        <v>3</v>
      </c>
      <c r="O108" s="348">
        <f>N108*I108</f>
        <v>46219.229999999996</v>
      </c>
    </row>
    <row r="109" spans="1:15" s="82" customFormat="1" x14ac:dyDescent="0.3">
      <c r="A109" s="91"/>
      <c r="B109" s="73"/>
      <c r="C109" s="74"/>
      <c r="D109" s="75"/>
      <c r="E109" s="76"/>
      <c r="F109" s="77"/>
      <c r="G109" s="77"/>
      <c r="H109" s="77"/>
      <c r="I109" s="75"/>
      <c r="J109" s="75"/>
      <c r="N109" s="348"/>
      <c r="O109" s="232"/>
    </row>
    <row r="110" spans="1:15" s="82" customFormat="1" x14ac:dyDescent="0.3">
      <c r="A110" s="91">
        <f t="shared" si="11"/>
        <v>1</v>
      </c>
      <c r="B110" s="73" t="s">
        <v>268</v>
      </c>
      <c r="C110" s="74" t="s">
        <v>185</v>
      </c>
      <c r="D110" s="75">
        <v>0.27</v>
      </c>
      <c r="E110" s="76" t="s">
        <v>172</v>
      </c>
      <c r="F110" s="77"/>
      <c r="G110" s="77">
        <v>15919</v>
      </c>
      <c r="H110" s="77">
        <f t="shared" si="12"/>
        <v>4298.13</v>
      </c>
      <c r="I110" s="75">
        <v>15406.41</v>
      </c>
      <c r="J110" s="75">
        <f>I110*D110</f>
        <v>4159.7307000000001</v>
      </c>
      <c r="N110" s="348">
        <v>18</v>
      </c>
      <c r="O110" s="348">
        <f>N110*I110</f>
        <v>277315.38</v>
      </c>
    </row>
    <row r="111" spans="1:15" s="82" customFormat="1" x14ac:dyDescent="0.3">
      <c r="A111" s="91"/>
      <c r="B111" s="93"/>
      <c r="C111" s="94"/>
      <c r="D111" s="95"/>
      <c r="E111" s="201"/>
      <c r="F111" s="84"/>
      <c r="G111" s="84"/>
      <c r="H111" s="84"/>
      <c r="I111" s="95"/>
      <c r="J111" s="95"/>
      <c r="K111" s="85"/>
      <c r="L111" s="85"/>
      <c r="M111" s="85"/>
      <c r="N111" s="548"/>
      <c r="O111" s="548"/>
    </row>
    <row r="112" spans="1:15" s="82" customFormat="1" x14ac:dyDescent="0.3">
      <c r="A112" s="79" t="e">
        <f>IF(D112&lt;&gt;"",#REF!+1,#REF!)</f>
        <v>#REF!</v>
      </c>
      <c r="B112" s="73"/>
      <c r="C112" s="80" t="s">
        <v>192</v>
      </c>
      <c r="D112" s="75"/>
      <c r="E112" s="78"/>
      <c r="F112" s="75"/>
      <c r="G112" s="75"/>
      <c r="H112" s="75"/>
      <c r="I112" s="75"/>
      <c r="J112" s="75"/>
      <c r="N112" s="348"/>
      <c r="O112" s="232"/>
    </row>
    <row r="113" spans="1:15" s="82" customFormat="1" x14ac:dyDescent="0.3">
      <c r="A113" s="79" t="e">
        <f t="shared" si="11"/>
        <v>#REF!</v>
      </c>
      <c r="B113" s="73"/>
      <c r="C113" s="80"/>
      <c r="D113" s="75"/>
      <c r="E113" s="78"/>
      <c r="F113" s="75"/>
      <c r="G113" s="75"/>
      <c r="H113" s="75"/>
      <c r="I113" s="75"/>
      <c r="J113" s="75"/>
      <c r="N113" s="348"/>
      <c r="O113" s="232"/>
    </row>
    <row r="114" spans="1:15" s="82" customFormat="1" ht="52.8" x14ac:dyDescent="0.3">
      <c r="A114" s="79" t="e">
        <f t="shared" si="11"/>
        <v>#REF!</v>
      </c>
      <c r="B114" s="73"/>
      <c r="C114" s="74" t="s">
        <v>187</v>
      </c>
      <c r="D114" s="75"/>
      <c r="E114" s="76"/>
      <c r="F114" s="77"/>
      <c r="G114" s="77"/>
      <c r="H114" s="77"/>
      <c r="I114" s="75"/>
      <c r="J114" s="75"/>
      <c r="N114" s="348"/>
      <c r="O114" s="232"/>
    </row>
    <row r="115" spans="1:15" s="82" customFormat="1" x14ac:dyDescent="0.3">
      <c r="A115" s="91" t="e">
        <f t="shared" si="11"/>
        <v>#REF!</v>
      </c>
      <c r="B115" s="73"/>
      <c r="C115" s="74"/>
      <c r="D115" s="75"/>
      <c r="E115" s="76"/>
      <c r="F115" s="77"/>
      <c r="G115" s="77"/>
      <c r="H115" s="77"/>
      <c r="I115" s="75"/>
      <c r="J115" s="75"/>
      <c r="N115" s="348"/>
      <c r="O115" s="232"/>
    </row>
    <row r="116" spans="1:15" s="82" customFormat="1" x14ac:dyDescent="0.3">
      <c r="A116" s="91" t="e">
        <f t="shared" si="11"/>
        <v>#REF!</v>
      </c>
      <c r="B116" s="73" t="s">
        <v>269</v>
      </c>
      <c r="C116" s="74" t="s">
        <v>177</v>
      </c>
      <c r="D116" s="75">
        <v>25.57</v>
      </c>
      <c r="E116" s="76" t="s">
        <v>172</v>
      </c>
      <c r="F116" s="77" t="e">
        <f>ROUNDUP(#REF!*1.03,0)</f>
        <v>#REF!</v>
      </c>
      <c r="G116" s="77">
        <v>15919</v>
      </c>
      <c r="H116" s="77">
        <f>G116*D116</f>
        <v>407048.83</v>
      </c>
      <c r="I116" s="75">
        <v>15406.41</v>
      </c>
      <c r="J116" s="75">
        <f>I116*D116</f>
        <v>393941.90370000002</v>
      </c>
      <c r="N116" s="348">
        <v>19.54</v>
      </c>
      <c r="O116" s="348">
        <f>N116*I116</f>
        <v>301041.25140000001</v>
      </c>
    </row>
    <row r="117" spans="1:15" s="82" customFormat="1" x14ac:dyDescent="0.3">
      <c r="A117" s="91"/>
      <c r="B117" s="73"/>
      <c r="C117" s="74"/>
      <c r="D117" s="75"/>
      <c r="E117" s="78"/>
      <c r="F117" s="75"/>
      <c r="G117" s="75"/>
      <c r="H117" s="77"/>
      <c r="I117" s="75"/>
      <c r="J117" s="75"/>
      <c r="N117" s="348"/>
      <c r="O117" s="232"/>
    </row>
    <row r="118" spans="1:15" s="82" customFormat="1" x14ac:dyDescent="0.3">
      <c r="A118" s="91">
        <f t="shared" si="11"/>
        <v>1</v>
      </c>
      <c r="B118" s="73" t="s">
        <v>270</v>
      </c>
      <c r="C118" s="74" t="s">
        <v>178</v>
      </c>
      <c r="D118" s="75">
        <v>44.95</v>
      </c>
      <c r="E118" s="76" t="s">
        <v>172</v>
      </c>
      <c r="F118" s="77" t="e">
        <f>#REF!</f>
        <v>#REF!</v>
      </c>
      <c r="G118" s="77">
        <v>15919</v>
      </c>
      <c r="H118" s="77">
        <f t="shared" ref="H118:H126" si="13">G118*D118</f>
        <v>715559.05</v>
      </c>
      <c r="I118" s="75">
        <v>15406.41</v>
      </c>
      <c r="J118" s="75">
        <f>I118*D118</f>
        <v>692518.12950000004</v>
      </c>
      <c r="N118" s="348">
        <v>42.94</v>
      </c>
      <c r="O118" s="348">
        <f>N118*I118</f>
        <v>661551.24540000001</v>
      </c>
    </row>
    <row r="119" spans="1:15" s="82" customFormat="1" x14ac:dyDescent="0.3">
      <c r="A119" s="91"/>
      <c r="B119" s="73"/>
      <c r="C119" s="74"/>
      <c r="D119" s="75"/>
      <c r="E119" s="76"/>
      <c r="F119" s="77"/>
      <c r="G119" s="77"/>
      <c r="H119" s="77"/>
      <c r="I119" s="75"/>
      <c r="J119" s="75"/>
      <c r="N119" s="348"/>
      <c r="O119" s="232"/>
    </row>
    <row r="120" spans="1:15" s="82" customFormat="1" x14ac:dyDescent="0.3">
      <c r="A120" s="91">
        <f t="shared" si="11"/>
        <v>1</v>
      </c>
      <c r="B120" s="73" t="s">
        <v>271</v>
      </c>
      <c r="C120" s="74" t="s">
        <v>179</v>
      </c>
      <c r="D120" s="75">
        <v>67.819999999999993</v>
      </c>
      <c r="E120" s="76" t="s">
        <v>172</v>
      </c>
      <c r="F120" s="77"/>
      <c r="G120" s="77">
        <v>15919</v>
      </c>
      <c r="H120" s="77">
        <f t="shared" si="13"/>
        <v>1079626.5799999998</v>
      </c>
      <c r="I120" s="75">
        <v>15406.41</v>
      </c>
      <c r="J120" s="75">
        <f>I120*D120</f>
        <v>1044862.7261999999</v>
      </c>
      <c r="N120" s="348">
        <v>68.78</v>
      </c>
      <c r="O120" s="348">
        <f>N120*I120</f>
        <v>1059652.8798</v>
      </c>
    </row>
    <row r="121" spans="1:15" s="82" customFormat="1" x14ac:dyDescent="0.3">
      <c r="A121" s="91"/>
      <c r="B121" s="73"/>
      <c r="C121" s="74"/>
      <c r="D121" s="75"/>
      <c r="E121" s="76"/>
      <c r="F121" s="77"/>
      <c r="G121" s="77"/>
      <c r="H121" s="77"/>
      <c r="I121" s="75"/>
      <c r="J121" s="75"/>
      <c r="N121" s="348"/>
      <c r="O121" s="232"/>
    </row>
    <row r="122" spans="1:15" s="82" customFormat="1" x14ac:dyDescent="0.3">
      <c r="A122" s="91">
        <f t="shared" si="11"/>
        <v>1</v>
      </c>
      <c r="B122" s="73" t="s">
        <v>272</v>
      </c>
      <c r="C122" s="74" t="s">
        <v>188</v>
      </c>
      <c r="D122" s="75">
        <v>13</v>
      </c>
      <c r="E122" s="76" t="s">
        <v>172</v>
      </c>
      <c r="F122" s="77"/>
      <c r="G122" s="77">
        <v>15919</v>
      </c>
      <c r="H122" s="77">
        <f t="shared" si="13"/>
        <v>206947</v>
      </c>
      <c r="I122" s="75">
        <v>15406.41</v>
      </c>
      <c r="J122" s="75">
        <f>I122*D122</f>
        <v>200283.33</v>
      </c>
      <c r="N122" s="348">
        <v>10.82</v>
      </c>
      <c r="O122" s="348">
        <f>N122*I122</f>
        <v>166697.35620000001</v>
      </c>
    </row>
    <row r="123" spans="1:15" s="82" customFormat="1" x14ac:dyDescent="0.3">
      <c r="A123" s="91"/>
      <c r="B123" s="73"/>
      <c r="C123" s="74"/>
      <c r="D123" s="75"/>
      <c r="E123" s="76"/>
      <c r="F123" s="77"/>
      <c r="G123" s="77"/>
      <c r="H123" s="77"/>
      <c r="I123" s="75"/>
      <c r="J123" s="75"/>
      <c r="N123" s="348"/>
      <c r="O123" s="232"/>
    </row>
    <row r="124" spans="1:15" s="82" customFormat="1" x14ac:dyDescent="0.3">
      <c r="A124" s="91">
        <f t="shared" si="11"/>
        <v>1</v>
      </c>
      <c r="B124" s="73" t="s">
        <v>273</v>
      </c>
      <c r="C124" s="74" t="s">
        <v>189</v>
      </c>
      <c r="D124" s="75">
        <v>3</v>
      </c>
      <c r="E124" s="76" t="s">
        <v>172</v>
      </c>
      <c r="F124" s="77"/>
      <c r="G124" s="77">
        <v>15919</v>
      </c>
      <c r="H124" s="77">
        <f t="shared" si="13"/>
        <v>47757</v>
      </c>
      <c r="I124" s="75">
        <v>15406.41</v>
      </c>
      <c r="J124" s="75">
        <f>I124*D124</f>
        <v>46219.229999999996</v>
      </c>
      <c r="N124" s="348">
        <v>3</v>
      </c>
      <c r="O124" s="348">
        <f>N124*I124</f>
        <v>46219.229999999996</v>
      </c>
    </row>
    <row r="125" spans="1:15" s="82" customFormat="1" x14ac:dyDescent="0.3">
      <c r="A125" s="91"/>
      <c r="B125" s="73"/>
      <c r="C125" s="74"/>
      <c r="D125" s="75"/>
      <c r="E125" s="76"/>
      <c r="F125" s="77"/>
      <c r="G125" s="77"/>
      <c r="H125" s="77"/>
      <c r="I125" s="75"/>
      <c r="J125" s="75"/>
      <c r="N125" s="348"/>
      <c r="O125" s="232"/>
    </row>
    <row r="126" spans="1:15" s="82" customFormat="1" x14ac:dyDescent="0.3">
      <c r="A126" s="91">
        <f t="shared" si="11"/>
        <v>1</v>
      </c>
      <c r="B126" s="73" t="s">
        <v>274</v>
      </c>
      <c r="C126" s="74" t="s">
        <v>185</v>
      </c>
      <c r="D126" s="75">
        <v>10.27</v>
      </c>
      <c r="E126" s="76" t="s">
        <v>172</v>
      </c>
      <c r="F126" s="77"/>
      <c r="G126" s="77">
        <v>15919</v>
      </c>
      <c r="H126" s="77">
        <f t="shared" si="13"/>
        <v>163488.13</v>
      </c>
      <c r="I126" s="75">
        <v>15406.41</v>
      </c>
      <c r="J126" s="75">
        <f>I126*D126</f>
        <v>158223.83069999999</v>
      </c>
      <c r="N126" s="348">
        <v>18</v>
      </c>
      <c r="O126" s="348">
        <f>N126*I126</f>
        <v>277315.38</v>
      </c>
    </row>
    <row r="127" spans="1:15" s="82" customFormat="1" x14ac:dyDescent="0.3">
      <c r="A127" s="91"/>
      <c r="B127" s="73"/>
      <c r="C127" s="74"/>
      <c r="D127" s="75"/>
      <c r="E127" s="76"/>
      <c r="F127" s="77"/>
      <c r="G127" s="77"/>
      <c r="H127" s="77"/>
      <c r="I127" s="75"/>
      <c r="J127" s="75"/>
      <c r="N127" s="348"/>
      <c r="O127" s="232"/>
    </row>
    <row r="128" spans="1:15" s="82" customFormat="1" x14ac:dyDescent="0.3">
      <c r="A128" s="91" t="e">
        <f>IF(D128&lt;&gt;"",#REF!+1,#REF!)</f>
        <v>#REF!</v>
      </c>
      <c r="B128" s="73"/>
      <c r="C128" s="80" t="s">
        <v>193</v>
      </c>
      <c r="D128" s="75"/>
      <c r="E128" s="78"/>
      <c r="F128" s="75"/>
      <c r="G128" s="75"/>
      <c r="H128" s="75"/>
      <c r="I128" s="75"/>
      <c r="J128" s="75"/>
      <c r="N128" s="348"/>
      <c r="O128" s="232"/>
    </row>
    <row r="129" spans="1:15" s="82" customFormat="1" x14ac:dyDescent="0.3">
      <c r="A129" s="79" t="e">
        <f t="shared" ref="A129:A154" si="14">IF(D129&lt;&gt;"",A128+1,A128)</f>
        <v>#REF!</v>
      </c>
      <c r="B129" s="73"/>
      <c r="C129" s="80"/>
      <c r="D129" s="75"/>
      <c r="E129" s="78"/>
      <c r="F129" s="75"/>
      <c r="G129" s="75"/>
      <c r="H129" s="75"/>
      <c r="I129" s="75"/>
      <c r="J129" s="75"/>
      <c r="N129" s="348"/>
      <c r="O129" s="232"/>
    </row>
    <row r="130" spans="1:15" s="82" customFormat="1" ht="52.8" x14ac:dyDescent="0.3">
      <c r="A130" s="79" t="e">
        <f t="shared" si="14"/>
        <v>#REF!</v>
      </c>
      <c r="B130" s="73"/>
      <c r="C130" s="74" t="s">
        <v>187</v>
      </c>
      <c r="D130" s="75"/>
      <c r="E130" s="76"/>
      <c r="F130" s="77"/>
      <c r="G130" s="77"/>
      <c r="H130" s="77"/>
      <c r="I130" s="75"/>
      <c r="J130" s="75"/>
      <c r="N130" s="348"/>
      <c r="O130" s="232"/>
    </row>
    <row r="131" spans="1:15" s="82" customFormat="1" x14ac:dyDescent="0.3">
      <c r="A131" s="79" t="e">
        <f t="shared" si="14"/>
        <v>#REF!</v>
      </c>
      <c r="B131" s="73"/>
      <c r="C131" s="74"/>
      <c r="D131" s="75"/>
      <c r="E131" s="76"/>
      <c r="F131" s="77"/>
      <c r="G131" s="77"/>
      <c r="H131" s="77"/>
      <c r="I131" s="75"/>
      <c r="J131" s="75"/>
      <c r="N131" s="348"/>
      <c r="O131" s="232"/>
    </row>
    <row r="132" spans="1:15" s="82" customFormat="1" x14ac:dyDescent="0.3">
      <c r="A132" s="79" t="e">
        <f t="shared" si="14"/>
        <v>#REF!</v>
      </c>
      <c r="B132" s="73" t="s">
        <v>275</v>
      </c>
      <c r="C132" s="74" t="s">
        <v>177</v>
      </c>
      <c r="D132" s="75">
        <v>15.02</v>
      </c>
      <c r="E132" s="76" t="s">
        <v>172</v>
      </c>
      <c r="F132" s="77" t="e">
        <f>ROUNDUP(#REF!*1.03,0)</f>
        <v>#REF!</v>
      </c>
      <c r="G132" s="77">
        <v>15919</v>
      </c>
      <c r="H132" s="77">
        <f>G132*D132</f>
        <v>239103.38</v>
      </c>
      <c r="I132" s="75">
        <v>15406.41</v>
      </c>
      <c r="J132" s="75">
        <f>I132*D132</f>
        <v>231404.2782</v>
      </c>
      <c r="N132" s="348">
        <f>D132</f>
        <v>15.02</v>
      </c>
      <c r="O132" s="395">
        <f>N132*I132</f>
        <v>231404.2782</v>
      </c>
    </row>
    <row r="133" spans="1:15" s="82" customFormat="1" x14ac:dyDescent="0.3">
      <c r="A133" s="79"/>
      <c r="B133" s="73"/>
      <c r="C133" s="74"/>
      <c r="D133" s="75"/>
      <c r="E133" s="78"/>
      <c r="F133" s="75"/>
      <c r="G133" s="75"/>
      <c r="H133" s="77"/>
      <c r="I133" s="75"/>
      <c r="J133" s="75"/>
      <c r="N133" s="348"/>
      <c r="O133" s="232"/>
    </row>
    <row r="134" spans="1:15" s="82" customFormat="1" x14ac:dyDescent="0.3">
      <c r="A134" s="79">
        <f t="shared" si="14"/>
        <v>1</v>
      </c>
      <c r="B134" s="73" t="s">
        <v>276</v>
      </c>
      <c r="C134" s="74" t="s">
        <v>178</v>
      </c>
      <c r="D134" s="75">
        <v>39.909999999999997</v>
      </c>
      <c r="E134" s="76" t="s">
        <v>172</v>
      </c>
      <c r="F134" s="77" t="e">
        <f>#REF!</f>
        <v>#REF!</v>
      </c>
      <c r="G134" s="77">
        <v>15919</v>
      </c>
      <c r="H134" s="77">
        <f t="shared" ref="H134:H140" si="15">G134*D134</f>
        <v>635327.28999999992</v>
      </c>
      <c r="I134" s="75">
        <v>15406.41</v>
      </c>
      <c r="J134" s="75">
        <f>I134*D134</f>
        <v>614869.82309999992</v>
      </c>
      <c r="N134" s="348">
        <f t="shared" ref="N134:N140" si="16">D134</f>
        <v>39.909999999999997</v>
      </c>
      <c r="O134" s="395">
        <f t="shared" ref="O134:O154" si="17">N134*I134</f>
        <v>614869.82309999992</v>
      </c>
    </row>
    <row r="135" spans="1:15" s="82" customFormat="1" x14ac:dyDescent="0.3">
      <c r="A135" s="79"/>
      <c r="B135" s="73"/>
      <c r="C135" s="74"/>
      <c r="D135" s="75"/>
      <c r="E135" s="76"/>
      <c r="F135" s="77"/>
      <c r="G135" s="77"/>
      <c r="H135" s="77"/>
      <c r="I135" s="75"/>
      <c r="J135" s="75"/>
      <c r="N135" s="348"/>
      <c r="O135" s="395"/>
    </row>
    <row r="136" spans="1:15" s="82" customFormat="1" x14ac:dyDescent="0.3">
      <c r="A136" s="79">
        <f t="shared" si="14"/>
        <v>1</v>
      </c>
      <c r="B136" s="73" t="s">
        <v>277</v>
      </c>
      <c r="C136" s="74" t="s">
        <v>179</v>
      </c>
      <c r="D136" s="75">
        <v>63.92</v>
      </c>
      <c r="E136" s="76" t="s">
        <v>172</v>
      </c>
      <c r="F136" s="77"/>
      <c r="G136" s="77">
        <v>15919</v>
      </c>
      <c r="H136" s="77">
        <f t="shared" si="15"/>
        <v>1017542.48</v>
      </c>
      <c r="I136" s="75">
        <v>15406.41</v>
      </c>
      <c r="J136" s="75">
        <f>I136*D136</f>
        <v>984777.72719999996</v>
      </c>
      <c r="N136" s="348">
        <f t="shared" si="16"/>
        <v>63.92</v>
      </c>
      <c r="O136" s="395">
        <f t="shared" si="17"/>
        <v>984777.72719999996</v>
      </c>
    </row>
    <row r="137" spans="1:15" s="82" customFormat="1" x14ac:dyDescent="0.3">
      <c r="A137" s="79"/>
      <c r="B137" s="73"/>
      <c r="C137" s="74"/>
      <c r="D137" s="75"/>
      <c r="E137" s="76"/>
      <c r="F137" s="77"/>
      <c r="G137" s="77"/>
      <c r="H137" s="77"/>
      <c r="I137" s="75"/>
      <c r="J137" s="75"/>
      <c r="N137" s="348"/>
      <c r="O137" s="232"/>
    </row>
    <row r="138" spans="1:15" s="82" customFormat="1" x14ac:dyDescent="0.3">
      <c r="A138" s="79">
        <f t="shared" si="14"/>
        <v>1</v>
      </c>
      <c r="B138" s="73" t="s">
        <v>278</v>
      </c>
      <c r="C138" s="74" t="s">
        <v>188</v>
      </c>
      <c r="D138" s="75">
        <v>13</v>
      </c>
      <c r="E138" s="76" t="s">
        <v>172</v>
      </c>
      <c r="F138" s="77"/>
      <c r="G138" s="77">
        <v>15919</v>
      </c>
      <c r="H138" s="77">
        <f t="shared" si="15"/>
        <v>206947</v>
      </c>
      <c r="I138" s="75">
        <v>15406.41</v>
      </c>
      <c r="J138" s="75">
        <f>I138*D138</f>
        <v>200283.33</v>
      </c>
      <c r="N138" s="348">
        <f t="shared" si="16"/>
        <v>13</v>
      </c>
      <c r="O138" s="232">
        <f t="shared" si="17"/>
        <v>200283.33</v>
      </c>
    </row>
    <row r="139" spans="1:15" s="82" customFormat="1" x14ac:dyDescent="0.3">
      <c r="A139" s="79"/>
      <c r="B139" s="73"/>
      <c r="C139" s="74"/>
      <c r="D139" s="75"/>
      <c r="E139" s="76"/>
      <c r="F139" s="77"/>
      <c r="G139" s="77"/>
      <c r="H139" s="77"/>
      <c r="I139" s="75"/>
      <c r="J139" s="75"/>
      <c r="N139" s="348"/>
      <c r="O139" s="232"/>
    </row>
    <row r="140" spans="1:15" s="82" customFormat="1" x14ac:dyDescent="0.3">
      <c r="A140" s="79">
        <f t="shared" si="14"/>
        <v>1</v>
      </c>
      <c r="B140" s="73" t="s">
        <v>279</v>
      </c>
      <c r="C140" s="74" t="s">
        <v>189</v>
      </c>
      <c r="D140" s="75">
        <v>3</v>
      </c>
      <c r="E140" s="76" t="s">
        <v>172</v>
      </c>
      <c r="F140" s="77"/>
      <c r="G140" s="77">
        <v>15919</v>
      </c>
      <c r="H140" s="77">
        <f t="shared" si="15"/>
        <v>47757</v>
      </c>
      <c r="I140" s="75">
        <v>15406.41</v>
      </c>
      <c r="J140" s="75">
        <f>I140*D140</f>
        <v>46219.229999999996</v>
      </c>
      <c r="N140" s="348">
        <f t="shared" si="16"/>
        <v>3</v>
      </c>
      <c r="O140" s="232">
        <f t="shared" si="17"/>
        <v>46219.229999999996</v>
      </c>
    </row>
    <row r="141" spans="1:15" s="82" customFormat="1" x14ac:dyDescent="0.3">
      <c r="A141" s="79"/>
      <c r="B141" s="93"/>
      <c r="C141" s="94"/>
      <c r="D141" s="95"/>
      <c r="E141" s="201"/>
      <c r="F141" s="84"/>
      <c r="G141" s="84"/>
      <c r="H141" s="84"/>
      <c r="I141" s="95"/>
      <c r="J141" s="95"/>
      <c r="K141" s="85"/>
      <c r="L141" s="85"/>
      <c r="M141" s="85"/>
      <c r="N141" s="548"/>
      <c r="O141" s="549"/>
    </row>
    <row r="142" spans="1:15" s="82" customFormat="1" x14ac:dyDescent="0.3">
      <c r="A142" s="79">
        <f t="shared" si="14"/>
        <v>0</v>
      </c>
      <c r="B142" s="73"/>
      <c r="C142" s="80" t="s">
        <v>194</v>
      </c>
      <c r="D142" s="75"/>
      <c r="E142" s="78"/>
      <c r="F142" s="75"/>
      <c r="G142" s="75"/>
      <c r="H142" s="75"/>
      <c r="I142" s="75"/>
      <c r="J142" s="75"/>
      <c r="N142" s="348"/>
      <c r="O142" s="232"/>
    </row>
    <row r="143" spans="1:15" s="82" customFormat="1" x14ac:dyDescent="0.3">
      <c r="A143" s="79">
        <f>IF(D143&lt;&gt;"",A142+1,A142)</f>
        <v>0</v>
      </c>
      <c r="B143" s="73"/>
      <c r="C143" s="80"/>
      <c r="D143" s="75"/>
      <c r="E143" s="78"/>
      <c r="F143" s="75"/>
      <c r="G143" s="75"/>
      <c r="H143" s="75"/>
      <c r="I143" s="75"/>
      <c r="J143" s="75"/>
      <c r="N143" s="348"/>
      <c r="O143" s="232"/>
    </row>
    <row r="144" spans="1:15" s="82" customFormat="1" ht="52.8" x14ac:dyDescent="0.3">
      <c r="A144" s="79">
        <f t="shared" si="14"/>
        <v>0</v>
      </c>
      <c r="B144" s="73"/>
      <c r="C144" s="74" t="s">
        <v>187</v>
      </c>
      <c r="D144" s="75"/>
      <c r="E144" s="76"/>
      <c r="F144" s="77"/>
      <c r="G144" s="77"/>
      <c r="H144" s="77"/>
      <c r="I144" s="75"/>
      <c r="J144" s="75"/>
      <c r="N144" s="348"/>
      <c r="O144" s="232"/>
    </row>
    <row r="145" spans="1:20" s="82" customFormat="1" x14ac:dyDescent="0.3">
      <c r="A145" s="79">
        <f t="shared" si="14"/>
        <v>0</v>
      </c>
      <c r="B145" s="73"/>
      <c r="C145" s="74"/>
      <c r="D145" s="75"/>
      <c r="E145" s="76"/>
      <c r="F145" s="77"/>
      <c r="G145" s="77"/>
      <c r="H145" s="77"/>
      <c r="I145" s="75"/>
      <c r="J145" s="75"/>
      <c r="N145" s="348"/>
      <c r="O145" s="348"/>
    </row>
    <row r="146" spans="1:20" s="82" customFormat="1" x14ac:dyDescent="0.3">
      <c r="A146" s="79">
        <f t="shared" si="14"/>
        <v>1</v>
      </c>
      <c r="B146" s="73" t="s">
        <v>280</v>
      </c>
      <c r="C146" s="74" t="s">
        <v>177</v>
      </c>
      <c r="D146" s="75">
        <v>3.07</v>
      </c>
      <c r="E146" s="76" t="s">
        <v>172</v>
      </c>
      <c r="F146" s="77" t="e">
        <f>ROUNDUP(#REF!*1.03,0)</f>
        <v>#REF!</v>
      </c>
      <c r="G146" s="77">
        <v>15919</v>
      </c>
      <c r="H146" s="77">
        <f>G146*D146</f>
        <v>48871.329999999994</v>
      </c>
      <c r="I146" s="75">
        <v>15406.41</v>
      </c>
      <c r="J146" s="75">
        <f>I146*D146</f>
        <v>47297.678699999997</v>
      </c>
      <c r="N146" s="348">
        <f>D146</f>
        <v>3.07</v>
      </c>
      <c r="O146" s="348">
        <f t="shared" si="17"/>
        <v>47297.678699999997</v>
      </c>
    </row>
    <row r="147" spans="1:20" s="82" customFormat="1" x14ac:dyDescent="0.3">
      <c r="A147" s="79"/>
      <c r="B147" s="73"/>
      <c r="C147" s="74"/>
      <c r="D147" s="75"/>
      <c r="E147" s="78"/>
      <c r="F147" s="75"/>
      <c r="G147" s="75"/>
      <c r="H147" s="77"/>
      <c r="I147" s="75"/>
      <c r="J147" s="75"/>
      <c r="N147" s="348"/>
      <c r="O147" s="348"/>
    </row>
    <row r="148" spans="1:20" s="82" customFormat="1" x14ac:dyDescent="0.3">
      <c r="A148" s="79">
        <f t="shared" si="14"/>
        <v>1</v>
      </c>
      <c r="B148" s="73" t="s">
        <v>281</v>
      </c>
      <c r="C148" s="74" t="s">
        <v>178</v>
      </c>
      <c r="D148" s="75">
        <v>3.44</v>
      </c>
      <c r="E148" s="76" t="s">
        <v>172</v>
      </c>
      <c r="F148" s="77" t="e">
        <f>#REF!</f>
        <v>#REF!</v>
      </c>
      <c r="G148" s="77">
        <v>15919</v>
      </c>
      <c r="H148" s="77">
        <f t="shared" ref="H148:H154" si="18">G148*D148</f>
        <v>54761.36</v>
      </c>
      <c r="I148" s="75">
        <v>15406.41</v>
      </c>
      <c r="J148" s="75">
        <f>I148*D148</f>
        <v>52998.0504</v>
      </c>
      <c r="N148" s="348">
        <f t="shared" ref="N148:N154" si="19">D148</f>
        <v>3.44</v>
      </c>
      <c r="O148" s="348">
        <f t="shared" si="17"/>
        <v>52998.0504</v>
      </c>
    </row>
    <row r="149" spans="1:20" s="85" customFormat="1" x14ac:dyDescent="0.3">
      <c r="A149" s="79"/>
      <c r="B149" s="73"/>
      <c r="C149" s="74"/>
      <c r="D149" s="75"/>
      <c r="E149" s="76"/>
      <c r="F149" s="77"/>
      <c r="G149" s="77"/>
      <c r="H149" s="77"/>
      <c r="I149" s="75"/>
      <c r="J149" s="75"/>
      <c r="N149" s="348"/>
      <c r="O149" s="348"/>
      <c r="P149" s="82"/>
      <c r="Q149" s="82"/>
      <c r="R149" s="82"/>
      <c r="S149" s="82"/>
      <c r="T149" s="82"/>
    </row>
    <row r="150" spans="1:20" s="82" customFormat="1" x14ac:dyDescent="0.3">
      <c r="A150" s="79">
        <f t="shared" si="14"/>
        <v>1</v>
      </c>
      <c r="B150" s="73" t="s">
        <v>282</v>
      </c>
      <c r="C150" s="74" t="s">
        <v>179</v>
      </c>
      <c r="D150" s="75">
        <v>3.3</v>
      </c>
      <c r="E150" s="76" t="s">
        <v>172</v>
      </c>
      <c r="F150" s="77"/>
      <c r="G150" s="77">
        <v>15919</v>
      </c>
      <c r="H150" s="77">
        <f t="shared" si="18"/>
        <v>52532.7</v>
      </c>
      <c r="I150" s="75">
        <v>15406.41</v>
      </c>
      <c r="J150" s="75">
        <f>I150*D150</f>
        <v>50841.152999999998</v>
      </c>
      <c r="N150" s="348">
        <f t="shared" si="19"/>
        <v>3.3</v>
      </c>
      <c r="O150" s="348">
        <f t="shared" si="17"/>
        <v>50841.152999999998</v>
      </c>
    </row>
    <row r="151" spans="1:20" s="82" customFormat="1" x14ac:dyDescent="0.3">
      <c r="A151" s="79"/>
      <c r="B151" s="73"/>
      <c r="C151" s="74"/>
      <c r="D151" s="75"/>
      <c r="E151" s="76"/>
      <c r="F151" s="77"/>
      <c r="G151" s="77"/>
      <c r="H151" s="77"/>
      <c r="I151" s="75"/>
      <c r="J151" s="75"/>
      <c r="N151" s="348"/>
      <c r="O151" s="348"/>
    </row>
    <row r="152" spans="1:20" s="82" customFormat="1" x14ac:dyDescent="0.3">
      <c r="A152" s="79">
        <f t="shared" si="14"/>
        <v>1</v>
      </c>
      <c r="B152" s="73" t="s">
        <v>283</v>
      </c>
      <c r="C152" s="74" t="s">
        <v>195</v>
      </c>
      <c r="D152" s="75">
        <v>6.39</v>
      </c>
      <c r="E152" s="76" t="s">
        <v>172</v>
      </c>
      <c r="F152" s="77"/>
      <c r="G152" s="77">
        <v>15919</v>
      </c>
      <c r="H152" s="77">
        <f t="shared" si="18"/>
        <v>101722.40999999999</v>
      </c>
      <c r="I152" s="75">
        <v>15406.41</v>
      </c>
      <c r="J152" s="75">
        <f>I152*D152</f>
        <v>98446.959899999987</v>
      </c>
      <c r="N152" s="348">
        <f t="shared" si="19"/>
        <v>6.39</v>
      </c>
      <c r="O152" s="348">
        <f t="shared" si="17"/>
        <v>98446.959899999987</v>
      </c>
    </row>
    <row r="153" spans="1:20" s="82" customFormat="1" x14ac:dyDescent="0.3">
      <c r="A153" s="79"/>
      <c r="B153" s="73"/>
      <c r="C153" s="74"/>
      <c r="D153" s="75"/>
      <c r="E153" s="76"/>
      <c r="F153" s="77"/>
      <c r="G153" s="77"/>
      <c r="H153" s="77"/>
      <c r="I153" s="75"/>
      <c r="J153" s="75"/>
      <c r="N153" s="348"/>
      <c r="O153" s="348"/>
    </row>
    <row r="154" spans="1:20" s="82" customFormat="1" x14ac:dyDescent="0.3">
      <c r="A154" s="79">
        <f t="shared" si="14"/>
        <v>1</v>
      </c>
      <c r="B154" s="73" t="s">
        <v>284</v>
      </c>
      <c r="C154" s="74" t="s">
        <v>196</v>
      </c>
      <c r="D154" s="75">
        <v>1.94</v>
      </c>
      <c r="E154" s="76" t="s">
        <v>172</v>
      </c>
      <c r="F154" s="77"/>
      <c r="G154" s="77">
        <v>15919</v>
      </c>
      <c r="H154" s="77">
        <f t="shared" si="18"/>
        <v>30882.86</v>
      </c>
      <c r="I154" s="75">
        <v>15406.41</v>
      </c>
      <c r="J154" s="75">
        <f>I154*D154</f>
        <v>29888.435399999998</v>
      </c>
      <c r="N154" s="348">
        <f t="shared" si="19"/>
        <v>1.94</v>
      </c>
      <c r="O154" s="348">
        <f t="shared" si="17"/>
        <v>29888.435399999998</v>
      </c>
    </row>
    <row r="155" spans="1:20" s="82" customFormat="1" x14ac:dyDescent="0.3">
      <c r="A155" s="79"/>
      <c r="B155" s="73"/>
      <c r="C155" s="74"/>
      <c r="D155" s="75"/>
      <c r="E155" s="76"/>
      <c r="F155" s="84"/>
      <c r="G155" s="77"/>
      <c r="H155" s="77"/>
      <c r="I155" s="75"/>
      <c r="J155" s="75"/>
      <c r="N155" s="348"/>
      <c r="O155" s="348"/>
    </row>
    <row r="156" spans="1:20" s="82" customFormat="1" x14ac:dyDescent="0.3">
      <c r="A156" s="79" t="e">
        <f>IF(D156&lt;&gt;"",#REF!+1,#REF!)</f>
        <v>#REF!</v>
      </c>
      <c r="B156" s="73"/>
      <c r="C156" s="80" t="s">
        <v>197</v>
      </c>
      <c r="D156" s="75"/>
      <c r="E156" s="76"/>
      <c r="F156" s="77"/>
      <c r="G156" s="77"/>
      <c r="H156" s="77"/>
      <c r="I156" s="75"/>
      <c r="J156" s="75"/>
      <c r="N156" s="348"/>
      <c r="O156" s="348"/>
    </row>
    <row r="157" spans="1:20" s="82" customFormat="1" x14ac:dyDescent="0.3">
      <c r="A157" s="79" t="e">
        <f t="shared" ref="A157:A188" si="20">IF(D157&lt;&gt;"",A156+1,A156)</f>
        <v>#REF!</v>
      </c>
      <c r="B157" s="73"/>
      <c r="C157" s="74"/>
      <c r="D157" s="75"/>
      <c r="E157" s="78"/>
      <c r="F157" s="75"/>
      <c r="G157" s="75"/>
      <c r="H157" s="75"/>
      <c r="I157" s="75"/>
      <c r="J157" s="75"/>
      <c r="N157" s="348"/>
      <c r="O157" s="232"/>
    </row>
    <row r="158" spans="1:20" s="82" customFormat="1" ht="62.25" customHeight="1" x14ac:dyDescent="0.3">
      <c r="A158" s="79" t="e">
        <f t="shared" si="20"/>
        <v>#REF!</v>
      </c>
      <c r="B158" s="73"/>
      <c r="C158" s="86" t="s">
        <v>198</v>
      </c>
      <c r="D158" s="75"/>
      <c r="E158" s="76"/>
      <c r="F158" s="84"/>
      <c r="G158" s="84"/>
      <c r="H158" s="84"/>
      <c r="I158" s="75"/>
      <c r="J158" s="75"/>
      <c r="K158" s="85"/>
      <c r="L158" s="85"/>
      <c r="M158" s="85"/>
      <c r="N158" s="348"/>
      <c r="O158" s="232"/>
    </row>
    <row r="159" spans="1:20" s="82" customFormat="1" x14ac:dyDescent="0.3">
      <c r="A159" s="79" t="e">
        <f t="shared" si="20"/>
        <v>#REF!</v>
      </c>
      <c r="B159" s="73"/>
      <c r="C159" s="86"/>
      <c r="D159" s="75"/>
      <c r="E159" s="76"/>
      <c r="F159" s="77"/>
      <c r="G159" s="77"/>
      <c r="H159" s="77"/>
      <c r="I159" s="75"/>
      <c r="J159" s="75"/>
      <c r="N159" s="348"/>
      <c r="O159" s="232"/>
    </row>
    <row r="160" spans="1:20" s="82" customFormat="1" ht="60" customHeight="1" x14ac:dyDescent="0.3">
      <c r="A160" s="79" t="e">
        <f t="shared" si="20"/>
        <v>#REF!</v>
      </c>
      <c r="B160" s="73"/>
      <c r="C160" s="86" t="s">
        <v>199</v>
      </c>
      <c r="D160" s="75"/>
      <c r="E160" s="76"/>
      <c r="F160" s="77"/>
      <c r="G160" s="77"/>
      <c r="H160" s="77"/>
      <c r="I160" s="75"/>
      <c r="J160" s="75"/>
      <c r="N160" s="348"/>
      <c r="O160" s="232"/>
    </row>
    <row r="161" spans="1:15" s="82" customFormat="1" x14ac:dyDescent="0.3">
      <c r="A161" s="79" t="e">
        <f t="shared" si="20"/>
        <v>#REF!</v>
      </c>
      <c r="B161" s="73"/>
      <c r="C161" s="86"/>
      <c r="D161" s="75"/>
      <c r="E161" s="76"/>
      <c r="F161" s="77"/>
      <c r="G161" s="77"/>
      <c r="H161" s="77"/>
      <c r="I161" s="75"/>
      <c r="J161" s="75"/>
      <c r="N161" s="348"/>
      <c r="O161" s="232"/>
    </row>
    <row r="162" spans="1:15" s="82" customFormat="1" ht="26.4" x14ac:dyDescent="0.3">
      <c r="A162" s="79" t="e">
        <f t="shared" si="20"/>
        <v>#REF!</v>
      </c>
      <c r="B162" s="73"/>
      <c r="C162" s="86" t="s">
        <v>200</v>
      </c>
      <c r="D162" s="75"/>
      <c r="E162" s="76"/>
      <c r="F162" s="77"/>
      <c r="G162" s="77"/>
      <c r="H162" s="77"/>
      <c r="I162" s="75"/>
      <c r="J162" s="75"/>
      <c r="N162" s="348"/>
      <c r="O162" s="232"/>
    </row>
    <row r="163" spans="1:15" s="82" customFormat="1" x14ac:dyDescent="0.3">
      <c r="A163" s="79" t="e">
        <f t="shared" si="20"/>
        <v>#REF!</v>
      </c>
      <c r="B163" s="73"/>
      <c r="C163" s="74"/>
      <c r="D163" s="75"/>
      <c r="E163" s="76"/>
      <c r="F163" s="77"/>
      <c r="G163" s="77"/>
      <c r="H163" s="77"/>
      <c r="I163" s="75"/>
      <c r="J163" s="75"/>
      <c r="N163" s="348"/>
      <c r="O163" s="232"/>
    </row>
    <row r="164" spans="1:15" s="82" customFormat="1" ht="26.4" x14ac:dyDescent="0.3">
      <c r="A164" s="79" t="e">
        <f t="shared" si="20"/>
        <v>#REF!</v>
      </c>
      <c r="B164" s="73"/>
      <c r="C164" s="83" t="s">
        <v>201</v>
      </c>
      <c r="D164" s="75"/>
      <c r="E164" s="76"/>
      <c r="F164" s="77"/>
      <c r="G164" s="77"/>
      <c r="H164" s="77"/>
      <c r="I164" s="75"/>
      <c r="J164" s="75"/>
      <c r="N164" s="348"/>
      <c r="O164" s="232"/>
    </row>
    <row r="165" spans="1:15" s="82" customFormat="1" x14ac:dyDescent="0.3">
      <c r="A165" s="79" t="e">
        <f t="shared" si="20"/>
        <v>#REF!</v>
      </c>
      <c r="B165" s="93"/>
      <c r="C165" s="94"/>
      <c r="D165" s="95"/>
      <c r="E165" s="201"/>
      <c r="F165" s="84"/>
      <c r="G165" s="84"/>
      <c r="H165" s="84"/>
      <c r="I165" s="95"/>
      <c r="J165" s="95"/>
      <c r="K165" s="85"/>
      <c r="L165" s="85"/>
      <c r="M165" s="85"/>
      <c r="N165" s="548"/>
      <c r="O165" s="549"/>
    </row>
    <row r="166" spans="1:15" s="82" customFormat="1" x14ac:dyDescent="0.3">
      <c r="A166" s="79" t="e">
        <f t="shared" si="20"/>
        <v>#REF!</v>
      </c>
      <c r="B166" s="73"/>
      <c r="C166" s="80" t="s">
        <v>165</v>
      </c>
      <c r="D166" s="75"/>
      <c r="E166" s="76"/>
      <c r="F166" s="77"/>
      <c r="G166" s="77"/>
      <c r="H166" s="77"/>
      <c r="I166" s="75"/>
      <c r="J166" s="75"/>
      <c r="N166" s="348"/>
      <c r="O166" s="232"/>
    </row>
    <row r="167" spans="1:15" s="82" customFormat="1" x14ac:dyDescent="0.3">
      <c r="A167" s="79" t="e">
        <f t="shared" si="20"/>
        <v>#REF!</v>
      </c>
      <c r="B167" s="73"/>
      <c r="C167" s="74"/>
      <c r="D167" s="75"/>
      <c r="E167" s="76"/>
      <c r="F167" s="77"/>
      <c r="G167" s="77"/>
      <c r="H167" s="77"/>
      <c r="I167" s="75"/>
      <c r="J167" s="75"/>
      <c r="N167" s="348"/>
      <c r="O167" s="232"/>
    </row>
    <row r="168" spans="1:15" s="82" customFormat="1" x14ac:dyDescent="0.3">
      <c r="A168" s="91" t="e">
        <f t="shared" si="20"/>
        <v>#REF!</v>
      </c>
      <c r="B168" s="73" t="s">
        <v>285</v>
      </c>
      <c r="C168" s="74" t="s">
        <v>171</v>
      </c>
      <c r="D168" s="75">
        <v>445.15</v>
      </c>
      <c r="E168" s="76" t="s">
        <v>130</v>
      </c>
      <c r="F168" s="77">
        <v>1150</v>
      </c>
      <c r="G168" s="77">
        <v>1450</v>
      </c>
      <c r="H168" s="77">
        <f>G168*D168</f>
        <v>645467.5</v>
      </c>
      <c r="I168" s="75">
        <v>1403.31</v>
      </c>
      <c r="J168" s="75">
        <f>I168*D168</f>
        <v>624683.44649999996</v>
      </c>
      <c r="N168" s="348">
        <f>525.99+125</f>
        <v>650.99</v>
      </c>
      <c r="O168" s="348">
        <f>N168*I168</f>
        <v>913540.77689999994</v>
      </c>
    </row>
    <row r="169" spans="1:15" s="82" customFormat="1" x14ac:dyDescent="0.3">
      <c r="A169" s="91"/>
      <c r="B169" s="73"/>
      <c r="C169" s="74"/>
      <c r="D169" s="75"/>
      <c r="E169" s="76"/>
      <c r="F169" s="77"/>
      <c r="G169" s="77"/>
      <c r="H169" s="77"/>
      <c r="I169" s="75"/>
      <c r="J169" s="75"/>
      <c r="N169" s="348"/>
      <c r="O169" s="232"/>
    </row>
    <row r="170" spans="1:15" s="82" customFormat="1" x14ac:dyDescent="0.3">
      <c r="A170" s="91">
        <f t="shared" si="20"/>
        <v>1</v>
      </c>
      <c r="B170" s="73" t="s">
        <v>286</v>
      </c>
      <c r="C170" s="74" t="s">
        <v>173</v>
      </c>
      <c r="D170" s="75">
        <v>147.99</v>
      </c>
      <c r="E170" s="76" t="s">
        <v>130</v>
      </c>
      <c r="F170" s="77">
        <v>1150</v>
      </c>
      <c r="G170" s="77">
        <v>1450</v>
      </c>
      <c r="H170" s="77">
        <f t="shared" ref="H170:H172" si="21">G170*D170</f>
        <v>214585.5</v>
      </c>
      <c r="I170" s="75">
        <v>1403.31</v>
      </c>
      <c r="J170" s="75">
        <f>I170*D170</f>
        <v>207675.8469</v>
      </c>
      <c r="N170" s="348">
        <v>26.66</v>
      </c>
      <c r="O170" s="348">
        <f>N170*I170</f>
        <v>37412.244599999998</v>
      </c>
    </row>
    <row r="171" spans="1:15" s="82" customFormat="1" x14ac:dyDescent="0.3">
      <c r="A171" s="91"/>
      <c r="B171" s="73"/>
      <c r="C171" s="74"/>
      <c r="D171" s="75"/>
      <c r="E171" s="76"/>
      <c r="F171" s="77"/>
      <c r="G171" s="77"/>
      <c r="H171" s="77"/>
      <c r="I171" s="75"/>
      <c r="J171" s="75"/>
      <c r="N171" s="348"/>
      <c r="O171" s="232"/>
    </row>
    <row r="172" spans="1:15" s="82" customFormat="1" x14ac:dyDescent="0.3">
      <c r="A172" s="91">
        <f t="shared" si="20"/>
        <v>1</v>
      </c>
      <c r="B172" s="73" t="s">
        <v>287</v>
      </c>
      <c r="C172" s="74" t="s">
        <v>174</v>
      </c>
      <c r="D172" s="75">
        <v>67</v>
      </c>
      <c r="E172" s="76" t="s">
        <v>130</v>
      </c>
      <c r="F172" s="77">
        <v>1150</v>
      </c>
      <c r="G172" s="77">
        <v>1450</v>
      </c>
      <c r="H172" s="77">
        <f t="shared" si="21"/>
        <v>97150</v>
      </c>
      <c r="I172" s="75">
        <v>1403.31</v>
      </c>
      <c r="J172" s="75">
        <f>I172*D172</f>
        <v>94021.76999999999</v>
      </c>
      <c r="N172" s="348">
        <v>52.72</v>
      </c>
      <c r="O172" s="348">
        <f>N172*I172</f>
        <v>73982.503199999992</v>
      </c>
    </row>
    <row r="173" spans="1:15" s="82" customFormat="1" x14ac:dyDescent="0.3">
      <c r="A173" s="91"/>
      <c r="B173" s="73"/>
      <c r="C173" s="74"/>
      <c r="D173" s="75"/>
      <c r="E173" s="76"/>
      <c r="F173" s="77"/>
      <c r="G173" s="77"/>
      <c r="H173" s="77"/>
      <c r="I173" s="75"/>
      <c r="J173" s="75"/>
      <c r="N173" s="348"/>
      <c r="O173" s="232"/>
    </row>
    <row r="174" spans="1:15" s="82" customFormat="1" x14ac:dyDescent="0.3">
      <c r="A174" s="91">
        <f t="shared" si="20"/>
        <v>0</v>
      </c>
      <c r="B174" s="73"/>
      <c r="C174" s="80" t="s">
        <v>175</v>
      </c>
      <c r="D174" s="75"/>
      <c r="E174" s="76"/>
      <c r="F174" s="77"/>
      <c r="G174" s="77"/>
      <c r="H174" s="77"/>
      <c r="I174" s="75"/>
      <c r="J174" s="75"/>
      <c r="N174" s="348"/>
      <c r="O174" s="232"/>
    </row>
    <row r="175" spans="1:15" s="82" customFormat="1" x14ac:dyDescent="0.3">
      <c r="A175" s="79">
        <f t="shared" si="20"/>
        <v>0</v>
      </c>
      <c r="B175" s="73"/>
      <c r="C175" s="80"/>
      <c r="D175" s="75"/>
      <c r="E175" s="76"/>
      <c r="F175" s="77"/>
      <c r="G175" s="77"/>
      <c r="H175" s="77"/>
      <c r="I175" s="75"/>
      <c r="J175" s="75"/>
      <c r="N175" s="348"/>
      <c r="O175" s="232"/>
    </row>
    <row r="176" spans="1:15" s="82" customFormat="1" x14ac:dyDescent="0.3">
      <c r="A176" s="91">
        <f t="shared" si="20"/>
        <v>1</v>
      </c>
      <c r="B176" s="73" t="s">
        <v>288</v>
      </c>
      <c r="C176" s="74" t="s">
        <v>177</v>
      </c>
      <c r="D176" s="75">
        <v>508.89</v>
      </c>
      <c r="E176" s="76" t="s">
        <v>130</v>
      </c>
      <c r="F176" s="77"/>
      <c r="G176" s="77">
        <v>1626</v>
      </c>
      <c r="H176" s="77">
        <f>G176*D176</f>
        <v>827455.14</v>
      </c>
      <c r="I176" s="75">
        <v>1573.64</v>
      </c>
      <c r="J176" s="75">
        <f>I176*D176</f>
        <v>800809.65960000001</v>
      </c>
      <c r="N176" s="348">
        <v>493.33</v>
      </c>
      <c r="O176" s="348">
        <f>N176*I176</f>
        <v>776323.82120000001</v>
      </c>
    </row>
    <row r="177" spans="1:15" s="82" customFormat="1" x14ac:dyDescent="0.3">
      <c r="A177" s="91">
        <f t="shared" si="20"/>
        <v>1</v>
      </c>
      <c r="B177" s="73"/>
      <c r="C177" s="74"/>
      <c r="D177" s="75"/>
      <c r="E177" s="76"/>
      <c r="F177" s="77"/>
      <c r="G177" s="77"/>
      <c r="H177" s="77">
        <f t="shared" ref="H177:H241" si="22">G177*D177</f>
        <v>0</v>
      </c>
      <c r="I177" s="75"/>
      <c r="J177" s="75"/>
      <c r="N177" s="348"/>
      <c r="O177" s="232"/>
    </row>
    <row r="178" spans="1:15" s="82" customFormat="1" x14ac:dyDescent="0.3">
      <c r="A178" s="91">
        <f t="shared" si="20"/>
        <v>2</v>
      </c>
      <c r="B178" s="73" t="s">
        <v>289</v>
      </c>
      <c r="C178" s="74" t="s">
        <v>178</v>
      </c>
      <c r="D178" s="75">
        <v>502.75</v>
      </c>
      <c r="E178" s="76" t="s">
        <v>130</v>
      </c>
      <c r="F178" s="77"/>
      <c r="G178" s="77">
        <v>1626</v>
      </c>
      <c r="H178" s="77">
        <f t="shared" si="22"/>
        <v>817471.5</v>
      </c>
      <c r="I178" s="75">
        <v>1573.64</v>
      </c>
      <c r="J178" s="75">
        <f>I178*D178</f>
        <v>791147.51</v>
      </c>
      <c r="N178" s="348">
        <v>576.79</v>
      </c>
      <c r="O178" s="348">
        <f>N178*I178</f>
        <v>907659.81559999997</v>
      </c>
    </row>
    <row r="179" spans="1:15" s="82" customFormat="1" x14ac:dyDescent="0.3">
      <c r="A179" s="91">
        <f t="shared" si="20"/>
        <v>2</v>
      </c>
      <c r="B179" s="73"/>
      <c r="C179" s="74"/>
      <c r="D179" s="75"/>
      <c r="E179" s="76"/>
      <c r="F179" s="77"/>
      <c r="G179" s="77"/>
      <c r="H179" s="77">
        <f t="shared" si="22"/>
        <v>0</v>
      </c>
      <c r="I179" s="75"/>
      <c r="J179" s="75"/>
      <c r="N179" s="348"/>
      <c r="O179" s="232"/>
    </row>
    <row r="180" spans="1:15" s="82" customFormat="1" x14ac:dyDescent="0.3">
      <c r="A180" s="91">
        <f t="shared" si="20"/>
        <v>3</v>
      </c>
      <c r="B180" s="73" t="s">
        <v>290</v>
      </c>
      <c r="C180" s="74" t="s">
        <v>179</v>
      </c>
      <c r="D180" s="75">
        <v>521.20000000000005</v>
      </c>
      <c r="E180" s="76" t="s">
        <v>130</v>
      </c>
      <c r="F180" s="77"/>
      <c r="G180" s="77">
        <v>1626</v>
      </c>
      <c r="H180" s="77">
        <f t="shared" si="22"/>
        <v>847471.20000000007</v>
      </c>
      <c r="I180" s="75">
        <v>1573.64</v>
      </c>
      <c r="J180" s="75">
        <f>I180*D180</f>
        <v>820181.16800000018</v>
      </c>
      <c r="N180" s="348">
        <v>513.65</v>
      </c>
      <c r="O180" s="235">
        <f>N180*I180</f>
        <v>808300.18599999999</v>
      </c>
    </row>
    <row r="181" spans="1:15" s="82" customFormat="1" x14ac:dyDescent="0.3">
      <c r="A181" s="91">
        <f t="shared" si="20"/>
        <v>3</v>
      </c>
      <c r="B181" s="73"/>
      <c r="C181" s="74"/>
      <c r="D181" s="75"/>
      <c r="E181" s="76"/>
      <c r="F181" s="77"/>
      <c r="G181" s="77"/>
      <c r="H181" s="77">
        <f t="shared" si="22"/>
        <v>0</v>
      </c>
      <c r="I181" s="75"/>
      <c r="J181" s="75"/>
      <c r="N181" s="348"/>
      <c r="O181" s="232"/>
    </row>
    <row r="182" spans="1:15" s="82" customFormat="1" x14ac:dyDescent="0.3">
      <c r="A182" s="91">
        <f t="shared" si="20"/>
        <v>4</v>
      </c>
      <c r="B182" s="73" t="s">
        <v>291</v>
      </c>
      <c r="C182" s="74" t="s">
        <v>180</v>
      </c>
      <c r="D182" s="75">
        <v>184</v>
      </c>
      <c r="E182" s="76" t="s">
        <v>130</v>
      </c>
      <c r="F182" s="77"/>
      <c r="G182" s="77">
        <v>1626</v>
      </c>
      <c r="H182" s="77">
        <f t="shared" si="22"/>
        <v>299184</v>
      </c>
      <c r="I182" s="75">
        <v>1573.64</v>
      </c>
      <c r="J182" s="75">
        <f>I182*D182</f>
        <v>289549.76</v>
      </c>
      <c r="N182" s="348">
        <v>189.22</v>
      </c>
      <c r="O182" s="348">
        <f>N182*I182</f>
        <v>297764.16080000001</v>
      </c>
    </row>
    <row r="183" spans="1:15" s="82" customFormat="1" x14ac:dyDescent="0.3">
      <c r="A183" s="91">
        <f t="shared" si="20"/>
        <v>4</v>
      </c>
      <c r="B183" s="73"/>
      <c r="C183" s="74"/>
      <c r="D183" s="75"/>
      <c r="E183" s="76"/>
      <c r="F183" s="77"/>
      <c r="G183" s="77"/>
      <c r="H183" s="77">
        <f t="shared" si="22"/>
        <v>0</v>
      </c>
      <c r="I183" s="75"/>
      <c r="J183" s="75"/>
      <c r="N183" s="348"/>
      <c r="O183" s="232"/>
    </row>
    <row r="184" spans="1:15" s="82" customFormat="1" x14ac:dyDescent="0.3">
      <c r="A184" s="91">
        <f t="shared" si="20"/>
        <v>5</v>
      </c>
      <c r="B184" s="73" t="s">
        <v>292</v>
      </c>
      <c r="C184" s="74" t="s">
        <v>181</v>
      </c>
      <c r="D184" s="75">
        <v>40</v>
      </c>
      <c r="E184" s="76" t="s">
        <v>130</v>
      </c>
      <c r="F184" s="77"/>
      <c r="G184" s="77">
        <v>1626</v>
      </c>
      <c r="H184" s="77">
        <f t="shared" si="22"/>
        <v>65040</v>
      </c>
      <c r="I184" s="75">
        <v>1573.64</v>
      </c>
      <c r="J184" s="75">
        <f>I184*D184</f>
        <v>62945.600000000006</v>
      </c>
      <c r="N184" s="348">
        <v>35</v>
      </c>
      <c r="O184" s="348">
        <f>N184*I184</f>
        <v>55077.4</v>
      </c>
    </row>
    <row r="185" spans="1:15" s="82" customFormat="1" x14ac:dyDescent="0.3">
      <c r="A185" s="91">
        <f t="shared" si="20"/>
        <v>5</v>
      </c>
      <c r="B185" s="73"/>
      <c r="C185" s="74"/>
      <c r="D185" s="75"/>
      <c r="E185" s="76"/>
      <c r="F185" s="77"/>
      <c r="G185" s="77"/>
      <c r="H185" s="77">
        <f t="shared" si="22"/>
        <v>0</v>
      </c>
      <c r="I185" s="75"/>
      <c r="J185" s="75"/>
      <c r="N185" s="348"/>
      <c r="O185" s="232"/>
    </row>
    <row r="186" spans="1:15" s="82" customFormat="1" x14ac:dyDescent="0.3">
      <c r="A186" s="91">
        <f t="shared" si="20"/>
        <v>6</v>
      </c>
      <c r="B186" s="73" t="s">
        <v>293</v>
      </c>
      <c r="C186" s="74" t="s">
        <v>182</v>
      </c>
      <c r="D186" s="75">
        <v>42.79</v>
      </c>
      <c r="E186" s="76" t="s">
        <v>130</v>
      </c>
      <c r="F186" s="77"/>
      <c r="G186" s="77">
        <v>1626</v>
      </c>
      <c r="H186" s="77">
        <f t="shared" si="22"/>
        <v>69576.539999999994</v>
      </c>
      <c r="I186" s="75">
        <v>1573.64</v>
      </c>
      <c r="J186" s="75">
        <f>I186*D186</f>
        <v>67336.055600000007</v>
      </c>
      <c r="N186" s="348">
        <v>40.67</v>
      </c>
      <c r="O186" s="348">
        <f>N186*I186</f>
        <v>63999.938800000004</v>
      </c>
    </row>
    <row r="187" spans="1:15" s="82" customFormat="1" x14ac:dyDescent="0.3">
      <c r="A187" s="91">
        <f t="shared" si="20"/>
        <v>6</v>
      </c>
      <c r="B187" s="73"/>
      <c r="C187" s="74"/>
      <c r="D187" s="75"/>
      <c r="E187" s="76"/>
      <c r="F187" s="77"/>
      <c r="G187" s="77"/>
      <c r="H187" s="77">
        <f t="shared" si="22"/>
        <v>0</v>
      </c>
      <c r="I187" s="75"/>
      <c r="J187" s="75"/>
      <c r="N187" s="348"/>
      <c r="O187" s="232"/>
    </row>
    <row r="188" spans="1:15" s="82" customFormat="1" x14ac:dyDescent="0.3">
      <c r="A188" s="91">
        <f t="shared" si="20"/>
        <v>7</v>
      </c>
      <c r="B188" s="73" t="s">
        <v>294</v>
      </c>
      <c r="C188" s="74" t="s">
        <v>183</v>
      </c>
      <c r="D188" s="75">
        <v>33.43</v>
      </c>
      <c r="E188" s="76" t="s">
        <v>130</v>
      </c>
      <c r="F188" s="77"/>
      <c r="G188" s="77">
        <v>1626</v>
      </c>
      <c r="H188" s="77">
        <f t="shared" si="22"/>
        <v>54357.18</v>
      </c>
      <c r="I188" s="75">
        <v>1573.64</v>
      </c>
      <c r="J188" s="75">
        <f>I188*D188</f>
        <v>52606.785200000006</v>
      </c>
      <c r="N188" s="348">
        <v>37.85</v>
      </c>
      <c r="O188" s="348">
        <f>N188*I188</f>
        <v>59562.274000000005</v>
      </c>
    </row>
    <row r="189" spans="1:15" s="82" customFormat="1" x14ac:dyDescent="0.3">
      <c r="A189" s="91"/>
      <c r="B189" s="73"/>
      <c r="C189" s="74"/>
      <c r="D189" s="75"/>
      <c r="E189" s="76"/>
      <c r="F189" s="84"/>
      <c r="G189" s="77"/>
      <c r="H189" s="77">
        <f t="shared" si="22"/>
        <v>0</v>
      </c>
      <c r="I189" s="75"/>
      <c r="J189" s="75"/>
      <c r="N189" s="348"/>
      <c r="O189" s="232"/>
    </row>
    <row r="190" spans="1:15" s="82" customFormat="1" x14ac:dyDescent="0.3">
      <c r="A190" s="91" t="e">
        <f>IF(D190&lt;&gt;"",#REF!+1,#REF!)</f>
        <v>#REF!</v>
      </c>
      <c r="B190" s="73"/>
      <c r="C190" s="80" t="s">
        <v>186</v>
      </c>
      <c r="D190" s="75"/>
      <c r="E190" s="76"/>
      <c r="F190" s="77"/>
      <c r="G190" s="77"/>
      <c r="H190" s="77">
        <f t="shared" si="22"/>
        <v>0</v>
      </c>
      <c r="I190" s="75"/>
      <c r="J190" s="75"/>
      <c r="N190" s="348"/>
      <c r="O190" s="232"/>
    </row>
    <row r="191" spans="1:15" s="82" customFormat="1" x14ac:dyDescent="0.3">
      <c r="A191" s="91" t="e">
        <f t="shared" ref="A191:A223" si="23">IF(D191&lt;&gt;"",A190+1,A190)</f>
        <v>#REF!</v>
      </c>
      <c r="B191" s="73"/>
      <c r="C191" s="80"/>
      <c r="D191" s="75"/>
      <c r="E191" s="76"/>
      <c r="F191" s="77"/>
      <c r="G191" s="77"/>
      <c r="H191" s="77">
        <f t="shared" si="22"/>
        <v>0</v>
      </c>
      <c r="I191" s="75"/>
      <c r="J191" s="75"/>
      <c r="N191" s="348"/>
      <c r="O191" s="232"/>
    </row>
    <row r="192" spans="1:15" s="82" customFormat="1" x14ac:dyDescent="0.3">
      <c r="A192" s="91" t="e">
        <f t="shared" si="23"/>
        <v>#REF!</v>
      </c>
      <c r="B192" s="73" t="s">
        <v>295</v>
      </c>
      <c r="C192" s="74" t="s">
        <v>177</v>
      </c>
      <c r="D192" s="75">
        <v>319.54000000000002</v>
      </c>
      <c r="E192" s="76" t="s">
        <v>130</v>
      </c>
      <c r="F192" s="77"/>
      <c r="G192" s="77">
        <v>1626</v>
      </c>
      <c r="H192" s="77">
        <f t="shared" si="22"/>
        <v>519572.04000000004</v>
      </c>
      <c r="I192" s="75">
        <v>1573.64</v>
      </c>
      <c r="J192" s="75">
        <f>I192*D192</f>
        <v>502840.92560000008</v>
      </c>
      <c r="N192" s="348">
        <v>267.07</v>
      </c>
      <c r="O192" s="348">
        <f>N192*I192</f>
        <v>420272.03480000002</v>
      </c>
    </row>
    <row r="193" spans="1:15" s="82" customFormat="1" x14ac:dyDescent="0.3">
      <c r="A193" s="91" t="e">
        <f t="shared" si="23"/>
        <v>#REF!</v>
      </c>
      <c r="B193" s="73"/>
      <c r="C193" s="74"/>
      <c r="D193" s="75"/>
      <c r="E193" s="76"/>
      <c r="F193" s="77"/>
      <c r="G193" s="77"/>
      <c r="H193" s="77">
        <f t="shared" si="22"/>
        <v>0</v>
      </c>
      <c r="I193" s="75"/>
      <c r="J193" s="75"/>
      <c r="N193" s="348"/>
      <c r="O193" s="232"/>
    </row>
    <row r="194" spans="1:15" s="82" customFormat="1" x14ac:dyDescent="0.3">
      <c r="A194" s="91" t="e">
        <f t="shared" si="23"/>
        <v>#REF!</v>
      </c>
      <c r="B194" s="73" t="s">
        <v>296</v>
      </c>
      <c r="C194" s="74" t="s">
        <v>178</v>
      </c>
      <c r="D194" s="75">
        <v>324.95</v>
      </c>
      <c r="E194" s="76" t="s">
        <v>130</v>
      </c>
      <c r="F194" s="77"/>
      <c r="G194" s="77">
        <v>1626</v>
      </c>
      <c r="H194" s="77">
        <f t="shared" si="22"/>
        <v>528368.69999999995</v>
      </c>
      <c r="I194" s="75">
        <v>1573.64</v>
      </c>
      <c r="J194" s="75">
        <f>I194*D194</f>
        <v>511354.31800000003</v>
      </c>
      <c r="N194" s="348">
        <v>408</v>
      </c>
      <c r="O194" s="348">
        <f>N194*I194</f>
        <v>642045.12</v>
      </c>
    </row>
    <row r="195" spans="1:15" s="82" customFormat="1" x14ac:dyDescent="0.3">
      <c r="A195" s="91" t="e">
        <f t="shared" si="23"/>
        <v>#REF!</v>
      </c>
      <c r="B195" s="73"/>
      <c r="C195" s="74"/>
      <c r="D195" s="75"/>
      <c r="E195" s="76"/>
      <c r="F195" s="77"/>
      <c r="G195" s="77"/>
      <c r="H195" s="77">
        <f t="shared" si="22"/>
        <v>0</v>
      </c>
      <c r="I195" s="75"/>
      <c r="J195" s="75"/>
      <c r="N195" s="348"/>
      <c r="O195" s="232"/>
    </row>
    <row r="196" spans="1:15" s="82" customFormat="1" x14ac:dyDescent="0.3">
      <c r="A196" s="91" t="e">
        <f t="shared" si="23"/>
        <v>#REF!</v>
      </c>
      <c r="B196" s="73" t="s">
        <v>297</v>
      </c>
      <c r="C196" s="74" t="s">
        <v>179</v>
      </c>
      <c r="D196" s="75">
        <v>515.24</v>
      </c>
      <c r="E196" s="76" t="s">
        <v>130</v>
      </c>
      <c r="F196" s="77"/>
      <c r="G196" s="77">
        <v>1626</v>
      </c>
      <c r="H196" s="77">
        <f t="shared" si="22"/>
        <v>837780.24</v>
      </c>
      <c r="I196" s="75">
        <v>1573.64</v>
      </c>
      <c r="J196" s="75">
        <f>I196*D196</f>
        <v>810802.27360000007</v>
      </c>
      <c r="N196" s="348">
        <v>515.24</v>
      </c>
      <c r="O196" s="348">
        <f>N196*I196</f>
        <v>810802.27360000007</v>
      </c>
    </row>
    <row r="197" spans="1:15" s="82" customFormat="1" x14ac:dyDescent="0.3">
      <c r="A197" s="91" t="e">
        <f t="shared" si="23"/>
        <v>#REF!</v>
      </c>
      <c r="B197" s="73"/>
      <c r="C197" s="74"/>
      <c r="D197" s="75"/>
      <c r="E197" s="76"/>
      <c r="F197" s="77"/>
      <c r="G197" s="77"/>
      <c r="H197" s="77">
        <f t="shared" si="22"/>
        <v>0</v>
      </c>
      <c r="I197" s="75"/>
      <c r="J197" s="75"/>
      <c r="N197" s="348"/>
      <c r="O197" s="232"/>
    </row>
    <row r="198" spans="1:15" s="82" customFormat="1" x14ac:dyDescent="0.3">
      <c r="A198" s="91" t="e">
        <f t="shared" si="23"/>
        <v>#REF!</v>
      </c>
      <c r="B198" s="73" t="s">
        <v>298</v>
      </c>
      <c r="C198" s="74" t="s">
        <v>188</v>
      </c>
      <c r="D198" s="75">
        <v>113</v>
      </c>
      <c r="E198" s="76" t="s">
        <v>130</v>
      </c>
      <c r="F198" s="77"/>
      <c r="G198" s="77">
        <v>1626</v>
      </c>
      <c r="H198" s="77">
        <f t="shared" si="22"/>
        <v>183738</v>
      </c>
      <c r="I198" s="75">
        <v>1573.64</v>
      </c>
      <c r="J198" s="75">
        <f>I198*D198</f>
        <v>177821.32</v>
      </c>
      <c r="N198" s="348">
        <v>101.35</v>
      </c>
      <c r="O198" s="348">
        <f>N198*I198</f>
        <v>159488.41399999999</v>
      </c>
    </row>
    <row r="199" spans="1:15" s="82" customFormat="1" x14ac:dyDescent="0.3">
      <c r="A199" s="91" t="e">
        <f t="shared" si="23"/>
        <v>#REF!</v>
      </c>
      <c r="B199" s="73"/>
      <c r="C199" s="74"/>
      <c r="D199" s="75"/>
      <c r="E199" s="76"/>
      <c r="F199" s="77"/>
      <c r="G199" s="77"/>
      <c r="H199" s="77">
        <f t="shared" si="22"/>
        <v>0</v>
      </c>
      <c r="I199" s="75"/>
      <c r="J199" s="75"/>
      <c r="N199" s="348"/>
      <c r="O199" s="232"/>
    </row>
    <row r="200" spans="1:15" s="82" customFormat="1" x14ac:dyDescent="0.3">
      <c r="A200" s="91" t="e">
        <f t="shared" si="23"/>
        <v>#REF!</v>
      </c>
      <c r="B200" s="73" t="s">
        <v>299</v>
      </c>
      <c r="C200" s="74" t="s">
        <v>181</v>
      </c>
      <c r="D200" s="75">
        <v>20</v>
      </c>
      <c r="E200" s="76" t="s">
        <v>130</v>
      </c>
      <c r="F200" s="77"/>
      <c r="G200" s="77">
        <v>1626</v>
      </c>
      <c r="H200" s="77">
        <f t="shared" si="22"/>
        <v>32520</v>
      </c>
      <c r="I200" s="75">
        <v>1573.64</v>
      </c>
      <c r="J200" s="75">
        <f>I200*D200</f>
        <v>31472.800000000003</v>
      </c>
      <c r="N200" s="348">
        <v>20</v>
      </c>
      <c r="O200" s="348">
        <f>N200*I200</f>
        <v>31472.800000000003</v>
      </c>
    </row>
    <row r="201" spans="1:15" s="82" customFormat="1" x14ac:dyDescent="0.3">
      <c r="A201" s="91" t="e">
        <f t="shared" si="23"/>
        <v>#REF!</v>
      </c>
      <c r="B201" s="73"/>
      <c r="C201" s="74"/>
      <c r="D201" s="75"/>
      <c r="E201" s="76"/>
      <c r="F201" s="77"/>
      <c r="G201" s="77"/>
      <c r="H201" s="77">
        <f t="shared" si="22"/>
        <v>0</v>
      </c>
      <c r="I201" s="75"/>
      <c r="J201" s="75"/>
      <c r="N201" s="348"/>
      <c r="O201" s="232"/>
    </row>
    <row r="202" spans="1:15" s="82" customFormat="1" x14ac:dyDescent="0.3">
      <c r="A202" s="91"/>
      <c r="B202" s="93"/>
      <c r="C202" s="94"/>
      <c r="D202" s="95"/>
      <c r="E202" s="201"/>
      <c r="F202" s="84"/>
      <c r="G202" s="84"/>
      <c r="H202" s="84"/>
      <c r="I202" s="95"/>
      <c r="J202" s="95"/>
      <c r="K202" s="85"/>
      <c r="L202" s="85"/>
      <c r="M202" s="85"/>
      <c r="N202" s="548"/>
      <c r="O202" s="549"/>
    </row>
    <row r="203" spans="1:15" s="82" customFormat="1" x14ac:dyDescent="0.3">
      <c r="A203" s="91" t="e">
        <f>IF(D203&lt;&gt;"",A201+1,A201)</f>
        <v>#REF!</v>
      </c>
      <c r="B203" s="73"/>
      <c r="C203" s="80" t="s">
        <v>190</v>
      </c>
      <c r="D203" s="75"/>
      <c r="E203" s="76"/>
      <c r="F203" s="77"/>
      <c r="G203" s="77"/>
      <c r="H203" s="77">
        <f t="shared" si="22"/>
        <v>0</v>
      </c>
      <c r="I203" s="75"/>
      <c r="J203" s="75"/>
      <c r="N203" s="348"/>
      <c r="O203" s="232"/>
    </row>
    <row r="204" spans="1:15" s="82" customFormat="1" x14ac:dyDescent="0.3">
      <c r="A204" s="91" t="e">
        <f t="shared" si="23"/>
        <v>#REF!</v>
      </c>
      <c r="B204" s="73"/>
      <c r="C204" s="80"/>
      <c r="D204" s="75"/>
      <c r="E204" s="76"/>
      <c r="F204" s="77"/>
      <c r="G204" s="77"/>
      <c r="H204" s="77">
        <f t="shared" si="22"/>
        <v>0</v>
      </c>
      <c r="I204" s="75"/>
      <c r="J204" s="75"/>
      <c r="N204" s="348"/>
      <c r="O204" s="232"/>
    </row>
    <row r="205" spans="1:15" s="82" customFormat="1" x14ac:dyDescent="0.3">
      <c r="A205" s="91" t="e">
        <f t="shared" si="23"/>
        <v>#REF!</v>
      </c>
      <c r="B205" s="73" t="s">
        <v>300</v>
      </c>
      <c r="C205" s="74" t="s">
        <v>177</v>
      </c>
      <c r="D205" s="75">
        <v>247.73</v>
      </c>
      <c r="E205" s="76" t="s">
        <v>130</v>
      </c>
      <c r="F205" s="77"/>
      <c r="G205" s="77">
        <v>1626</v>
      </c>
      <c r="H205" s="77">
        <f t="shared" si="22"/>
        <v>402808.98</v>
      </c>
      <c r="I205" s="75">
        <v>1573.64</v>
      </c>
      <c r="J205" s="75">
        <f>I205*D205</f>
        <v>389837.83720000001</v>
      </c>
      <c r="N205" s="348">
        <v>207.81</v>
      </c>
      <c r="O205" s="348">
        <f>N205*I205</f>
        <v>327018.12840000005</v>
      </c>
    </row>
    <row r="206" spans="1:15" s="82" customFormat="1" x14ac:dyDescent="0.3">
      <c r="A206" s="91"/>
      <c r="B206" s="73"/>
      <c r="C206" s="74"/>
      <c r="D206" s="75"/>
      <c r="E206" s="76"/>
      <c r="F206" s="77"/>
      <c r="G206" s="77"/>
      <c r="H206" s="77"/>
      <c r="I206" s="75"/>
      <c r="J206" s="75"/>
      <c r="N206" s="348"/>
      <c r="O206" s="348"/>
    </row>
    <row r="207" spans="1:15" s="82" customFormat="1" x14ac:dyDescent="0.3">
      <c r="A207" s="91">
        <f t="shared" si="23"/>
        <v>1</v>
      </c>
      <c r="B207" s="73" t="s">
        <v>301</v>
      </c>
      <c r="C207" s="74" t="s">
        <v>178</v>
      </c>
      <c r="D207" s="75">
        <v>324.95</v>
      </c>
      <c r="E207" s="76" t="s">
        <v>130</v>
      </c>
      <c r="F207" s="77"/>
      <c r="G207" s="77">
        <v>1626</v>
      </c>
      <c r="H207" s="77">
        <f t="shared" si="22"/>
        <v>528368.69999999995</v>
      </c>
      <c r="I207" s="75">
        <v>1573.64</v>
      </c>
      <c r="J207" s="75">
        <f>I207*D207</f>
        <v>511354.31800000003</v>
      </c>
      <c r="N207" s="348">
        <v>408</v>
      </c>
      <c r="O207" s="348">
        <f>N207*I207</f>
        <v>642045.12</v>
      </c>
    </row>
    <row r="208" spans="1:15" s="82" customFormat="1" x14ac:dyDescent="0.3">
      <c r="A208" s="91"/>
      <c r="B208" s="73"/>
      <c r="C208" s="74"/>
      <c r="D208" s="75"/>
      <c r="E208" s="76"/>
      <c r="F208" s="77"/>
      <c r="G208" s="77"/>
      <c r="H208" s="77"/>
      <c r="I208" s="75"/>
      <c r="J208" s="75"/>
      <c r="N208" s="348"/>
      <c r="O208" s="348"/>
    </row>
    <row r="209" spans="1:15" s="82" customFormat="1" x14ac:dyDescent="0.3">
      <c r="A209" s="91">
        <f t="shared" si="23"/>
        <v>1</v>
      </c>
      <c r="B209" s="73" t="s">
        <v>302</v>
      </c>
      <c r="C209" s="74" t="s">
        <v>179</v>
      </c>
      <c r="D209" s="75">
        <v>515.24</v>
      </c>
      <c r="E209" s="76" t="s">
        <v>130</v>
      </c>
      <c r="F209" s="77"/>
      <c r="G209" s="77">
        <v>1626</v>
      </c>
      <c r="H209" s="77">
        <f t="shared" si="22"/>
        <v>837780.24</v>
      </c>
      <c r="I209" s="75">
        <v>1573.64</v>
      </c>
      <c r="J209" s="75">
        <f>I209*D209</f>
        <v>810802.27360000007</v>
      </c>
      <c r="N209" s="348">
        <v>515.24</v>
      </c>
      <c r="O209" s="348">
        <f>N209*I209</f>
        <v>810802.27360000007</v>
      </c>
    </row>
    <row r="210" spans="1:15" s="82" customFormat="1" x14ac:dyDescent="0.3">
      <c r="A210" s="91"/>
      <c r="B210" s="73"/>
      <c r="C210" s="74"/>
      <c r="D210" s="75"/>
      <c r="E210" s="76"/>
      <c r="F210" s="77"/>
      <c r="G210" s="77"/>
      <c r="H210" s="77"/>
      <c r="I210" s="75"/>
      <c r="J210" s="75"/>
      <c r="N210" s="348"/>
      <c r="O210" s="232"/>
    </row>
    <row r="211" spans="1:15" s="82" customFormat="1" x14ac:dyDescent="0.3">
      <c r="A211" s="91">
        <f t="shared" si="23"/>
        <v>1</v>
      </c>
      <c r="B211" s="73" t="s">
        <v>303</v>
      </c>
      <c r="C211" s="74" t="s">
        <v>188</v>
      </c>
      <c r="D211" s="75">
        <v>113</v>
      </c>
      <c r="E211" s="76" t="s">
        <v>130</v>
      </c>
      <c r="F211" s="77"/>
      <c r="G211" s="77">
        <v>1626</v>
      </c>
      <c r="H211" s="77">
        <f t="shared" si="22"/>
        <v>183738</v>
      </c>
      <c r="I211" s="75">
        <v>1573.64</v>
      </c>
      <c r="J211" s="75">
        <f>I211*D211</f>
        <v>177821.32</v>
      </c>
      <c r="N211" s="348">
        <v>101.35</v>
      </c>
      <c r="O211" s="348">
        <f>N211*I211</f>
        <v>159488.41399999999</v>
      </c>
    </row>
    <row r="212" spans="1:15" s="82" customFormat="1" x14ac:dyDescent="0.3">
      <c r="A212" s="91"/>
      <c r="B212" s="73"/>
      <c r="C212" s="74"/>
      <c r="D212" s="75"/>
      <c r="E212" s="76"/>
      <c r="F212" s="77"/>
      <c r="G212" s="77"/>
      <c r="H212" s="77"/>
      <c r="I212" s="75"/>
      <c r="J212" s="75"/>
      <c r="N212" s="348"/>
      <c r="O212" s="232"/>
    </row>
    <row r="213" spans="1:15" s="82" customFormat="1" x14ac:dyDescent="0.3">
      <c r="A213" s="91">
        <f t="shared" si="23"/>
        <v>1</v>
      </c>
      <c r="B213" s="73" t="s">
        <v>304</v>
      </c>
      <c r="C213" s="74" t="s">
        <v>181</v>
      </c>
      <c r="D213" s="75">
        <v>20</v>
      </c>
      <c r="E213" s="76" t="s">
        <v>130</v>
      </c>
      <c r="F213" s="84"/>
      <c r="G213" s="84">
        <v>1626</v>
      </c>
      <c r="H213" s="84">
        <f t="shared" si="22"/>
        <v>32520</v>
      </c>
      <c r="I213" s="75">
        <v>1573.64</v>
      </c>
      <c r="J213" s="75">
        <f>I213*D213</f>
        <v>31472.800000000003</v>
      </c>
      <c r="K213" s="85"/>
      <c r="L213" s="85"/>
      <c r="M213" s="85"/>
      <c r="N213" s="348">
        <v>20</v>
      </c>
      <c r="O213" s="348">
        <f>N213*I213</f>
        <v>31472.800000000003</v>
      </c>
    </row>
    <row r="214" spans="1:15" s="82" customFormat="1" x14ac:dyDescent="0.3">
      <c r="A214" s="91">
        <f t="shared" si="23"/>
        <v>1</v>
      </c>
      <c r="B214" s="73"/>
      <c r="C214" s="74"/>
      <c r="D214" s="75"/>
      <c r="E214" s="76"/>
      <c r="F214" s="77"/>
      <c r="G214" s="77"/>
      <c r="H214" s="77">
        <f t="shared" si="22"/>
        <v>0</v>
      </c>
      <c r="I214" s="75"/>
      <c r="J214" s="75"/>
      <c r="N214" s="348"/>
      <c r="O214" s="232"/>
    </row>
    <row r="215" spans="1:15" s="82" customFormat="1" x14ac:dyDescent="0.3">
      <c r="A215" s="91">
        <f t="shared" si="23"/>
        <v>1</v>
      </c>
      <c r="B215" s="73"/>
      <c r="C215" s="80" t="s">
        <v>202</v>
      </c>
      <c r="D215" s="75"/>
      <c r="E215" s="76"/>
      <c r="F215" s="77"/>
      <c r="G215" s="77"/>
      <c r="H215" s="77">
        <f t="shared" si="22"/>
        <v>0</v>
      </c>
      <c r="I215" s="75"/>
      <c r="J215" s="75"/>
      <c r="N215" s="348"/>
      <c r="O215" s="232"/>
    </row>
    <row r="216" spans="1:15" s="82" customFormat="1" x14ac:dyDescent="0.3">
      <c r="A216" s="91">
        <f t="shared" si="23"/>
        <v>1</v>
      </c>
      <c r="B216" s="73"/>
      <c r="C216" s="80"/>
      <c r="D216" s="75"/>
      <c r="E216" s="76"/>
      <c r="F216" s="77"/>
      <c r="G216" s="77"/>
      <c r="H216" s="77">
        <f t="shared" si="22"/>
        <v>0</v>
      </c>
      <c r="I216" s="75"/>
      <c r="J216" s="75"/>
      <c r="N216" s="348"/>
      <c r="O216" s="232"/>
    </row>
    <row r="217" spans="1:15" s="82" customFormat="1" x14ac:dyDescent="0.3">
      <c r="A217" s="91">
        <f t="shared" si="23"/>
        <v>2</v>
      </c>
      <c r="B217" s="73" t="s">
        <v>305</v>
      </c>
      <c r="C217" s="74" t="s">
        <v>177</v>
      </c>
      <c r="D217" s="75">
        <v>247.73</v>
      </c>
      <c r="E217" s="76" t="s">
        <v>130</v>
      </c>
      <c r="F217" s="77"/>
      <c r="G217" s="77">
        <v>1626</v>
      </c>
      <c r="H217" s="77">
        <f t="shared" si="22"/>
        <v>402808.98</v>
      </c>
      <c r="I217" s="75">
        <v>1573.64</v>
      </c>
      <c r="J217" s="75">
        <f>I217*D217</f>
        <v>389837.83720000001</v>
      </c>
      <c r="N217" s="348">
        <v>207.81</v>
      </c>
      <c r="O217" s="235">
        <f>O205</f>
        <v>327018.12840000005</v>
      </c>
    </row>
    <row r="218" spans="1:15" s="82" customFormat="1" x14ac:dyDescent="0.3">
      <c r="A218" s="91"/>
      <c r="B218" s="73"/>
      <c r="C218" s="74"/>
      <c r="D218" s="75"/>
      <c r="E218" s="76"/>
      <c r="F218" s="77"/>
      <c r="G218" s="77"/>
      <c r="H218" s="77"/>
      <c r="I218" s="75"/>
      <c r="J218" s="75"/>
      <c r="N218" s="348"/>
      <c r="O218" s="235"/>
    </row>
    <row r="219" spans="1:15" s="82" customFormat="1" x14ac:dyDescent="0.3">
      <c r="A219" s="91">
        <f t="shared" si="23"/>
        <v>1</v>
      </c>
      <c r="B219" s="73" t="s">
        <v>306</v>
      </c>
      <c r="C219" s="74" t="s">
        <v>178</v>
      </c>
      <c r="D219" s="75">
        <f>D207</f>
        <v>324.95</v>
      </c>
      <c r="E219" s="76" t="s">
        <v>130</v>
      </c>
      <c r="F219" s="77"/>
      <c r="G219" s="77">
        <v>1626</v>
      </c>
      <c r="H219" s="77">
        <f t="shared" si="22"/>
        <v>528368.69999999995</v>
      </c>
      <c r="I219" s="75">
        <v>1573.64</v>
      </c>
      <c r="J219" s="75">
        <f>I219*D219</f>
        <v>511354.31800000003</v>
      </c>
      <c r="N219" s="348">
        <v>408</v>
      </c>
      <c r="O219" s="235">
        <f t="shared" ref="O219:O221" si="24">O207</f>
        <v>642045.12</v>
      </c>
    </row>
    <row r="220" spans="1:15" s="82" customFormat="1" x14ac:dyDescent="0.3">
      <c r="A220" s="91"/>
      <c r="B220" s="73"/>
      <c r="C220" s="74"/>
      <c r="D220" s="75"/>
      <c r="E220" s="76"/>
      <c r="F220" s="77"/>
      <c r="G220" s="77"/>
      <c r="H220" s="77"/>
      <c r="I220" s="75"/>
      <c r="J220" s="75"/>
      <c r="N220" s="348"/>
      <c r="O220" s="235"/>
    </row>
    <row r="221" spans="1:15" s="82" customFormat="1" x14ac:dyDescent="0.3">
      <c r="A221" s="91">
        <f t="shared" si="23"/>
        <v>1</v>
      </c>
      <c r="B221" s="73" t="s">
        <v>307</v>
      </c>
      <c r="C221" s="74" t="s">
        <v>179</v>
      </c>
      <c r="D221" s="75">
        <f>D209</f>
        <v>515.24</v>
      </c>
      <c r="E221" s="76" t="s">
        <v>130</v>
      </c>
      <c r="F221" s="77"/>
      <c r="G221" s="77">
        <v>1626</v>
      </c>
      <c r="H221" s="77">
        <f t="shared" si="22"/>
        <v>837780.24</v>
      </c>
      <c r="I221" s="75">
        <v>1573.64</v>
      </c>
      <c r="J221" s="75">
        <f>I221*D221</f>
        <v>810802.27360000007</v>
      </c>
      <c r="N221" s="348">
        <v>515.24</v>
      </c>
      <c r="O221" s="235">
        <f t="shared" si="24"/>
        <v>810802.27360000007</v>
      </c>
    </row>
    <row r="222" spans="1:15" s="82" customFormat="1" x14ac:dyDescent="0.3">
      <c r="A222" s="91"/>
      <c r="B222" s="73"/>
      <c r="C222" s="74"/>
      <c r="D222" s="75"/>
      <c r="E222" s="76"/>
      <c r="F222" s="77"/>
      <c r="G222" s="77"/>
      <c r="H222" s="77"/>
      <c r="I222" s="75"/>
      <c r="J222" s="75"/>
      <c r="N222" s="348"/>
      <c r="O222" s="232"/>
    </row>
    <row r="223" spans="1:15" s="82" customFormat="1" x14ac:dyDescent="0.3">
      <c r="A223" s="91">
        <f t="shared" si="23"/>
        <v>1</v>
      </c>
      <c r="B223" s="73" t="s">
        <v>308</v>
      </c>
      <c r="C223" s="74" t="s">
        <v>188</v>
      </c>
      <c r="D223" s="75">
        <v>113</v>
      </c>
      <c r="E223" s="76" t="s">
        <v>130</v>
      </c>
      <c r="F223" s="77"/>
      <c r="G223" s="77">
        <v>1626</v>
      </c>
      <c r="H223" s="77">
        <f t="shared" si="22"/>
        <v>183738</v>
      </c>
      <c r="I223" s="75">
        <v>1573.64</v>
      </c>
      <c r="J223" s="75">
        <f>I223*D223</f>
        <v>177821.32</v>
      </c>
      <c r="N223" s="348">
        <v>101.35</v>
      </c>
      <c r="O223" s="235">
        <f>O211</f>
        <v>159488.41399999999</v>
      </c>
    </row>
    <row r="224" spans="1:15" s="82" customFormat="1" x14ac:dyDescent="0.3">
      <c r="A224" s="91"/>
      <c r="B224" s="73"/>
      <c r="C224" s="74"/>
      <c r="D224" s="75"/>
      <c r="E224" s="76"/>
      <c r="F224" s="77"/>
      <c r="G224" s="77"/>
      <c r="H224" s="77"/>
      <c r="I224" s="75"/>
      <c r="J224" s="75"/>
      <c r="N224" s="348"/>
      <c r="O224" s="232"/>
    </row>
    <row r="225" spans="1:15" s="82" customFormat="1" x14ac:dyDescent="0.3">
      <c r="A225" s="91">
        <f t="shared" ref="A225:A254" si="25">IF(D225&lt;&gt;"",A224+1,A224)</f>
        <v>1</v>
      </c>
      <c r="B225" s="73" t="s">
        <v>309</v>
      </c>
      <c r="C225" s="74" t="s">
        <v>181</v>
      </c>
      <c r="D225" s="75">
        <v>20</v>
      </c>
      <c r="E225" s="76" t="s">
        <v>130</v>
      </c>
      <c r="F225" s="77"/>
      <c r="G225" s="77">
        <v>1626</v>
      </c>
      <c r="H225" s="77">
        <f t="shared" si="22"/>
        <v>32520</v>
      </c>
      <c r="I225" s="75">
        <v>1573.64</v>
      </c>
      <c r="J225" s="75">
        <f>I225*D225</f>
        <v>31472.800000000003</v>
      </c>
      <c r="N225" s="348">
        <v>20</v>
      </c>
      <c r="O225" s="348">
        <f>N225*I225</f>
        <v>31472.800000000003</v>
      </c>
    </row>
    <row r="226" spans="1:15" s="82" customFormat="1" x14ac:dyDescent="0.3">
      <c r="A226" s="91">
        <f t="shared" si="25"/>
        <v>1</v>
      </c>
      <c r="B226" s="73"/>
      <c r="C226" s="74"/>
      <c r="D226" s="75"/>
      <c r="E226" s="76"/>
      <c r="F226" s="77"/>
      <c r="G226" s="77"/>
      <c r="H226" s="77">
        <f t="shared" si="22"/>
        <v>0</v>
      </c>
      <c r="I226" s="75"/>
      <c r="J226" s="75"/>
      <c r="N226" s="348"/>
      <c r="O226" s="232"/>
    </row>
    <row r="227" spans="1:15" s="82" customFormat="1" x14ac:dyDescent="0.3">
      <c r="A227" s="79">
        <f t="shared" si="25"/>
        <v>1</v>
      </c>
      <c r="B227" s="73"/>
      <c r="C227" s="74"/>
      <c r="D227" s="75"/>
      <c r="E227" s="76"/>
      <c r="F227" s="77"/>
      <c r="G227" s="77"/>
      <c r="H227" s="77">
        <f t="shared" si="22"/>
        <v>0</v>
      </c>
      <c r="I227" s="75"/>
      <c r="J227" s="75"/>
      <c r="N227" s="348"/>
      <c r="O227" s="232"/>
    </row>
    <row r="228" spans="1:15" s="82" customFormat="1" x14ac:dyDescent="0.3">
      <c r="A228" s="79">
        <f t="shared" si="25"/>
        <v>1</v>
      </c>
      <c r="B228" s="73"/>
      <c r="C228" s="80" t="s">
        <v>203</v>
      </c>
      <c r="D228" s="75"/>
      <c r="E228" s="76"/>
      <c r="F228" s="77"/>
      <c r="G228" s="77"/>
      <c r="H228" s="77">
        <f t="shared" si="22"/>
        <v>0</v>
      </c>
      <c r="I228" s="75"/>
      <c r="J228" s="75"/>
      <c r="N228" s="348"/>
      <c r="O228" s="232"/>
    </row>
    <row r="229" spans="1:15" s="82" customFormat="1" x14ac:dyDescent="0.3">
      <c r="A229" s="79">
        <f t="shared" si="25"/>
        <v>1</v>
      </c>
      <c r="B229" s="73"/>
      <c r="C229" s="80"/>
      <c r="D229" s="75"/>
      <c r="E229" s="76"/>
      <c r="F229" s="77"/>
      <c r="G229" s="77"/>
      <c r="H229" s="77">
        <f t="shared" si="22"/>
        <v>0</v>
      </c>
      <c r="I229" s="75"/>
      <c r="J229" s="75"/>
      <c r="N229" s="348"/>
      <c r="O229" s="232"/>
    </row>
    <row r="230" spans="1:15" s="82" customFormat="1" x14ac:dyDescent="0.3">
      <c r="A230" s="91">
        <f t="shared" si="25"/>
        <v>2</v>
      </c>
      <c r="B230" s="73" t="s">
        <v>310</v>
      </c>
      <c r="C230" s="74" t="s">
        <v>177</v>
      </c>
      <c r="D230" s="75">
        <v>270.25</v>
      </c>
      <c r="E230" s="76" t="s">
        <v>130</v>
      </c>
      <c r="F230" s="77"/>
      <c r="G230" s="77">
        <v>1626</v>
      </c>
      <c r="H230" s="77">
        <f t="shared" si="22"/>
        <v>439426.5</v>
      </c>
      <c r="I230" s="75">
        <v>1573.64</v>
      </c>
      <c r="J230" s="75">
        <f>I230*D230</f>
        <v>425276.21</v>
      </c>
      <c r="N230" s="348">
        <v>270.25</v>
      </c>
      <c r="O230" s="348">
        <f t="shared" ref="O230:O234" si="26">N230*I230</f>
        <v>425276.21</v>
      </c>
    </row>
    <row r="231" spans="1:15" s="82" customFormat="1" x14ac:dyDescent="0.3">
      <c r="A231" s="91">
        <f t="shared" si="25"/>
        <v>2</v>
      </c>
      <c r="B231" s="73"/>
      <c r="C231" s="74"/>
      <c r="D231" s="75"/>
      <c r="E231" s="76"/>
      <c r="F231" s="77"/>
      <c r="G231" s="77"/>
      <c r="H231" s="77">
        <f t="shared" si="22"/>
        <v>0</v>
      </c>
      <c r="I231" s="75"/>
      <c r="J231" s="75"/>
      <c r="N231" s="348"/>
      <c r="O231" s="348"/>
    </row>
    <row r="232" spans="1:15" s="82" customFormat="1" x14ac:dyDescent="0.3">
      <c r="A232" s="91">
        <f t="shared" si="25"/>
        <v>3</v>
      </c>
      <c r="B232" s="73" t="s">
        <v>311</v>
      </c>
      <c r="C232" s="74" t="s">
        <v>178</v>
      </c>
      <c r="D232" s="75">
        <v>417.42</v>
      </c>
      <c r="E232" s="76" t="s">
        <v>130</v>
      </c>
      <c r="F232" s="77"/>
      <c r="G232" s="77">
        <v>1626</v>
      </c>
      <c r="H232" s="77">
        <f t="shared" si="22"/>
        <v>678724.92</v>
      </c>
      <c r="I232" s="75">
        <v>1573.64</v>
      </c>
      <c r="J232" s="75">
        <f>I232*D232</f>
        <v>656868.80880000012</v>
      </c>
      <c r="N232" s="348">
        <v>408</v>
      </c>
      <c r="O232" s="348">
        <f t="shared" si="26"/>
        <v>642045.12</v>
      </c>
    </row>
    <row r="233" spans="1:15" s="82" customFormat="1" x14ac:dyDescent="0.3">
      <c r="A233" s="91">
        <f t="shared" si="25"/>
        <v>3</v>
      </c>
      <c r="B233" s="73"/>
      <c r="C233" s="74"/>
      <c r="D233" s="75"/>
      <c r="E233" s="76"/>
      <c r="F233" s="77"/>
      <c r="G233" s="77"/>
      <c r="H233" s="77">
        <f t="shared" si="22"/>
        <v>0</v>
      </c>
      <c r="I233" s="75"/>
      <c r="J233" s="75"/>
      <c r="N233" s="348"/>
      <c r="O233" s="348"/>
    </row>
    <row r="234" spans="1:15" s="82" customFormat="1" x14ac:dyDescent="0.3">
      <c r="A234" s="91">
        <f t="shared" si="25"/>
        <v>4</v>
      </c>
      <c r="B234" s="73" t="s">
        <v>312</v>
      </c>
      <c r="C234" s="74" t="s">
        <v>179</v>
      </c>
      <c r="D234" s="75">
        <v>521.54</v>
      </c>
      <c r="E234" s="76" t="s">
        <v>130</v>
      </c>
      <c r="F234" s="77"/>
      <c r="G234" s="77">
        <v>1626</v>
      </c>
      <c r="H234" s="77">
        <f t="shared" si="22"/>
        <v>848024.03999999992</v>
      </c>
      <c r="I234" s="75">
        <v>1573.64</v>
      </c>
      <c r="J234" s="75">
        <f>I234*D234</f>
        <v>820716.20559999999</v>
      </c>
      <c r="N234" s="348">
        <v>521.54</v>
      </c>
      <c r="O234" s="348">
        <f t="shared" si="26"/>
        <v>820716.20559999999</v>
      </c>
    </row>
    <row r="235" spans="1:15" s="82" customFormat="1" x14ac:dyDescent="0.3">
      <c r="A235" s="91">
        <f t="shared" si="25"/>
        <v>4</v>
      </c>
      <c r="B235" s="73"/>
      <c r="C235" s="74"/>
      <c r="D235" s="75"/>
      <c r="E235" s="76"/>
      <c r="F235" s="77"/>
      <c r="G235" s="77"/>
      <c r="H235" s="77">
        <f t="shared" si="22"/>
        <v>0</v>
      </c>
      <c r="I235" s="75"/>
      <c r="J235" s="75"/>
      <c r="N235" s="348"/>
      <c r="O235" s="348"/>
    </row>
    <row r="236" spans="1:15" s="82" customFormat="1" x14ac:dyDescent="0.3">
      <c r="A236" s="91">
        <f t="shared" si="25"/>
        <v>5</v>
      </c>
      <c r="B236" s="73" t="s">
        <v>313</v>
      </c>
      <c r="C236" s="74" t="s">
        <v>188</v>
      </c>
      <c r="D236" s="75">
        <v>113</v>
      </c>
      <c r="E236" s="76" t="s">
        <v>130</v>
      </c>
      <c r="F236" s="77"/>
      <c r="G236" s="77">
        <v>1626</v>
      </c>
      <c r="H236" s="77">
        <f t="shared" si="22"/>
        <v>183738</v>
      </c>
      <c r="I236" s="75">
        <v>1573.64</v>
      </c>
      <c r="J236" s="75">
        <f>I236*D236</f>
        <v>177821.32</v>
      </c>
      <c r="N236" s="348">
        <v>101.35</v>
      </c>
      <c r="O236" s="235">
        <v>159488.69777999999</v>
      </c>
    </row>
    <row r="237" spans="1:15" s="82" customFormat="1" x14ac:dyDescent="0.3">
      <c r="A237" s="91">
        <f t="shared" si="25"/>
        <v>5</v>
      </c>
      <c r="B237" s="73"/>
      <c r="C237" s="74"/>
      <c r="D237" s="75"/>
      <c r="E237" s="76"/>
      <c r="F237" s="77"/>
      <c r="G237" s="77"/>
      <c r="H237" s="77">
        <f t="shared" si="22"/>
        <v>0</v>
      </c>
      <c r="I237" s="75"/>
      <c r="J237" s="75"/>
      <c r="N237" s="348"/>
      <c r="O237" s="232"/>
    </row>
    <row r="238" spans="1:15" s="82" customFormat="1" x14ac:dyDescent="0.3">
      <c r="A238" s="91">
        <f t="shared" si="25"/>
        <v>6</v>
      </c>
      <c r="B238" s="73" t="s">
        <v>314</v>
      </c>
      <c r="C238" s="74" t="s">
        <v>181</v>
      </c>
      <c r="D238" s="75">
        <v>20</v>
      </c>
      <c r="E238" s="76" t="s">
        <v>130</v>
      </c>
      <c r="F238" s="84" t="e">
        <f>#REF!</f>
        <v>#REF!</v>
      </c>
      <c r="G238" s="77">
        <v>1626</v>
      </c>
      <c r="H238" s="77">
        <f t="shared" si="22"/>
        <v>32520</v>
      </c>
      <c r="I238" s="75">
        <v>1573.64</v>
      </c>
      <c r="J238" s="75">
        <f>I238*D238</f>
        <v>31472.800000000003</v>
      </c>
      <c r="N238" s="348">
        <v>20</v>
      </c>
      <c r="O238" s="348">
        <f>N238*I238</f>
        <v>31472.800000000003</v>
      </c>
    </row>
    <row r="239" spans="1:15" s="82" customFormat="1" x14ac:dyDescent="0.3">
      <c r="A239" s="91">
        <f t="shared" si="25"/>
        <v>6</v>
      </c>
      <c r="B239" s="93"/>
      <c r="C239" s="94"/>
      <c r="D239" s="95"/>
      <c r="E239" s="201"/>
      <c r="F239" s="84"/>
      <c r="G239" s="84"/>
      <c r="H239" s="84">
        <f t="shared" si="22"/>
        <v>0</v>
      </c>
      <c r="I239" s="95"/>
      <c r="J239" s="95"/>
      <c r="K239" s="85"/>
      <c r="L239" s="85"/>
      <c r="M239" s="85"/>
      <c r="N239" s="548"/>
      <c r="O239" s="549"/>
    </row>
    <row r="240" spans="1:15" s="82" customFormat="1" x14ac:dyDescent="0.3">
      <c r="A240" s="79">
        <f t="shared" si="25"/>
        <v>6</v>
      </c>
      <c r="B240" s="73"/>
      <c r="C240" s="80" t="s">
        <v>204</v>
      </c>
      <c r="D240" s="75"/>
      <c r="E240" s="76"/>
      <c r="F240" s="77"/>
      <c r="G240" s="77"/>
      <c r="H240" s="77">
        <f t="shared" si="22"/>
        <v>0</v>
      </c>
      <c r="I240" s="75"/>
      <c r="J240" s="75"/>
      <c r="N240" s="348"/>
      <c r="O240" s="232"/>
    </row>
    <row r="241" spans="1:15" s="82" customFormat="1" ht="9" customHeight="1" x14ac:dyDescent="0.3">
      <c r="A241" s="79">
        <f t="shared" si="25"/>
        <v>6</v>
      </c>
      <c r="B241" s="73"/>
      <c r="C241" s="80"/>
      <c r="D241" s="75"/>
      <c r="E241" s="76"/>
      <c r="F241" s="77"/>
      <c r="G241" s="77"/>
      <c r="H241" s="77">
        <f t="shared" si="22"/>
        <v>0</v>
      </c>
      <c r="I241" s="75"/>
      <c r="J241" s="75"/>
      <c r="N241" s="348"/>
      <c r="O241" s="232"/>
    </row>
    <row r="242" spans="1:15" s="82" customFormat="1" x14ac:dyDescent="0.3">
      <c r="A242" s="79">
        <f t="shared" si="25"/>
        <v>7</v>
      </c>
      <c r="B242" s="73" t="s">
        <v>315</v>
      </c>
      <c r="C242" s="74" t="s">
        <v>177</v>
      </c>
      <c r="D242" s="75">
        <v>169.19</v>
      </c>
      <c r="E242" s="76" t="s">
        <v>130</v>
      </c>
      <c r="F242" s="77"/>
      <c r="G242" s="77">
        <v>1626</v>
      </c>
      <c r="H242" s="77">
        <f t="shared" ref="H242:H260" si="27">G242*D242</f>
        <v>275102.94</v>
      </c>
      <c r="I242" s="75">
        <v>1573.64</v>
      </c>
      <c r="J242" s="75">
        <f>I242*D242</f>
        <v>266244.15160000004</v>
      </c>
      <c r="N242" s="348">
        <v>169.19</v>
      </c>
      <c r="O242" s="348">
        <f t="shared" ref="O242:O250" si="28">N242*I242</f>
        <v>266244.15160000004</v>
      </c>
    </row>
    <row r="243" spans="1:15" s="82" customFormat="1" x14ac:dyDescent="0.3">
      <c r="A243" s="79">
        <f t="shared" si="25"/>
        <v>7</v>
      </c>
      <c r="B243" s="73"/>
      <c r="C243" s="74"/>
      <c r="D243" s="75"/>
      <c r="E243" s="76"/>
      <c r="F243" s="77"/>
      <c r="G243" s="77"/>
      <c r="H243" s="77">
        <f t="shared" si="27"/>
        <v>0</v>
      </c>
      <c r="I243" s="75"/>
      <c r="J243" s="75"/>
      <c r="N243" s="348"/>
      <c r="O243" s="348"/>
    </row>
    <row r="244" spans="1:15" s="82" customFormat="1" x14ac:dyDescent="0.3">
      <c r="A244" s="79">
        <f t="shared" si="25"/>
        <v>8</v>
      </c>
      <c r="B244" s="73" t="s">
        <v>316</v>
      </c>
      <c r="C244" s="74" t="s">
        <v>178</v>
      </c>
      <c r="D244" s="75">
        <v>368.49</v>
      </c>
      <c r="E244" s="76" t="s">
        <v>130</v>
      </c>
      <c r="F244" s="77"/>
      <c r="G244" s="77">
        <v>1626</v>
      </c>
      <c r="H244" s="77">
        <f t="shared" si="27"/>
        <v>599164.74</v>
      </c>
      <c r="I244" s="75">
        <v>1573.64</v>
      </c>
      <c r="J244" s="75">
        <f>I244*D244</f>
        <v>579870.60360000003</v>
      </c>
      <c r="N244" s="348">
        <v>368.49</v>
      </c>
      <c r="O244" s="348">
        <f t="shared" si="28"/>
        <v>579870.60360000003</v>
      </c>
    </row>
    <row r="245" spans="1:15" s="82" customFormat="1" x14ac:dyDescent="0.3">
      <c r="A245" s="79">
        <f t="shared" si="25"/>
        <v>8</v>
      </c>
      <c r="B245" s="73"/>
      <c r="C245" s="74"/>
      <c r="D245" s="75"/>
      <c r="E245" s="76"/>
      <c r="F245" s="77"/>
      <c r="G245" s="77"/>
      <c r="H245" s="77">
        <f t="shared" si="27"/>
        <v>0</v>
      </c>
      <c r="I245" s="75"/>
      <c r="J245" s="75"/>
      <c r="N245" s="348"/>
      <c r="O245" s="348"/>
    </row>
    <row r="246" spans="1:15" s="82" customFormat="1" x14ac:dyDescent="0.3">
      <c r="A246" s="79">
        <f t="shared" si="25"/>
        <v>9</v>
      </c>
      <c r="B246" s="73" t="s">
        <v>317</v>
      </c>
      <c r="C246" s="74" t="s">
        <v>179</v>
      </c>
      <c r="D246" s="75">
        <v>517.92999999999995</v>
      </c>
      <c r="E246" s="76" t="s">
        <v>130</v>
      </c>
      <c r="F246" s="77"/>
      <c r="G246" s="77">
        <v>1626</v>
      </c>
      <c r="H246" s="77">
        <f t="shared" si="27"/>
        <v>842154.17999999993</v>
      </c>
      <c r="I246" s="75">
        <v>1573.64</v>
      </c>
      <c r="J246" s="75">
        <f>I246*D246</f>
        <v>815035.3652</v>
      </c>
      <c r="N246" s="348">
        <v>517.92999999999995</v>
      </c>
      <c r="O246" s="348">
        <f t="shared" si="28"/>
        <v>815035.3652</v>
      </c>
    </row>
    <row r="247" spans="1:15" s="82" customFormat="1" x14ac:dyDescent="0.3">
      <c r="A247" s="79">
        <f t="shared" si="25"/>
        <v>9</v>
      </c>
      <c r="B247" s="73"/>
      <c r="C247" s="74"/>
      <c r="D247" s="75"/>
      <c r="E247" s="76"/>
      <c r="F247" s="77"/>
      <c r="G247" s="77"/>
      <c r="H247" s="77">
        <f t="shared" si="27"/>
        <v>0</v>
      </c>
      <c r="I247" s="75"/>
      <c r="J247" s="75"/>
      <c r="N247" s="348"/>
      <c r="O247" s="348"/>
    </row>
    <row r="248" spans="1:15" s="82" customFormat="1" x14ac:dyDescent="0.3">
      <c r="A248" s="79">
        <f t="shared" si="25"/>
        <v>10</v>
      </c>
      <c r="B248" s="73" t="s">
        <v>318</v>
      </c>
      <c r="C248" s="74" t="s">
        <v>188</v>
      </c>
      <c r="D248" s="75">
        <v>113</v>
      </c>
      <c r="E248" s="76" t="s">
        <v>130</v>
      </c>
      <c r="F248" s="77"/>
      <c r="G248" s="77">
        <v>1626</v>
      </c>
      <c r="H248" s="77">
        <f t="shared" si="27"/>
        <v>183738</v>
      </c>
      <c r="I248" s="75">
        <v>1573.64</v>
      </c>
      <c r="J248" s="75">
        <f>I248*D248</f>
        <v>177821.32</v>
      </c>
      <c r="N248" s="348">
        <v>113</v>
      </c>
      <c r="O248" s="348">
        <f t="shared" si="28"/>
        <v>177821.32</v>
      </c>
    </row>
    <row r="249" spans="1:15" s="82" customFormat="1" x14ac:dyDescent="0.3">
      <c r="A249" s="79">
        <f t="shared" si="25"/>
        <v>10</v>
      </c>
      <c r="B249" s="73"/>
      <c r="C249" s="74"/>
      <c r="D249" s="75"/>
      <c r="E249" s="76"/>
      <c r="F249" s="77"/>
      <c r="G249" s="77"/>
      <c r="H249" s="77">
        <f t="shared" si="27"/>
        <v>0</v>
      </c>
      <c r="I249" s="75"/>
      <c r="J249" s="75"/>
      <c r="N249" s="348"/>
      <c r="O249" s="348"/>
    </row>
    <row r="250" spans="1:15" s="82" customFormat="1" x14ac:dyDescent="0.3">
      <c r="A250" s="91">
        <f t="shared" si="25"/>
        <v>11</v>
      </c>
      <c r="B250" s="73" t="s">
        <v>319</v>
      </c>
      <c r="C250" s="74" t="s">
        <v>181</v>
      </c>
      <c r="D250" s="75">
        <v>20</v>
      </c>
      <c r="E250" s="76" t="s">
        <v>130</v>
      </c>
      <c r="F250" s="77"/>
      <c r="G250" s="77">
        <v>1626</v>
      </c>
      <c r="H250" s="77">
        <f t="shared" si="27"/>
        <v>32520</v>
      </c>
      <c r="I250" s="75">
        <v>1573.64</v>
      </c>
      <c r="J250" s="75">
        <f>I250*D250</f>
        <v>31472.800000000003</v>
      </c>
      <c r="N250" s="348">
        <v>20</v>
      </c>
      <c r="O250" s="348">
        <f t="shared" si="28"/>
        <v>31472.800000000003</v>
      </c>
    </row>
    <row r="251" spans="1:15" s="82" customFormat="1" x14ac:dyDescent="0.3">
      <c r="A251" s="79">
        <f t="shared" si="25"/>
        <v>11</v>
      </c>
      <c r="B251" s="73"/>
      <c r="C251" s="74"/>
      <c r="D251" s="75"/>
      <c r="E251" s="76"/>
      <c r="F251" s="77"/>
      <c r="G251" s="77"/>
      <c r="H251" s="77">
        <f t="shared" si="27"/>
        <v>0</v>
      </c>
      <c r="I251" s="75"/>
      <c r="J251" s="75"/>
      <c r="N251" s="348"/>
      <c r="O251" s="232"/>
    </row>
    <row r="252" spans="1:15" s="82" customFormat="1" ht="36" customHeight="1" x14ac:dyDescent="0.3">
      <c r="A252" s="79">
        <f t="shared" si="25"/>
        <v>11</v>
      </c>
      <c r="B252" s="73"/>
      <c r="C252" s="80" t="s">
        <v>194</v>
      </c>
      <c r="D252" s="75"/>
      <c r="E252" s="76"/>
      <c r="F252" s="77"/>
      <c r="G252" s="77"/>
      <c r="H252" s="77">
        <f t="shared" si="27"/>
        <v>0</v>
      </c>
      <c r="I252" s="75"/>
      <c r="J252" s="75"/>
      <c r="N252" s="348"/>
      <c r="O252" s="232"/>
    </row>
    <row r="253" spans="1:15" s="82" customFormat="1" x14ac:dyDescent="0.3">
      <c r="A253" s="79">
        <f t="shared" si="25"/>
        <v>11</v>
      </c>
      <c r="B253" s="73"/>
      <c r="C253" s="80"/>
      <c r="D253" s="75"/>
      <c r="E253" s="76"/>
      <c r="F253" s="77"/>
      <c r="G253" s="77"/>
      <c r="H253" s="77">
        <f t="shared" si="27"/>
        <v>0</v>
      </c>
      <c r="I253" s="75"/>
      <c r="J253" s="75"/>
      <c r="N253" s="348"/>
      <c r="O253" s="232"/>
    </row>
    <row r="254" spans="1:15" s="82" customFormat="1" x14ac:dyDescent="0.3">
      <c r="A254" s="79">
        <f t="shared" si="25"/>
        <v>12</v>
      </c>
      <c r="B254" s="73" t="s">
        <v>320</v>
      </c>
      <c r="C254" s="74" t="s">
        <v>177</v>
      </c>
      <c r="D254" s="75">
        <v>36.14</v>
      </c>
      <c r="E254" s="76" t="s">
        <v>130</v>
      </c>
      <c r="F254" s="77"/>
      <c r="G254" s="77">
        <v>1626</v>
      </c>
      <c r="H254" s="77">
        <f t="shared" si="27"/>
        <v>58763.64</v>
      </c>
      <c r="I254" s="75">
        <v>1573.64</v>
      </c>
      <c r="J254" s="75">
        <f>I254*D254</f>
        <v>56871.349600000001</v>
      </c>
      <c r="N254" s="348">
        <v>36.14</v>
      </c>
      <c r="O254" s="348">
        <f t="shared" ref="O254:O262" si="29">N254*I254</f>
        <v>56871.349600000001</v>
      </c>
    </row>
    <row r="255" spans="1:15" s="82" customFormat="1" x14ac:dyDescent="0.3">
      <c r="A255" s="79"/>
      <c r="B255" s="73"/>
      <c r="C255" s="74"/>
      <c r="D255" s="75"/>
      <c r="E255" s="76"/>
      <c r="F255" s="77"/>
      <c r="G255" s="77"/>
      <c r="H255" s="77"/>
      <c r="I255" s="75"/>
      <c r="J255" s="75"/>
      <c r="N255" s="348"/>
      <c r="O255" s="348"/>
    </row>
    <row r="256" spans="1:15" s="82" customFormat="1" x14ac:dyDescent="0.3">
      <c r="A256" s="79">
        <f t="shared" ref="A256:A278" si="30">IF(D256&lt;&gt;"",A255+1,A255)</f>
        <v>1</v>
      </c>
      <c r="B256" s="73" t="s">
        <v>321</v>
      </c>
      <c r="C256" s="74" t="s">
        <v>178</v>
      </c>
      <c r="D256" s="75">
        <v>35.15</v>
      </c>
      <c r="E256" s="76" t="s">
        <v>130</v>
      </c>
      <c r="F256" s="77"/>
      <c r="G256" s="77">
        <v>1626</v>
      </c>
      <c r="H256" s="77">
        <f t="shared" si="27"/>
        <v>57153.899999999994</v>
      </c>
      <c r="I256" s="75">
        <v>1573.64</v>
      </c>
      <c r="J256" s="75">
        <f>I256*D256</f>
        <v>55313.446000000004</v>
      </c>
      <c r="N256" s="348">
        <v>35.15</v>
      </c>
      <c r="O256" s="348">
        <f t="shared" si="29"/>
        <v>55313.446000000004</v>
      </c>
    </row>
    <row r="257" spans="1:15" s="82" customFormat="1" x14ac:dyDescent="0.3">
      <c r="A257" s="79"/>
      <c r="B257" s="73"/>
      <c r="C257" s="74"/>
      <c r="D257" s="75"/>
      <c r="E257" s="76"/>
      <c r="F257" s="77"/>
      <c r="G257" s="77"/>
      <c r="H257" s="77"/>
      <c r="I257" s="75"/>
      <c r="J257" s="75"/>
      <c r="N257" s="348"/>
      <c r="O257" s="348"/>
    </row>
    <row r="258" spans="1:15" s="82" customFormat="1" x14ac:dyDescent="0.3">
      <c r="A258" s="79">
        <f t="shared" si="30"/>
        <v>1</v>
      </c>
      <c r="B258" s="73" t="s">
        <v>322</v>
      </c>
      <c r="C258" s="74" t="s">
        <v>179</v>
      </c>
      <c r="D258" s="75">
        <v>22.03</v>
      </c>
      <c r="E258" s="76" t="s">
        <v>130</v>
      </c>
      <c r="F258" s="77"/>
      <c r="G258" s="77">
        <v>1626</v>
      </c>
      <c r="H258" s="77">
        <f t="shared" si="27"/>
        <v>35820.78</v>
      </c>
      <c r="I258" s="75">
        <v>1573.64</v>
      </c>
      <c r="J258" s="75">
        <f>I258*D258</f>
        <v>34667.289200000007</v>
      </c>
      <c r="N258" s="348">
        <v>22.03</v>
      </c>
      <c r="O258" s="348">
        <f t="shared" si="29"/>
        <v>34667.289200000007</v>
      </c>
    </row>
    <row r="259" spans="1:15" s="82" customFormat="1" x14ac:dyDescent="0.3">
      <c r="A259" s="79"/>
      <c r="B259" s="73"/>
      <c r="C259" s="74"/>
      <c r="D259" s="75"/>
      <c r="E259" s="76"/>
      <c r="F259" s="77"/>
      <c r="G259" s="77"/>
      <c r="H259" s="77"/>
      <c r="I259" s="75"/>
      <c r="J259" s="75"/>
      <c r="N259" s="348"/>
      <c r="O259" s="348"/>
    </row>
    <row r="260" spans="1:15" s="82" customFormat="1" x14ac:dyDescent="0.3">
      <c r="A260" s="79">
        <f t="shared" si="30"/>
        <v>1</v>
      </c>
      <c r="B260" s="73" t="s">
        <v>323</v>
      </c>
      <c r="C260" s="74" t="s">
        <v>195</v>
      </c>
      <c r="D260" s="75">
        <v>127.85</v>
      </c>
      <c r="E260" s="76" t="s">
        <v>130</v>
      </c>
      <c r="F260" s="77"/>
      <c r="G260" s="77">
        <v>1626</v>
      </c>
      <c r="H260" s="77">
        <f t="shared" si="27"/>
        <v>207884.09999999998</v>
      </c>
      <c r="I260" s="75">
        <v>1573.64</v>
      </c>
      <c r="J260" s="75">
        <f>I260*D260</f>
        <v>201189.87400000001</v>
      </c>
      <c r="N260" s="348">
        <v>127.85</v>
      </c>
      <c r="O260" s="348">
        <f t="shared" si="29"/>
        <v>201189.87400000001</v>
      </c>
    </row>
    <row r="261" spans="1:15" s="82" customFormat="1" x14ac:dyDescent="0.3">
      <c r="A261" s="79"/>
      <c r="B261" s="73"/>
      <c r="C261" s="74"/>
      <c r="D261" s="75"/>
      <c r="E261" s="76"/>
      <c r="F261" s="77"/>
      <c r="G261" s="77"/>
      <c r="H261" s="77"/>
      <c r="I261" s="75"/>
      <c r="J261" s="75"/>
      <c r="N261" s="348"/>
      <c r="O261" s="348"/>
    </row>
    <row r="262" spans="1:15" s="82" customFormat="1" x14ac:dyDescent="0.3">
      <c r="A262" s="79">
        <f t="shared" si="30"/>
        <v>1</v>
      </c>
      <c r="B262" s="73" t="s">
        <v>324</v>
      </c>
      <c r="C262" s="74" t="s">
        <v>196</v>
      </c>
      <c r="D262" s="75">
        <v>25.82</v>
      </c>
      <c r="E262" s="76" t="s">
        <v>130</v>
      </c>
      <c r="F262" s="84"/>
      <c r="G262" s="84">
        <v>1626</v>
      </c>
      <c r="H262" s="84">
        <f>G262*D262</f>
        <v>41983.32</v>
      </c>
      <c r="I262" s="75">
        <v>1573.64</v>
      </c>
      <c r="J262" s="75">
        <f>I262*D262</f>
        <v>40631.3848</v>
      </c>
      <c r="K262" s="85"/>
      <c r="L262" s="85"/>
      <c r="M262" s="85"/>
      <c r="N262" s="348">
        <v>25.82</v>
      </c>
      <c r="O262" s="348">
        <f t="shared" si="29"/>
        <v>40631.3848</v>
      </c>
    </row>
    <row r="263" spans="1:15" s="82" customFormat="1" x14ac:dyDescent="0.3">
      <c r="A263" s="79">
        <f t="shared" si="30"/>
        <v>1</v>
      </c>
      <c r="B263" s="73"/>
      <c r="C263" s="74"/>
      <c r="D263" s="75"/>
      <c r="E263" s="76"/>
      <c r="F263" s="77"/>
      <c r="G263" s="77"/>
      <c r="H263" s="77"/>
      <c r="I263" s="75"/>
      <c r="J263" s="75"/>
      <c r="N263" s="348"/>
      <c r="O263" s="232"/>
    </row>
    <row r="264" spans="1:15" s="82" customFormat="1" x14ac:dyDescent="0.3">
      <c r="A264" s="79">
        <f t="shared" si="30"/>
        <v>1</v>
      </c>
      <c r="B264" s="73"/>
      <c r="C264" s="74"/>
      <c r="D264" s="75"/>
      <c r="E264" s="76"/>
      <c r="F264" s="77"/>
      <c r="G264" s="77"/>
      <c r="H264" s="77"/>
      <c r="I264" s="75"/>
      <c r="J264" s="75"/>
      <c r="N264" s="348"/>
      <c r="O264" s="232"/>
    </row>
    <row r="265" spans="1:15" s="82" customFormat="1" x14ac:dyDescent="0.3">
      <c r="A265" s="79">
        <f t="shared" si="30"/>
        <v>1</v>
      </c>
      <c r="B265" s="73"/>
      <c r="C265" s="80" t="s">
        <v>205</v>
      </c>
      <c r="D265" s="75"/>
      <c r="E265" s="76"/>
      <c r="F265" s="77"/>
      <c r="G265" s="77"/>
      <c r="H265" s="77"/>
      <c r="I265" s="75"/>
      <c r="J265" s="75"/>
      <c r="N265" s="348"/>
      <c r="O265" s="232"/>
    </row>
    <row r="266" spans="1:15" s="82" customFormat="1" x14ac:dyDescent="0.3">
      <c r="A266" s="79">
        <f t="shared" si="30"/>
        <v>1</v>
      </c>
      <c r="B266" s="73"/>
      <c r="C266" s="74"/>
      <c r="D266" s="75"/>
      <c r="E266" s="76"/>
      <c r="F266" s="77"/>
      <c r="G266" s="77"/>
      <c r="H266" s="77"/>
      <c r="I266" s="75"/>
      <c r="J266" s="75"/>
      <c r="N266" s="348"/>
      <c r="O266" s="232"/>
    </row>
    <row r="267" spans="1:15" s="82" customFormat="1" ht="26.4" x14ac:dyDescent="0.3">
      <c r="A267" s="79">
        <f t="shared" si="30"/>
        <v>1</v>
      </c>
      <c r="B267" s="73"/>
      <c r="C267" s="74" t="s">
        <v>206</v>
      </c>
      <c r="D267" s="75"/>
      <c r="E267" s="76" t="s">
        <v>122</v>
      </c>
      <c r="F267" s="77"/>
      <c r="G267" s="77"/>
      <c r="H267" s="77"/>
      <c r="I267" s="75"/>
      <c r="J267" s="75"/>
      <c r="N267" s="348"/>
      <c r="O267" s="232"/>
    </row>
    <row r="268" spans="1:15" s="82" customFormat="1" x14ac:dyDescent="0.3">
      <c r="A268" s="79">
        <f t="shared" si="30"/>
        <v>1</v>
      </c>
      <c r="B268" s="73"/>
      <c r="C268" s="87" t="s">
        <v>207</v>
      </c>
      <c r="D268" s="75"/>
      <c r="E268" s="76"/>
      <c r="F268" s="77"/>
      <c r="G268" s="77"/>
      <c r="H268" s="77"/>
      <c r="I268" s="75"/>
      <c r="J268" s="75"/>
      <c r="N268" s="348"/>
      <c r="O268" s="232"/>
    </row>
    <row r="269" spans="1:15" s="82" customFormat="1" ht="42" x14ac:dyDescent="0.3">
      <c r="A269" s="79">
        <f t="shared" si="30"/>
        <v>1</v>
      </c>
      <c r="B269" s="73"/>
      <c r="C269" s="87" t="s">
        <v>972</v>
      </c>
      <c r="D269" s="75"/>
      <c r="E269" s="76"/>
      <c r="F269" s="77"/>
      <c r="G269" s="77"/>
      <c r="H269" s="77"/>
      <c r="I269" s="75"/>
      <c r="J269" s="75"/>
      <c r="N269" s="348"/>
      <c r="O269" s="232"/>
    </row>
    <row r="270" spans="1:15" s="82" customFormat="1" x14ac:dyDescent="0.3">
      <c r="A270" s="91">
        <f t="shared" si="30"/>
        <v>1</v>
      </c>
      <c r="B270" s="73"/>
      <c r="C270" s="87"/>
      <c r="D270" s="75"/>
      <c r="E270" s="76"/>
      <c r="F270" s="77"/>
      <c r="G270" s="77"/>
      <c r="H270" s="77"/>
      <c r="I270" s="75"/>
      <c r="J270" s="75"/>
      <c r="N270" s="348"/>
      <c r="O270" s="232"/>
    </row>
    <row r="271" spans="1:15" s="82" customFormat="1" x14ac:dyDescent="0.3">
      <c r="A271" s="91"/>
      <c r="B271" s="93"/>
      <c r="C271" s="588"/>
      <c r="D271" s="95"/>
      <c r="E271" s="201"/>
      <c r="F271" s="84"/>
      <c r="G271" s="84"/>
      <c r="H271" s="84"/>
      <c r="I271" s="95"/>
      <c r="J271" s="95"/>
      <c r="K271" s="85"/>
      <c r="L271" s="85"/>
      <c r="M271" s="85"/>
      <c r="N271" s="548"/>
      <c r="O271" s="549"/>
    </row>
    <row r="272" spans="1:15" s="82" customFormat="1" x14ac:dyDescent="0.3">
      <c r="A272" s="91">
        <f>IF(D272&lt;&gt;"",A270+1,A270)</f>
        <v>1</v>
      </c>
      <c r="B272" s="73"/>
      <c r="C272" s="80" t="s">
        <v>208</v>
      </c>
      <c r="D272" s="75"/>
      <c r="E272" s="76"/>
      <c r="F272" s="77"/>
      <c r="G272" s="77"/>
      <c r="H272" s="77"/>
      <c r="I272" s="75"/>
      <c r="J272" s="75"/>
      <c r="N272" s="348"/>
      <c r="O272" s="232"/>
    </row>
    <row r="273" spans="1:15" s="82" customFormat="1" x14ac:dyDescent="0.3">
      <c r="A273" s="91">
        <f t="shared" si="30"/>
        <v>1</v>
      </c>
      <c r="B273" s="73"/>
      <c r="C273" s="74"/>
      <c r="D273" s="75"/>
      <c r="E273" s="76"/>
      <c r="F273" s="77"/>
      <c r="G273" s="77"/>
      <c r="H273" s="77"/>
      <c r="I273" s="75"/>
      <c r="J273" s="75"/>
      <c r="N273" s="348"/>
      <c r="O273" s="232"/>
    </row>
    <row r="274" spans="1:15" s="82" customFormat="1" x14ac:dyDescent="0.3">
      <c r="A274" s="91">
        <f t="shared" si="30"/>
        <v>2</v>
      </c>
      <c r="B274" s="73" t="s">
        <v>325</v>
      </c>
      <c r="C274" s="74" t="s">
        <v>171</v>
      </c>
      <c r="D274" s="75">
        <v>48545.75</v>
      </c>
      <c r="E274" s="76" t="s">
        <v>209</v>
      </c>
      <c r="F274" s="77">
        <v>148</v>
      </c>
      <c r="G274" s="77">
        <v>135</v>
      </c>
      <c r="H274" s="77">
        <f>G274*D274</f>
        <v>6553676.25</v>
      </c>
      <c r="I274" s="75">
        <v>130.65</v>
      </c>
      <c r="J274" s="75">
        <f>I274*D274</f>
        <v>6342502.2374999998</v>
      </c>
      <c r="K274" s="75"/>
      <c r="N274" s="348">
        <f>48037.4+1800</f>
        <v>49837.4</v>
      </c>
      <c r="O274" s="348">
        <f>N274*I274</f>
        <v>6511256.3100000005</v>
      </c>
    </row>
    <row r="275" spans="1:15" s="82" customFormat="1" x14ac:dyDescent="0.3">
      <c r="A275" s="91">
        <f t="shared" si="30"/>
        <v>2</v>
      </c>
      <c r="B275" s="73"/>
      <c r="C275" s="74"/>
      <c r="D275" s="75"/>
      <c r="E275" s="76"/>
      <c r="F275" s="77"/>
      <c r="G275" s="77"/>
      <c r="H275" s="77">
        <f t="shared" ref="H275:H338" si="31">G275*D275</f>
        <v>0</v>
      </c>
      <c r="I275" s="75"/>
      <c r="J275" s="75"/>
      <c r="K275" s="75"/>
      <c r="N275" s="348"/>
      <c r="O275" s="232"/>
    </row>
    <row r="276" spans="1:15" s="82" customFormat="1" x14ac:dyDescent="0.3">
      <c r="A276" s="91">
        <f t="shared" si="30"/>
        <v>3</v>
      </c>
      <c r="B276" s="73" t="s">
        <v>326</v>
      </c>
      <c r="C276" s="74" t="s">
        <v>173</v>
      </c>
      <c r="D276" s="75">
        <v>31846</v>
      </c>
      <c r="E276" s="76" t="s">
        <v>209</v>
      </c>
      <c r="F276" s="77">
        <v>148</v>
      </c>
      <c r="G276" s="77">
        <v>135</v>
      </c>
      <c r="H276" s="77">
        <f t="shared" si="31"/>
        <v>4299210</v>
      </c>
      <c r="I276" s="75">
        <v>130.65</v>
      </c>
      <c r="J276" s="75">
        <f>I276*D276</f>
        <v>4160679.9000000004</v>
      </c>
      <c r="K276" s="75"/>
      <c r="N276" s="348">
        <v>29486.44</v>
      </c>
      <c r="O276" s="348">
        <f>N276*I276</f>
        <v>3852403.3859999999</v>
      </c>
    </row>
    <row r="277" spans="1:15" s="82" customFormat="1" x14ac:dyDescent="0.3">
      <c r="A277" s="91">
        <f t="shared" si="30"/>
        <v>3</v>
      </c>
      <c r="B277" s="73"/>
      <c r="C277" s="74"/>
      <c r="D277" s="75"/>
      <c r="E277" s="76"/>
      <c r="F277" s="77"/>
      <c r="G277" s="77"/>
      <c r="H277" s="77">
        <f t="shared" si="31"/>
        <v>0</v>
      </c>
      <c r="I277" s="75"/>
      <c r="J277" s="75"/>
      <c r="K277" s="75"/>
      <c r="N277" s="348"/>
      <c r="O277" s="232"/>
    </row>
    <row r="278" spans="1:15" s="82" customFormat="1" x14ac:dyDescent="0.3">
      <c r="A278" s="91">
        <f t="shared" si="30"/>
        <v>4</v>
      </c>
      <c r="B278" s="73" t="s">
        <v>327</v>
      </c>
      <c r="C278" s="74" t="s">
        <v>174</v>
      </c>
      <c r="D278" s="75">
        <v>2066</v>
      </c>
      <c r="E278" s="76" t="s">
        <v>209</v>
      </c>
      <c r="F278" s="77"/>
      <c r="G278" s="77">
        <v>135</v>
      </c>
      <c r="H278" s="77">
        <f t="shared" si="31"/>
        <v>278910</v>
      </c>
      <c r="I278" s="75">
        <v>130.65</v>
      </c>
      <c r="J278" s="75">
        <f>I278*D278</f>
        <v>269922.90000000002</v>
      </c>
      <c r="K278" s="75"/>
      <c r="N278" s="348">
        <v>1520.95</v>
      </c>
      <c r="O278" s="348">
        <f>N278*I278</f>
        <v>198712.11750000002</v>
      </c>
    </row>
    <row r="279" spans="1:15" s="82" customFormat="1" x14ac:dyDescent="0.3">
      <c r="A279" s="91"/>
      <c r="B279" s="73"/>
      <c r="C279" s="74"/>
      <c r="D279" s="75"/>
      <c r="E279" s="76"/>
      <c r="F279" s="84"/>
      <c r="G279" s="77"/>
      <c r="H279" s="77">
        <f t="shared" si="31"/>
        <v>0</v>
      </c>
      <c r="I279" s="75"/>
      <c r="J279" s="75"/>
      <c r="K279" s="88"/>
      <c r="N279" s="348"/>
      <c r="O279" s="232"/>
    </row>
    <row r="280" spans="1:15" s="82" customFormat="1" x14ac:dyDescent="0.3">
      <c r="A280" s="91" t="e">
        <f>IF(D280&lt;&gt;"",#REF!+1,#REF!)</f>
        <v>#REF!</v>
      </c>
      <c r="B280" s="73"/>
      <c r="C280" s="80" t="s">
        <v>175</v>
      </c>
      <c r="D280" s="75"/>
      <c r="E280" s="76"/>
      <c r="F280" s="77"/>
      <c r="G280" s="77"/>
      <c r="H280" s="77">
        <f t="shared" si="31"/>
        <v>0</v>
      </c>
      <c r="I280" s="75"/>
      <c r="J280" s="75"/>
      <c r="N280" s="348"/>
      <c r="O280" s="232"/>
    </row>
    <row r="281" spans="1:15" s="82" customFormat="1" ht="8.25" customHeight="1" x14ac:dyDescent="0.3">
      <c r="A281" s="91" t="e">
        <f t="shared" ref="A281:A320" si="32">IF(D281&lt;&gt;"",A280+1,A280)</f>
        <v>#REF!</v>
      </c>
      <c r="B281" s="73"/>
      <c r="C281" s="74"/>
      <c r="D281" s="75"/>
      <c r="E281" s="76"/>
      <c r="F281" s="77"/>
      <c r="G281" s="77"/>
      <c r="H281" s="77">
        <f t="shared" si="31"/>
        <v>0</v>
      </c>
      <c r="I281" s="75"/>
      <c r="J281" s="75"/>
      <c r="N281" s="348"/>
      <c r="O281" s="232"/>
    </row>
    <row r="282" spans="1:15" s="82" customFormat="1" x14ac:dyDescent="0.3">
      <c r="A282" s="91" t="e">
        <f t="shared" si="32"/>
        <v>#REF!</v>
      </c>
      <c r="B282" s="73" t="s">
        <v>328</v>
      </c>
      <c r="C282" s="74" t="s">
        <v>177</v>
      </c>
      <c r="D282" s="75">
        <v>14560</v>
      </c>
      <c r="E282" s="76" t="s">
        <v>209</v>
      </c>
      <c r="F282" s="77">
        <v>148</v>
      </c>
      <c r="G282" s="77">
        <v>135</v>
      </c>
      <c r="H282" s="77">
        <f t="shared" si="31"/>
        <v>1965600</v>
      </c>
      <c r="I282" s="75">
        <v>130.65</v>
      </c>
      <c r="J282" s="75">
        <f>I282*D282</f>
        <v>1902264</v>
      </c>
      <c r="K282" s="74"/>
      <c r="L282" s="75"/>
      <c r="N282" s="348">
        <v>22178.99</v>
      </c>
      <c r="O282" s="348">
        <f>N282*I282</f>
        <v>2897685.0435000001</v>
      </c>
    </row>
    <row r="283" spans="1:15" s="82" customFormat="1" x14ac:dyDescent="0.3">
      <c r="A283" s="91" t="e">
        <f t="shared" si="32"/>
        <v>#REF!</v>
      </c>
      <c r="B283" s="73"/>
      <c r="C283" s="74"/>
      <c r="D283" s="75"/>
      <c r="E283" s="76"/>
      <c r="F283" s="77"/>
      <c r="G283" s="77"/>
      <c r="H283" s="77"/>
      <c r="I283" s="75"/>
      <c r="J283" s="75"/>
      <c r="K283" s="74"/>
      <c r="L283" s="75"/>
      <c r="N283" s="348"/>
      <c r="O283" s="232"/>
    </row>
    <row r="284" spans="1:15" s="82" customFormat="1" x14ac:dyDescent="0.3">
      <c r="A284" s="91" t="e">
        <f t="shared" si="32"/>
        <v>#REF!</v>
      </c>
      <c r="B284" s="73" t="s">
        <v>329</v>
      </c>
      <c r="C284" s="74" t="s">
        <v>178</v>
      </c>
      <c r="D284" s="75">
        <v>14981.65</v>
      </c>
      <c r="E284" s="76" t="s">
        <v>209</v>
      </c>
      <c r="F284" s="77">
        <v>148</v>
      </c>
      <c r="G284" s="77">
        <v>135</v>
      </c>
      <c r="H284" s="77">
        <f t="shared" si="31"/>
        <v>2022522.75</v>
      </c>
      <c r="I284" s="75">
        <v>130.65</v>
      </c>
      <c r="J284" s="75">
        <f>I284*D284</f>
        <v>1957352.5725</v>
      </c>
      <c r="K284" s="74"/>
      <c r="L284" s="75"/>
      <c r="N284" s="348">
        <v>17325.240000000002</v>
      </c>
      <c r="O284" s="348">
        <f>N284*I284</f>
        <v>2263542.6060000001</v>
      </c>
    </row>
    <row r="285" spans="1:15" s="82" customFormat="1" x14ac:dyDescent="0.3">
      <c r="A285" s="91" t="e">
        <f t="shared" si="32"/>
        <v>#REF!</v>
      </c>
      <c r="B285" s="73"/>
      <c r="C285" s="74"/>
      <c r="D285" s="75"/>
      <c r="E285" s="76"/>
      <c r="F285" s="77"/>
      <c r="G285" s="77"/>
      <c r="H285" s="77"/>
      <c r="I285" s="75"/>
      <c r="J285" s="75"/>
      <c r="K285" s="74"/>
      <c r="L285" s="75"/>
      <c r="N285" s="348"/>
      <c r="O285" s="232"/>
    </row>
    <row r="286" spans="1:15" s="82" customFormat="1" x14ac:dyDescent="0.3">
      <c r="A286" s="91" t="e">
        <f t="shared" si="32"/>
        <v>#REF!</v>
      </c>
      <c r="B286" s="73" t="s">
        <v>330</v>
      </c>
      <c r="C286" s="74" t="s">
        <v>179</v>
      </c>
      <c r="D286" s="75">
        <v>6603.35</v>
      </c>
      <c r="E286" s="76" t="s">
        <v>209</v>
      </c>
      <c r="F286" s="77">
        <v>148</v>
      </c>
      <c r="G286" s="77">
        <v>135</v>
      </c>
      <c r="H286" s="77">
        <f t="shared" si="31"/>
        <v>891452.25</v>
      </c>
      <c r="I286" s="75">
        <v>130.65</v>
      </c>
      <c r="J286" s="75">
        <f>I286*D286</f>
        <v>862727.67750000011</v>
      </c>
      <c r="K286" s="74"/>
      <c r="L286" s="75"/>
      <c r="N286" s="348">
        <v>6608.72</v>
      </c>
      <c r="O286" s="348">
        <f>N286*I286</f>
        <v>863429.26800000004</v>
      </c>
    </row>
    <row r="287" spans="1:15" s="82" customFormat="1" x14ac:dyDescent="0.3">
      <c r="A287" s="91" t="e">
        <f t="shared" si="32"/>
        <v>#REF!</v>
      </c>
      <c r="B287" s="73"/>
      <c r="C287" s="74"/>
      <c r="D287" s="75"/>
      <c r="E287" s="76"/>
      <c r="F287" s="77"/>
      <c r="G287" s="77"/>
      <c r="H287" s="77"/>
      <c r="I287" s="75"/>
      <c r="J287" s="75"/>
      <c r="K287" s="74"/>
      <c r="L287" s="75"/>
      <c r="N287" s="348"/>
      <c r="O287" s="232"/>
    </row>
    <row r="288" spans="1:15" s="82" customFormat="1" x14ac:dyDescent="0.3">
      <c r="A288" s="91" t="e">
        <f t="shared" si="32"/>
        <v>#REF!</v>
      </c>
      <c r="B288" s="73" t="s">
        <v>331</v>
      </c>
      <c r="C288" s="74" t="s">
        <v>180</v>
      </c>
      <c r="D288" s="75">
        <v>1615</v>
      </c>
      <c r="E288" s="76" t="s">
        <v>209</v>
      </c>
      <c r="F288" s="77"/>
      <c r="G288" s="77">
        <v>135</v>
      </c>
      <c r="H288" s="77">
        <f t="shared" si="31"/>
        <v>218025</v>
      </c>
      <c r="I288" s="75">
        <v>130.65</v>
      </c>
      <c r="J288" s="75">
        <f>I288*D288</f>
        <v>210999.75</v>
      </c>
      <c r="K288" s="74"/>
      <c r="L288" s="75"/>
      <c r="N288" s="348">
        <v>1615</v>
      </c>
      <c r="O288" s="348">
        <f>N288*I288</f>
        <v>210999.75</v>
      </c>
    </row>
    <row r="289" spans="1:15" s="82" customFormat="1" x14ac:dyDescent="0.3">
      <c r="A289" s="91" t="e">
        <f t="shared" si="32"/>
        <v>#REF!</v>
      </c>
      <c r="B289" s="73"/>
      <c r="C289" s="74"/>
      <c r="D289" s="75"/>
      <c r="E289" s="76"/>
      <c r="F289" s="77"/>
      <c r="G289" s="77"/>
      <c r="H289" s="77"/>
      <c r="I289" s="75"/>
      <c r="J289" s="75"/>
      <c r="K289" s="74"/>
      <c r="L289" s="75"/>
      <c r="N289" s="348"/>
      <c r="O289" s="232"/>
    </row>
    <row r="290" spans="1:15" s="82" customFormat="1" x14ac:dyDescent="0.3">
      <c r="A290" s="91" t="e">
        <f t="shared" si="32"/>
        <v>#REF!</v>
      </c>
      <c r="B290" s="73" t="s">
        <v>332</v>
      </c>
      <c r="C290" s="74" t="s">
        <v>181</v>
      </c>
      <c r="D290" s="75">
        <v>342</v>
      </c>
      <c r="E290" s="76" t="s">
        <v>209</v>
      </c>
      <c r="F290" s="77"/>
      <c r="G290" s="77">
        <v>135</v>
      </c>
      <c r="H290" s="77">
        <f t="shared" si="31"/>
        <v>46170</v>
      </c>
      <c r="I290" s="75">
        <v>130.65</v>
      </c>
      <c r="J290" s="75">
        <f>I290*D290</f>
        <v>44682.3</v>
      </c>
      <c r="K290" s="74"/>
      <c r="L290" s="75"/>
      <c r="N290" s="348">
        <v>223.12</v>
      </c>
      <c r="O290" s="348">
        <f>I290*N290</f>
        <v>29150.628000000001</v>
      </c>
    </row>
    <row r="291" spans="1:15" s="82" customFormat="1" x14ac:dyDescent="0.3">
      <c r="A291" s="91" t="e">
        <f t="shared" si="32"/>
        <v>#REF!</v>
      </c>
      <c r="B291" s="73"/>
      <c r="C291" s="74"/>
      <c r="D291" s="75"/>
      <c r="E291" s="76"/>
      <c r="F291" s="77"/>
      <c r="G291" s="77"/>
      <c r="H291" s="77"/>
      <c r="I291" s="75"/>
      <c r="J291" s="75"/>
      <c r="K291" s="74"/>
      <c r="L291" s="75"/>
      <c r="N291" s="348"/>
      <c r="O291" s="232"/>
    </row>
    <row r="292" spans="1:15" s="82" customFormat="1" x14ac:dyDescent="0.3">
      <c r="A292" s="91" t="e">
        <f t="shared" si="32"/>
        <v>#REF!</v>
      </c>
      <c r="B292" s="73" t="s">
        <v>333</v>
      </c>
      <c r="C292" s="74" t="s">
        <v>182</v>
      </c>
      <c r="D292" s="75">
        <v>990.62</v>
      </c>
      <c r="E292" s="76" t="s">
        <v>209</v>
      </c>
      <c r="F292" s="77">
        <v>148</v>
      </c>
      <c r="G292" s="77">
        <v>135</v>
      </c>
      <c r="H292" s="77">
        <f t="shared" si="31"/>
        <v>133733.70000000001</v>
      </c>
      <c r="I292" s="75">
        <v>130.65</v>
      </c>
      <c r="J292" s="75">
        <f>I292*D292</f>
        <v>129424.50300000001</v>
      </c>
      <c r="K292" s="74"/>
      <c r="L292" s="75"/>
      <c r="N292" s="348">
        <v>930.4</v>
      </c>
      <c r="O292" s="348">
        <f>N292*I292</f>
        <v>121556.76000000001</v>
      </c>
    </row>
    <row r="293" spans="1:15" s="82" customFormat="1" x14ac:dyDescent="0.3">
      <c r="A293" s="91" t="e">
        <f t="shared" si="32"/>
        <v>#REF!</v>
      </c>
      <c r="B293" s="73"/>
      <c r="C293" s="74"/>
      <c r="D293" s="75"/>
      <c r="E293" s="76"/>
      <c r="F293" s="77"/>
      <c r="G293" s="77"/>
      <c r="H293" s="77"/>
      <c r="I293" s="75"/>
      <c r="J293" s="75"/>
      <c r="K293" s="74"/>
      <c r="L293" s="75"/>
      <c r="N293" s="348"/>
      <c r="O293" s="232"/>
    </row>
    <row r="294" spans="1:15" s="82" customFormat="1" x14ac:dyDescent="0.3">
      <c r="A294" s="91" t="e">
        <f t="shared" si="32"/>
        <v>#REF!</v>
      </c>
      <c r="B294" s="73" t="s">
        <v>334</v>
      </c>
      <c r="C294" s="74" t="s">
        <v>183</v>
      </c>
      <c r="D294" s="75">
        <v>446.78</v>
      </c>
      <c r="E294" s="76" t="s">
        <v>209</v>
      </c>
      <c r="F294" s="77">
        <v>148</v>
      </c>
      <c r="G294" s="77">
        <v>135</v>
      </c>
      <c r="H294" s="77">
        <f t="shared" si="31"/>
        <v>60315.299999999996</v>
      </c>
      <c r="I294" s="75">
        <v>130.65</v>
      </c>
      <c r="J294" s="75">
        <f>I294*D294</f>
        <v>58371.807000000001</v>
      </c>
      <c r="K294" s="74"/>
      <c r="L294" s="75"/>
      <c r="N294" s="348">
        <v>807.93</v>
      </c>
      <c r="O294" s="348">
        <f>N294*I294</f>
        <v>105556.0545</v>
      </c>
    </row>
    <row r="295" spans="1:15" s="82" customFormat="1" x14ac:dyDescent="0.3">
      <c r="A295" s="91" t="e">
        <f t="shared" si="32"/>
        <v>#REF!</v>
      </c>
      <c r="B295" s="73"/>
      <c r="C295" s="74"/>
      <c r="D295" s="75"/>
      <c r="E295" s="76"/>
      <c r="F295" s="77"/>
      <c r="G295" s="77"/>
      <c r="H295" s="77"/>
      <c r="I295" s="75"/>
      <c r="J295" s="75"/>
      <c r="K295" s="89"/>
      <c r="L295" s="88"/>
      <c r="N295" s="348"/>
      <c r="O295" s="232"/>
    </row>
    <row r="296" spans="1:15" s="82" customFormat="1" x14ac:dyDescent="0.3">
      <c r="A296" s="91" t="e">
        <f t="shared" si="32"/>
        <v>#REF!</v>
      </c>
      <c r="B296" s="73" t="s">
        <v>335</v>
      </c>
      <c r="C296" s="74" t="s">
        <v>184</v>
      </c>
      <c r="D296" s="75">
        <v>2277.42</v>
      </c>
      <c r="E296" s="76" t="s">
        <v>209</v>
      </c>
      <c r="F296" s="77"/>
      <c r="G296" s="77">
        <v>135</v>
      </c>
      <c r="H296" s="77">
        <f t="shared" si="31"/>
        <v>307451.7</v>
      </c>
      <c r="I296" s="75">
        <v>130.65</v>
      </c>
      <c r="J296" s="75">
        <f>I296*D296</f>
        <v>297544.92300000001</v>
      </c>
      <c r="K296" s="89"/>
      <c r="L296" s="88"/>
      <c r="N296" s="348">
        <f>D296+200</f>
        <v>2477.42</v>
      </c>
      <c r="O296" s="348">
        <f>N296*I296</f>
        <v>323674.92300000001</v>
      </c>
    </row>
    <row r="297" spans="1:15" s="82" customFormat="1" x14ac:dyDescent="0.3">
      <c r="A297" s="91" t="e">
        <f t="shared" si="32"/>
        <v>#REF!</v>
      </c>
      <c r="B297" s="73"/>
      <c r="C297" s="74"/>
      <c r="D297" s="78"/>
      <c r="E297" s="76"/>
      <c r="F297" s="78"/>
      <c r="G297" s="77"/>
      <c r="H297" s="77"/>
      <c r="I297" s="75"/>
      <c r="J297" s="78"/>
      <c r="N297" s="232"/>
      <c r="O297" s="232"/>
    </row>
    <row r="298" spans="1:15" s="82" customFormat="1" x14ac:dyDescent="0.3">
      <c r="A298" s="79" t="e">
        <f t="shared" si="32"/>
        <v>#REF!</v>
      </c>
      <c r="B298" s="73"/>
      <c r="C298" s="80" t="s">
        <v>186</v>
      </c>
      <c r="D298" s="75"/>
      <c r="E298" s="76"/>
      <c r="F298" s="77"/>
      <c r="G298" s="77"/>
      <c r="H298" s="77"/>
      <c r="I298" s="75"/>
      <c r="J298" s="75"/>
      <c r="N298" s="348"/>
      <c r="O298" s="232"/>
    </row>
    <row r="299" spans="1:15" s="82" customFormat="1" ht="9.75" customHeight="1" x14ac:dyDescent="0.3">
      <c r="A299" s="79" t="e">
        <f t="shared" si="32"/>
        <v>#REF!</v>
      </c>
      <c r="B299" s="73"/>
      <c r="C299" s="80"/>
      <c r="D299" s="75"/>
      <c r="E299" s="76"/>
      <c r="F299" s="77"/>
      <c r="G299" s="77"/>
      <c r="H299" s="77"/>
      <c r="I299" s="75"/>
      <c r="J299" s="75"/>
      <c r="N299" s="348"/>
      <c r="O299" s="232"/>
    </row>
    <row r="300" spans="1:15" s="82" customFormat="1" x14ac:dyDescent="0.3">
      <c r="A300" s="91" t="e">
        <f t="shared" si="32"/>
        <v>#REF!</v>
      </c>
      <c r="B300" s="73" t="s">
        <v>336</v>
      </c>
      <c r="C300" s="74" t="s">
        <v>177</v>
      </c>
      <c r="D300" s="75">
        <v>7690</v>
      </c>
      <c r="E300" s="76" t="s">
        <v>209</v>
      </c>
      <c r="F300" s="77" t="e">
        <f>#REF!</f>
        <v>#REF!</v>
      </c>
      <c r="G300" s="77">
        <v>135</v>
      </c>
      <c r="H300" s="77">
        <f t="shared" si="31"/>
        <v>1038150</v>
      </c>
      <c r="I300" s="75">
        <v>130.65</v>
      </c>
      <c r="J300" s="75">
        <f>I300*D300</f>
        <v>1004698.5</v>
      </c>
      <c r="K300" s="74"/>
      <c r="L300" s="75"/>
      <c r="N300" s="348">
        <v>8700</v>
      </c>
      <c r="O300" s="348">
        <f>N300*I300</f>
        <v>1136655</v>
      </c>
    </row>
    <row r="301" spans="1:15" s="82" customFormat="1" x14ac:dyDescent="0.3">
      <c r="A301" s="79"/>
      <c r="B301" s="73"/>
      <c r="C301" s="74"/>
      <c r="D301" s="75"/>
      <c r="E301" s="76"/>
      <c r="F301" s="77"/>
      <c r="G301" s="77"/>
      <c r="H301" s="77"/>
      <c r="I301" s="75"/>
      <c r="J301" s="75"/>
      <c r="K301" s="74"/>
      <c r="L301" s="75"/>
      <c r="N301" s="348"/>
      <c r="O301" s="232"/>
    </row>
    <row r="302" spans="1:15" s="82" customFormat="1" x14ac:dyDescent="0.3">
      <c r="A302" s="79">
        <f t="shared" si="32"/>
        <v>1</v>
      </c>
      <c r="B302" s="73" t="s">
        <v>337</v>
      </c>
      <c r="C302" s="74" t="s">
        <v>178</v>
      </c>
      <c r="D302" s="75">
        <v>8686.59</v>
      </c>
      <c r="E302" s="76" t="s">
        <v>209</v>
      </c>
      <c r="F302" s="77" t="e">
        <f>#REF!</f>
        <v>#REF!</v>
      </c>
      <c r="G302" s="77">
        <v>135</v>
      </c>
      <c r="H302" s="77">
        <f t="shared" si="31"/>
        <v>1172689.6499999999</v>
      </c>
      <c r="I302" s="75">
        <v>130.65</v>
      </c>
      <c r="J302" s="75">
        <f>I302*D302</f>
        <v>1134902.9835000001</v>
      </c>
      <c r="K302" s="74"/>
      <c r="L302" s="75"/>
      <c r="N302" s="348">
        <f>D302</f>
        <v>8686.59</v>
      </c>
      <c r="O302" s="348">
        <f>N302*I302</f>
        <v>1134902.9835000001</v>
      </c>
    </row>
    <row r="303" spans="1:15" s="82" customFormat="1" x14ac:dyDescent="0.3">
      <c r="A303" s="79"/>
      <c r="B303" s="73"/>
      <c r="C303" s="74"/>
      <c r="D303" s="75"/>
      <c r="E303" s="76"/>
      <c r="F303" s="77"/>
      <c r="G303" s="77"/>
      <c r="H303" s="77"/>
      <c r="I303" s="75"/>
      <c r="J303" s="75"/>
      <c r="K303" s="74"/>
      <c r="L303" s="75"/>
      <c r="N303" s="348"/>
      <c r="O303" s="348"/>
    </row>
    <row r="304" spans="1:15" s="82" customFormat="1" x14ac:dyDescent="0.3">
      <c r="A304" s="79">
        <f t="shared" si="32"/>
        <v>1</v>
      </c>
      <c r="B304" s="73" t="s">
        <v>338</v>
      </c>
      <c r="C304" s="74" t="s">
        <v>179</v>
      </c>
      <c r="D304" s="75">
        <v>6516</v>
      </c>
      <c r="E304" s="76" t="s">
        <v>209</v>
      </c>
      <c r="F304" s="77" t="e">
        <f>#REF!</f>
        <v>#REF!</v>
      </c>
      <c r="G304" s="77">
        <v>135</v>
      </c>
      <c r="H304" s="77">
        <f t="shared" si="31"/>
        <v>879660</v>
      </c>
      <c r="I304" s="75">
        <v>130.65</v>
      </c>
      <c r="J304" s="75">
        <f>I304*D304</f>
        <v>851315.4</v>
      </c>
      <c r="K304" s="74"/>
      <c r="L304" s="75"/>
      <c r="N304" s="348">
        <v>6608.72</v>
      </c>
      <c r="O304" s="348">
        <f t="shared" ref="O304:O306" si="33">N304*I304</f>
        <v>863429.26800000004</v>
      </c>
    </row>
    <row r="305" spans="1:15" s="82" customFormat="1" x14ac:dyDescent="0.3">
      <c r="A305" s="79"/>
      <c r="B305" s="73"/>
      <c r="C305" s="74"/>
      <c r="D305" s="75"/>
      <c r="E305" s="76"/>
      <c r="F305" s="77"/>
      <c r="G305" s="77"/>
      <c r="H305" s="77"/>
      <c r="I305" s="75"/>
      <c r="J305" s="75"/>
      <c r="K305" s="74"/>
      <c r="L305" s="75"/>
      <c r="N305" s="348"/>
      <c r="O305" s="348"/>
    </row>
    <row r="306" spans="1:15" s="82" customFormat="1" x14ac:dyDescent="0.3">
      <c r="A306" s="79">
        <f t="shared" si="32"/>
        <v>1</v>
      </c>
      <c r="B306" s="73" t="s">
        <v>339</v>
      </c>
      <c r="C306" s="74" t="s">
        <v>188</v>
      </c>
      <c r="D306" s="75">
        <v>1019</v>
      </c>
      <c r="E306" s="76" t="s">
        <v>209</v>
      </c>
      <c r="F306" s="77" t="e">
        <f>#REF!</f>
        <v>#REF!</v>
      </c>
      <c r="G306" s="77">
        <v>135</v>
      </c>
      <c r="H306" s="77">
        <f t="shared" si="31"/>
        <v>137565</v>
      </c>
      <c r="I306" s="75">
        <v>130.65</v>
      </c>
      <c r="J306" s="75">
        <f>I306*D306</f>
        <v>133132.35</v>
      </c>
      <c r="K306" s="74"/>
      <c r="L306" s="75"/>
      <c r="N306" s="348">
        <v>1988.23</v>
      </c>
      <c r="O306" s="348">
        <f t="shared" si="33"/>
        <v>259762.24950000001</v>
      </c>
    </row>
    <row r="307" spans="1:15" s="82" customFormat="1" x14ac:dyDescent="0.3">
      <c r="A307" s="79"/>
      <c r="B307" s="73"/>
      <c r="C307" s="74"/>
      <c r="D307" s="75"/>
      <c r="E307" s="76"/>
      <c r="F307" s="77"/>
      <c r="G307" s="77"/>
      <c r="H307" s="77"/>
      <c r="I307" s="75"/>
      <c r="J307" s="75"/>
      <c r="K307" s="74"/>
      <c r="L307" s="75"/>
      <c r="N307" s="348"/>
      <c r="O307" s="348"/>
    </row>
    <row r="308" spans="1:15" s="82" customFormat="1" x14ac:dyDescent="0.3">
      <c r="A308" s="91">
        <f t="shared" si="32"/>
        <v>1</v>
      </c>
      <c r="B308" s="93" t="s">
        <v>340</v>
      </c>
      <c r="C308" s="94" t="s">
        <v>181</v>
      </c>
      <c r="D308" s="95">
        <v>152</v>
      </c>
      <c r="E308" s="201" t="s">
        <v>209</v>
      </c>
      <c r="F308" s="84" t="e">
        <f>#REF!</f>
        <v>#REF!</v>
      </c>
      <c r="G308" s="84">
        <v>135</v>
      </c>
      <c r="H308" s="84">
        <f t="shared" si="31"/>
        <v>20520</v>
      </c>
      <c r="I308" s="95">
        <v>130.65</v>
      </c>
      <c r="J308" s="95">
        <f>I308*D308</f>
        <v>19858.8</v>
      </c>
      <c r="K308" s="94"/>
      <c r="L308" s="95"/>
      <c r="M308" s="85"/>
      <c r="N308" s="548">
        <v>133.43</v>
      </c>
      <c r="O308" s="548">
        <f>I308*N308</f>
        <v>17432.629500000003</v>
      </c>
    </row>
    <row r="309" spans="1:15" s="82" customFormat="1" x14ac:dyDescent="0.3">
      <c r="A309" s="79">
        <f t="shared" si="32"/>
        <v>1</v>
      </c>
      <c r="B309" s="73"/>
      <c r="C309" s="74"/>
      <c r="D309" s="75"/>
      <c r="E309" s="76"/>
      <c r="F309" s="77"/>
      <c r="G309" s="77"/>
      <c r="H309" s="77"/>
      <c r="I309" s="75"/>
      <c r="J309" s="75"/>
      <c r="K309" s="74"/>
      <c r="L309" s="75"/>
      <c r="N309" s="348"/>
      <c r="O309" s="348"/>
    </row>
    <row r="310" spans="1:15" s="82" customFormat="1" x14ac:dyDescent="0.3">
      <c r="A310" s="79">
        <f t="shared" si="32"/>
        <v>1</v>
      </c>
      <c r="B310" s="73"/>
      <c r="C310" s="80" t="s">
        <v>190</v>
      </c>
      <c r="D310" s="75"/>
      <c r="E310" s="76"/>
      <c r="F310" s="77"/>
      <c r="G310" s="77"/>
      <c r="H310" s="77"/>
      <c r="I310" s="75"/>
      <c r="J310" s="75"/>
      <c r="N310" s="348"/>
      <c r="O310" s="348"/>
    </row>
    <row r="311" spans="1:15" s="82" customFormat="1" x14ac:dyDescent="0.3">
      <c r="A311" s="79">
        <f t="shared" si="32"/>
        <v>1</v>
      </c>
      <c r="B311" s="73"/>
      <c r="C311" s="80"/>
      <c r="D311" s="75"/>
      <c r="E311" s="76"/>
      <c r="F311" s="77"/>
      <c r="G311" s="77"/>
      <c r="H311" s="77"/>
      <c r="I311" s="75"/>
      <c r="J311" s="75"/>
      <c r="N311" s="348"/>
      <c r="O311" s="348"/>
    </row>
    <row r="312" spans="1:15" s="82" customFormat="1" x14ac:dyDescent="0.3">
      <c r="A312" s="79">
        <f t="shared" si="32"/>
        <v>2</v>
      </c>
      <c r="B312" s="73" t="s">
        <v>341</v>
      </c>
      <c r="C312" s="74" t="s">
        <v>177</v>
      </c>
      <c r="D312" s="75">
        <v>5373</v>
      </c>
      <c r="E312" s="76" t="s">
        <v>209</v>
      </c>
      <c r="F312" s="77" t="e">
        <f>#REF!</f>
        <v>#REF!</v>
      </c>
      <c r="G312" s="77">
        <v>135</v>
      </c>
      <c r="H312" s="77">
        <f t="shared" si="31"/>
        <v>725355</v>
      </c>
      <c r="I312" s="75">
        <v>130.65</v>
      </c>
      <c r="J312" s="75">
        <f>I312*D312</f>
        <v>701982.45000000007</v>
      </c>
      <c r="K312" s="74"/>
      <c r="L312" s="75"/>
      <c r="N312" s="348">
        <f>D312</f>
        <v>5373</v>
      </c>
      <c r="O312" s="348">
        <f>N312*I312</f>
        <v>701982.45000000007</v>
      </c>
    </row>
    <row r="313" spans="1:15" s="82" customFormat="1" x14ac:dyDescent="0.3">
      <c r="A313" s="79"/>
      <c r="B313" s="73"/>
      <c r="C313" s="74"/>
      <c r="D313" s="75"/>
      <c r="E313" s="76"/>
      <c r="F313" s="77"/>
      <c r="G313" s="77"/>
      <c r="H313" s="77"/>
      <c r="I313" s="75"/>
      <c r="J313" s="75"/>
      <c r="K313" s="74"/>
      <c r="L313" s="75"/>
      <c r="N313" s="348"/>
      <c r="O313" s="348"/>
    </row>
    <row r="314" spans="1:15" s="82" customFormat="1" x14ac:dyDescent="0.3">
      <c r="A314" s="79">
        <f t="shared" si="32"/>
        <v>1</v>
      </c>
      <c r="B314" s="73" t="s">
        <v>342</v>
      </c>
      <c r="C314" s="74" t="s">
        <v>178</v>
      </c>
      <c r="D314" s="75">
        <v>8686.59</v>
      </c>
      <c r="E314" s="76" t="s">
        <v>209</v>
      </c>
      <c r="F314" s="77" t="e">
        <f>#REF!</f>
        <v>#REF!</v>
      </c>
      <c r="G314" s="77">
        <v>135</v>
      </c>
      <c r="H314" s="77">
        <f t="shared" si="31"/>
        <v>1172689.6499999999</v>
      </c>
      <c r="I314" s="75">
        <v>130.65</v>
      </c>
      <c r="J314" s="75">
        <f>I314*D314</f>
        <v>1134902.9835000001</v>
      </c>
      <c r="K314" s="74"/>
      <c r="L314" s="75"/>
      <c r="N314" s="348">
        <f t="shared" ref="N314:N318" si="34">D314</f>
        <v>8686.59</v>
      </c>
      <c r="O314" s="348">
        <f t="shared" ref="O314:O318" si="35">N314*I314</f>
        <v>1134902.9835000001</v>
      </c>
    </row>
    <row r="315" spans="1:15" s="82" customFormat="1" x14ac:dyDescent="0.3">
      <c r="A315" s="79"/>
      <c r="B315" s="73"/>
      <c r="C315" s="74"/>
      <c r="D315" s="75"/>
      <c r="E315" s="76"/>
      <c r="F315" s="77"/>
      <c r="G315" s="77"/>
      <c r="H315" s="77"/>
      <c r="I315" s="75"/>
      <c r="J315" s="75"/>
      <c r="K315" s="74"/>
      <c r="L315" s="75"/>
      <c r="N315" s="348"/>
      <c r="O315" s="348"/>
    </row>
    <row r="316" spans="1:15" s="82" customFormat="1" x14ac:dyDescent="0.3">
      <c r="A316" s="79">
        <f t="shared" si="32"/>
        <v>1</v>
      </c>
      <c r="B316" s="73" t="s">
        <v>343</v>
      </c>
      <c r="C316" s="74" t="s">
        <v>179</v>
      </c>
      <c r="D316" s="75">
        <v>6516</v>
      </c>
      <c r="E316" s="76" t="s">
        <v>209</v>
      </c>
      <c r="F316" s="77" t="e">
        <f>#REF!</f>
        <v>#REF!</v>
      </c>
      <c r="G316" s="77">
        <v>135</v>
      </c>
      <c r="H316" s="77">
        <f t="shared" si="31"/>
        <v>879660</v>
      </c>
      <c r="I316" s="75">
        <v>130.65</v>
      </c>
      <c r="J316" s="75">
        <f>I316*D316</f>
        <v>851315.4</v>
      </c>
      <c r="K316" s="74"/>
      <c r="L316" s="75"/>
      <c r="N316" s="348">
        <f t="shared" si="34"/>
        <v>6516</v>
      </c>
      <c r="O316" s="348">
        <f t="shared" si="35"/>
        <v>851315.4</v>
      </c>
    </row>
    <row r="317" spans="1:15" s="82" customFormat="1" x14ac:dyDescent="0.3">
      <c r="A317" s="79"/>
      <c r="B317" s="73"/>
      <c r="C317" s="74"/>
      <c r="D317" s="75"/>
      <c r="E317" s="76"/>
      <c r="F317" s="77"/>
      <c r="G317" s="77"/>
      <c r="H317" s="77"/>
      <c r="I317" s="75"/>
      <c r="J317" s="75"/>
      <c r="K317" s="74"/>
      <c r="L317" s="75"/>
      <c r="N317" s="348"/>
      <c r="O317" s="348"/>
    </row>
    <row r="318" spans="1:15" s="82" customFormat="1" x14ac:dyDescent="0.3">
      <c r="A318" s="79">
        <f t="shared" si="32"/>
        <v>1</v>
      </c>
      <c r="B318" s="73" t="s">
        <v>344</v>
      </c>
      <c r="C318" s="74" t="s">
        <v>188</v>
      </c>
      <c r="D318" s="75">
        <v>1019</v>
      </c>
      <c r="E318" s="76" t="s">
        <v>209</v>
      </c>
      <c r="F318" s="77" t="e">
        <f>#REF!</f>
        <v>#REF!</v>
      </c>
      <c r="G318" s="77">
        <v>135</v>
      </c>
      <c r="H318" s="77">
        <f t="shared" si="31"/>
        <v>137565</v>
      </c>
      <c r="I318" s="75">
        <v>130.65</v>
      </c>
      <c r="J318" s="75">
        <f>I318*D318</f>
        <v>133132.35</v>
      </c>
      <c r="K318" s="74"/>
      <c r="L318" s="75"/>
      <c r="N318" s="348">
        <f t="shared" si="34"/>
        <v>1019</v>
      </c>
      <c r="O318" s="348">
        <f t="shared" si="35"/>
        <v>133132.35</v>
      </c>
    </row>
    <row r="319" spans="1:15" s="82" customFormat="1" x14ac:dyDescent="0.3">
      <c r="A319" s="79"/>
      <c r="B319" s="73"/>
      <c r="C319" s="74"/>
      <c r="D319" s="75"/>
      <c r="E319" s="76"/>
      <c r="F319" s="77"/>
      <c r="G319" s="77"/>
      <c r="H319" s="77"/>
      <c r="I319" s="75"/>
      <c r="J319" s="75"/>
      <c r="K319" s="74"/>
      <c r="L319" s="75"/>
      <c r="N319" s="348"/>
      <c r="O319" s="348"/>
    </row>
    <row r="320" spans="1:15" s="82" customFormat="1" x14ac:dyDescent="0.3">
      <c r="A320" s="91">
        <f t="shared" si="32"/>
        <v>1</v>
      </c>
      <c r="B320" s="73" t="s">
        <v>345</v>
      </c>
      <c r="C320" s="74" t="s">
        <v>181</v>
      </c>
      <c r="D320" s="75">
        <v>152</v>
      </c>
      <c r="E320" s="76" t="s">
        <v>209</v>
      </c>
      <c r="F320" s="77" t="e">
        <f>#REF!</f>
        <v>#REF!</v>
      </c>
      <c r="G320" s="77">
        <v>135</v>
      </c>
      <c r="H320" s="77">
        <f t="shared" si="31"/>
        <v>20520</v>
      </c>
      <c r="I320" s="75">
        <v>130.65</v>
      </c>
      <c r="J320" s="75">
        <f>I320*D320</f>
        <v>19858.8</v>
      </c>
      <c r="K320" s="74"/>
      <c r="L320" s="75"/>
      <c r="N320" s="348">
        <v>133.43</v>
      </c>
      <c r="O320" s="348">
        <f>I320*N320</f>
        <v>17432.629500000003</v>
      </c>
    </row>
    <row r="321" spans="1:15" s="82" customFormat="1" x14ac:dyDescent="0.3">
      <c r="A321" s="79"/>
      <c r="B321" s="73"/>
      <c r="C321" s="74"/>
      <c r="D321" s="75"/>
      <c r="E321" s="76"/>
      <c r="F321" s="84"/>
      <c r="G321" s="77"/>
      <c r="H321" s="77"/>
      <c r="I321" s="75"/>
      <c r="J321" s="75"/>
      <c r="K321" s="89"/>
      <c r="L321" s="88"/>
      <c r="N321" s="348"/>
      <c r="O321" s="232"/>
    </row>
    <row r="322" spans="1:15" s="82" customFormat="1" x14ac:dyDescent="0.3">
      <c r="A322" s="79" t="e">
        <f>IF(D322&lt;&gt;"",#REF!+1,#REF!)</f>
        <v>#REF!</v>
      </c>
      <c r="B322" s="73"/>
      <c r="C322" s="80" t="s">
        <v>202</v>
      </c>
      <c r="D322" s="75"/>
      <c r="E322" s="76"/>
      <c r="F322" s="77"/>
      <c r="G322" s="77"/>
      <c r="H322" s="77"/>
      <c r="I322" s="75"/>
      <c r="J322" s="75"/>
      <c r="N322" s="348"/>
      <c r="O322" s="348"/>
    </row>
    <row r="323" spans="1:15" s="82" customFormat="1" x14ac:dyDescent="0.3">
      <c r="A323" s="79" t="e">
        <f t="shared" ref="A323:A354" si="36">IF(D323&lt;&gt;"",A322+1,A322)</f>
        <v>#REF!</v>
      </c>
      <c r="B323" s="73"/>
      <c r="C323" s="80"/>
      <c r="D323" s="75"/>
      <c r="E323" s="76"/>
      <c r="F323" s="77"/>
      <c r="G323" s="77"/>
      <c r="H323" s="77"/>
      <c r="I323" s="75"/>
      <c r="J323" s="75"/>
      <c r="N323" s="348"/>
      <c r="O323" s="348"/>
    </row>
    <row r="324" spans="1:15" s="82" customFormat="1" x14ac:dyDescent="0.3">
      <c r="A324" s="79" t="e">
        <f t="shared" si="36"/>
        <v>#REF!</v>
      </c>
      <c r="B324" s="73" t="s">
        <v>346</v>
      </c>
      <c r="C324" s="74" t="s">
        <v>177</v>
      </c>
      <c r="D324" s="75">
        <v>5373</v>
      </c>
      <c r="E324" s="76" t="s">
        <v>209</v>
      </c>
      <c r="F324" s="77" t="e">
        <f>#REF!</f>
        <v>#REF!</v>
      </c>
      <c r="G324" s="77">
        <v>135</v>
      </c>
      <c r="H324" s="77">
        <f t="shared" si="31"/>
        <v>725355</v>
      </c>
      <c r="I324" s="75">
        <v>130.65</v>
      </c>
      <c r="J324" s="75">
        <f>I324*D324</f>
        <v>701982.45000000007</v>
      </c>
      <c r="K324" s="74"/>
      <c r="L324" s="75"/>
      <c r="N324" s="348">
        <f>D324</f>
        <v>5373</v>
      </c>
      <c r="O324" s="348">
        <f>N324*I324</f>
        <v>701982.45000000007</v>
      </c>
    </row>
    <row r="325" spans="1:15" s="82" customFormat="1" x14ac:dyDescent="0.3">
      <c r="A325" s="79"/>
      <c r="B325" s="73"/>
      <c r="C325" s="74"/>
      <c r="D325" s="75"/>
      <c r="E325" s="76"/>
      <c r="F325" s="77"/>
      <c r="G325" s="77"/>
      <c r="H325" s="77"/>
      <c r="I325" s="75"/>
      <c r="J325" s="75"/>
      <c r="K325" s="74"/>
      <c r="L325" s="75"/>
      <c r="N325" s="348"/>
      <c r="O325" s="348"/>
    </row>
    <row r="326" spans="1:15" s="82" customFormat="1" x14ac:dyDescent="0.3">
      <c r="A326" s="79">
        <f t="shared" si="36"/>
        <v>1</v>
      </c>
      <c r="B326" s="73" t="s">
        <v>347</v>
      </c>
      <c r="C326" s="74" t="s">
        <v>178</v>
      </c>
      <c r="D326" s="75">
        <v>8686.59</v>
      </c>
      <c r="E326" s="76" t="s">
        <v>209</v>
      </c>
      <c r="F326" s="77" t="e">
        <f>#REF!</f>
        <v>#REF!</v>
      </c>
      <c r="G326" s="77">
        <v>135</v>
      </c>
      <c r="H326" s="77">
        <f t="shared" si="31"/>
        <v>1172689.6499999999</v>
      </c>
      <c r="I326" s="75">
        <v>130.65</v>
      </c>
      <c r="J326" s="75">
        <f>I326*D326</f>
        <v>1134902.9835000001</v>
      </c>
      <c r="K326" s="74"/>
      <c r="L326" s="75"/>
      <c r="N326" s="348">
        <f t="shared" ref="N326:N328" si="37">D326</f>
        <v>8686.59</v>
      </c>
      <c r="O326" s="348">
        <f t="shared" ref="O326:O328" si="38">N326*I326</f>
        <v>1134902.9835000001</v>
      </c>
    </row>
    <row r="327" spans="1:15" s="82" customFormat="1" x14ac:dyDescent="0.3">
      <c r="A327" s="79"/>
      <c r="B327" s="73"/>
      <c r="C327" s="74"/>
      <c r="D327" s="75"/>
      <c r="E327" s="76"/>
      <c r="F327" s="77"/>
      <c r="G327" s="77"/>
      <c r="H327" s="77"/>
      <c r="I327" s="75"/>
      <c r="J327" s="75"/>
      <c r="K327" s="74"/>
      <c r="L327" s="75"/>
      <c r="N327" s="348"/>
      <c r="O327" s="348"/>
    </row>
    <row r="328" spans="1:15" s="82" customFormat="1" x14ac:dyDescent="0.3">
      <c r="A328" s="79">
        <f t="shared" si="36"/>
        <v>1</v>
      </c>
      <c r="B328" s="73" t="s">
        <v>348</v>
      </c>
      <c r="C328" s="74" t="s">
        <v>179</v>
      </c>
      <c r="D328" s="75">
        <v>6516</v>
      </c>
      <c r="E328" s="76" t="s">
        <v>209</v>
      </c>
      <c r="F328" s="77" t="e">
        <f>#REF!</f>
        <v>#REF!</v>
      </c>
      <c r="G328" s="77">
        <v>135</v>
      </c>
      <c r="H328" s="77">
        <f t="shared" si="31"/>
        <v>879660</v>
      </c>
      <c r="I328" s="75">
        <v>130.65</v>
      </c>
      <c r="J328" s="75">
        <f>I328*D328</f>
        <v>851315.4</v>
      </c>
      <c r="K328" s="74"/>
      <c r="L328" s="75"/>
      <c r="N328" s="348">
        <f t="shared" si="37"/>
        <v>6516</v>
      </c>
      <c r="O328" s="348">
        <f t="shared" si="38"/>
        <v>851315.4</v>
      </c>
    </row>
    <row r="329" spans="1:15" s="82" customFormat="1" x14ac:dyDescent="0.3">
      <c r="A329" s="79"/>
      <c r="B329" s="73"/>
      <c r="C329" s="74"/>
      <c r="D329" s="75"/>
      <c r="E329" s="76"/>
      <c r="F329" s="77"/>
      <c r="G329" s="77"/>
      <c r="H329" s="77"/>
      <c r="I329" s="75"/>
      <c r="J329" s="75"/>
      <c r="K329" s="74"/>
      <c r="L329" s="75"/>
      <c r="N329" s="348"/>
      <c r="O329" s="348"/>
    </row>
    <row r="330" spans="1:15" s="82" customFormat="1" x14ac:dyDescent="0.3">
      <c r="A330" s="91">
        <f t="shared" si="36"/>
        <v>1</v>
      </c>
      <c r="B330" s="73" t="s">
        <v>349</v>
      </c>
      <c r="C330" s="74" t="s">
        <v>188</v>
      </c>
      <c r="D330" s="75">
        <v>1019</v>
      </c>
      <c r="E330" s="76" t="s">
        <v>209</v>
      </c>
      <c r="F330" s="77" t="e">
        <f>#REF!</f>
        <v>#REF!</v>
      </c>
      <c r="G330" s="77">
        <v>135</v>
      </c>
      <c r="H330" s="77">
        <f t="shared" si="31"/>
        <v>137565</v>
      </c>
      <c r="I330" s="75">
        <v>130.65</v>
      </c>
      <c r="J330" s="75">
        <f>I330*D330</f>
        <v>133132.35</v>
      </c>
      <c r="K330" s="74"/>
      <c r="L330" s="75"/>
      <c r="N330" s="348">
        <v>1019</v>
      </c>
      <c r="O330" s="348">
        <f>N330*I330</f>
        <v>133132.35</v>
      </c>
    </row>
    <row r="331" spans="1:15" s="82" customFormat="1" x14ac:dyDescent="0.3">
      <c r="A331" s="91"/>
      <c r="B331" s="73"/>
      <c r="C331" s="74"/>
      <c r="D331" s="75"/>
      <c r="E331" s="76"/>
      <c r="F331" s="77"/>
      <c r="G331" s="77"/>
      <c r="H331" s="77"/>
      <c r="I331" s="75"/>
      <c r="J331" s="75"/>
      <c r="K331" s="74"/>
      <c r="L331" s="75"/>
      <c r="N331" s="348"/>
      <c r="O331" s="348"/>
    </row>
    <row r="332" spans="1:15" s="82" customFormat="1" x14ac:dyDescent="0.3">
      <c r="A332" s="91">
        <f t="shared" si="36"/>
        <v>1</v>
      </c>
      <c r="B332" s="73" t="s">
        <v>350</v>
      </c>
      <c r="C332" s="74" t="s">
        <v>181</v>
      </c>
      <c r="D332" s="75">
        <v>152</v>
      </c>
      <c r="E332" s="76" t="s">
        <v>209</v>
      </c>
      <c r="F332" s="77" t="e">
        <f>#REF!</f>
        <v>#REF!</v>
      </c>
      <c r="G332" s="77">
        <v>135</v>
      </c>
      <c r="H332" s="77">
        <f t="shared" si="31"/>
        <v>20520</v>
      </c>
      <c r="I332" s="75">
        <v>130.65</v>
      </c>
      <c r="J332" s="75">
        <f>I332*D332</f>
        <v>19858.8</v>
      </c>
      <c r="K332" s="74"/>
      <c r="L332" s="75"/>
      <c r="N332" s="348">
        <v>133.43</v>
      </c>
      <c r="O332" s="348">
        <f>I332*N332</f>
        <v>17432.629500000003</v>
      </c>
    </row>
    <row r="333" spans="1:15" s="82" customFormat="1" x14ac:dyDescent="0.3">
      <c r="A333" s="79">
        <f t="shared" si="36"/>
        <v>1</v>
      </c>
      <c r="B333" s="73"/>
      <c r="C333" s="74"/>
      <c r="D333" s="75"/>
      <c r="E333" s="76"/>
      <c r="F333" s="77"/>
      <c r="G333" s="77"/>
      <c r="H333" s="77"/>
      <c r="I333" s="75"/>
      <c r="J333" s="75"/>
      <c r="K333" s="74"/>
      <c r="L333" s="75"/>
      <c r="N333" s="348"/>
      <c r="O333" s="348"/>
    </row>
    <row r="334" spans="1:15" s="82" customFormat="1" x14ac:dyDescent="0.3">
      <c r="A334" s="79">
        <f t="shared" si="36"/>
        <v>1</v>
      </c>
      <c r="B334" s="73"/>
      <c r="C334" s="80" t="s">
        <v>203</v>
      </c>
      <c r="D334" s="75"/>
      <c r="E334" s="76"/>
      <c r="F334" s="77"/>
      <c r="G334" s="77"/>
      <c r="H334" s="77"/>
      <c r="I334" s="75"/>
      <c r="J334" s="75"/>
      <c r="N334" s="348"/>
      <c r="O334" s="348"/>
    </row>
    <row r="335" spans="1:15" s="82" customFormat="1" x14ac:dyDescent="0.3">
      <c r="A335" s="79">
        <f t="shared" si="36"/>
        <v>1</v>
      </c>
      <c r="B335" s="73"/>
      <c r="C335" s="80"/>
      <c r="D335" s="75"/>
      <c r="E335" s="76"/>
      <c r="F335" s="77"/>
      <c r="G335" s="77"/>
      <c r="H335" s="77"/>
      <c r="I335" s="75"/>
      <c r="J335" s="75"/>
      <c r="N335" s="348"/>
      <c r="O335" s="348"/>
    </row>
    <row r="336" spans="1:15" s="82" customFormat="1" x14ac:dyDescent="0.3">
      <c r="A336" s="79">
        <f t="shared" si="36"/>
        <v>2</v>
      </c>
      <c r="B336" s="73" t="s">
        <v>351</v>
      </c>
      <c r="C336" s="74" t="s">
        <v>177</v>
      </c>
      <c r="D336" s="75">
        <v>5855</v>
      </c>
      <c r="E336" s="76" t="s">
        <v>209</v>
      </c>
      <c r="F336" s="77" t="e">
        <f>#REF!</f>
        <v>#REF!</v>
      </c>
      <c r="G336" s="77">
        <v>135</v>
      </c>
      <c r="H336" s="77">
        <f t="shared" si="31"/>
        <v>790425</v>
      </c>
      <c r="I336" s="75">
        <v>130.65</v>
      </c>
      <c r="J336" s="75">
        <f>I336*D336</f>
        <v>764955.75</v>
      </c>
      <c r="K336" s="74"/>
      <c r="L336" s="75"/>
      <c r="N336" s="348">
        <f>D336</f>
        <v>5855</v>
      </c>
      <c r="O336" s="348">
        <f t="shared" ref="O336:O340" si="39">I336*N336</f>
        <v>764955.75</v>
      </c>
    </row>
    <row r="337" spans="1:15" s="82" customFormat="1" x14ac:dyDescent="0.3">
      <c r="A337" s="79"/>
      <c r="B337" s="73"/>
      <c r="C337" s="74"/>
      <c r="D337" s="75"/>
      <c r="E337" s="76"/>
      <c r="F337" s="77"/>
      <c r="G337" s="77"/>
      <c r="H337" s="77"/>
      <c r="I337" s="75"/>
      <c r="J337" s="75"/>
      <c r="K337" s="74"/>
      <c r="L337" s="75"/>
      <c r="N337" s="348"/>
      <c r="O337" s="348"/>
    </row>
    <row r="338" spans="1:15" s="82" customFormat="1" x14ac:dyDescent="0.3">
      <c r="A338" s="79">
        <f t="shared" si="36"/>
        <v>1</v>
      </c>
      <c r="B338" s="73" t="s">
        <v>352</v>
      </c>
      <c r="C338" s="74" t="s">
        <v>178</v>
      </c>
      <c r="D338" s="75">
        <v>10189.51</v>
      </c>
      <c r="E338" s="76" t="s">
        <v>209</v>
      </c>
      <c r="F338" s="77" t="e">
        <f>#REF!</f>
        <v>#REF!</v>
      </c>
      <c r="G338" s="77">
        <v>135</v>
      </c>
      <c r="H338" s="77">
        <f t="shared" si="31"/>
        <v>1375583.85</v>
      </c>
      <c r="I338" s="75">
        <v>130.65</v>
      </c>
      <c r="J338" s="75">
        <f>I338*D338</f>
        <v>1331259.4815</v>
      </c>
      <c r="K338" s="74"/>
      <c r="L338" s="75"/>
      <c r="N338" s="348">
        <f>N326</f>
        <v>8686.59</v>
      </c>
      <c r="O338" s="348">
        <f t="shared" si="39"/>
        <v>1134902.9835000001</v>
      </c>
    </row>
    <row r="339" spans="1:15" s="82" customFormat="1" x14ac:dyDescent="0.3">
      <c r="A339" s="79"/>
      <c r="B339" s="73"/>
      <c r="C339" s="74"/>
      <c r="D339" s="75"/>
      <c r="E339" s="76"/>
      <c r="F339" s="77"/>
      <c r="G339" s="77"/>
      <c r="H339" s="77"/>
      <c r="I339" s="75"/>
      <c r="J339" s="75"/>
      <c r="K339" s="74"/>
      <c r="L339" s="75"/>
      <c r="N339" s="348"/>
      <c r="O339" s="348"/>
    </row>
    <row r="340" spans="1:15" s="82" customFormat="1" x14ac:dyDescent="0.3">
      <c r="A340" s="91">
        <f t="shared" si="36"/>
        <v>1</v>
      </c>
      <c r="B340" s="73" t="s">
        <v>353</v>
      </c>
      <c r="C340" s="74" t="s">
        <v>179</v>
      </c>
      <c r="D340" s="75">
        <v>6234.71</v>
      </c>
      <c r="E340" s="76" t="s">
        <v>209</v>
      </c>
      <c r="F340" s="77" t="e">
        <f>#REF!</f>
        <v>#REF!</v>
      </c>
      <c r="G340" s="77">
        <v>135</v>
      </c>
      <c r="H340" s="77">
        <f t="shared" ref="H340:H368" si="40">G340*D340</f>
        <v>841685.85</v>
      </c>
      <c r="I340" s="75">
        <v>130.65</v>
      </c>
      <c r="J340" s="75">
        <f>I340*D340</f>
        <v>814564.8615</v>
      </c>
      <c r="K340" s="74"/>
      <c r="L340" s="75"/>
      <c r="N340" s="348">
        <f>N328</f>
        <v>6516</v>
      </c>
      <c r="O340" s="348">
        <f t="shared" si="39"/>
        <v>851315.4</v>
      </c>
    </row>
    <row r="341" spans="1:15" s="82" customFormat="1" x14ac:dyDescent="0.3">
      <c r="A341" s="91"/>
      <c r="B341" s="73"/>
      <c r="C341" s="74"/>
      <c r="D341" s="75"/>
      <c r="E341" s="76"/>
      <c r="F341" s="77"/>
      <c r="G341" s="77"/>
      <c r="H341" s="77"/>
      <c r="I341" s="75"/>
      <c r="J341" s="75"/>
      <c r="K341" s="74"/>
      <c r="L341" s="75"/>
      <c r="N341" s="348"/>
      <c r="O341" s="232"/>
    </row>
    <row r="342" spans="1:15" s="82" customFormat="1" x14ac:dyDescent="0.3">
      <c r="A342" s="91">
        <f t="shared" si="36"/>
        <v>1</v>
      </c>
      <c r="B342" s="73" t="s">
        <v>354</v>
      </c>
      <c r="C342" s="74" t="s">
        <v>188</v>
      </c>
      <c r="D342" s="75">
        <v>1019</v>
      </c>
      <c r="E342" s="76" t="s">
        <v>209</v>
      </c>
      <c r="F342" s="77" t="e">
        <f>#REF!</f>
        <v>#REF!</v>
      </c>
      <c r="G342" s="77">
        <v>135</v>
      </c>
      <c r="H342" s="77">
        <f t="shared" si="40"/>
        <v>137565</v>
      </c>
      <c r="I342" s="75">
        <v>130.65</v>
      </c>
      <c r="J342" s="75">
        <f>I342*D342</f>
        <v>133132.35</v>
      </c>
      <c r="K342" s="74"/>
      <c r="L342" s="75"/>
      <c r="N342" s="348">
        <v>1019</v>
      </c>
      <c r="O342" s="348">
        <f>N342*I342</f>
        <v>133132.35</v>
      </c>
    </row>
    <row r="343" spans="1:15" s="82" customFormat="1" x14ac:dyDescent="0.3">
      <c r="A343" s="91"/>
      <c r="B343" s="73"/>
      <c r="C343" s="74"/>
      <c r="D343" s="75"/>
      <c r="E343" s="76"/>
      <c r="F343" s="77"/>
      <c r="G343" s="77"/>
      <c r="H343" s="77"/>
      <c r="I343" s="75"/>
      <c r="J343" s="75"/>
      <c r="K343" s="74"/>
      <c r="L343" s="75"/>
      <c r="N343" s="348"/>
      <c r="O343" s="232"/>
    </row>
    <row r="344" spans="1:15" s="82" customFormat="1" x14ac:dyDescent="0.3">
      <c r="A344" s="91">
        <f t="shared" si="36"/>
        <v>1</v>
      </c>
      <c r="B344" s="73" t="s">
        <v>355</v>
      </c>
      <c r="C344" s="74" t="s">
        <v>181</v>
      </c>
      <c r="D344" s="75">
        <v>152</v>
      </c>
      <c r="E344" s="76" t="s">
        <v>209</v>
      </c>
      <c r="F344" s="77" t="e">
        <f>#REF!</f>
        <v>#REF!</v>
      </c>
      <c r="G344" s="77">
        <v>135</v>
      </c>
      <c r="H344" s="77">
        <f t="shared" si="40"/>
        <v>20520</v>
      </c>
      <c r="I344" s="75">
        <v>130.65</v>
      </c>
      <c r="J344" s="75">
        <f>I344*D344</f>
        <v>19858.8</v>
      </c>
      <c r="K344" s="74"/>
      <c r="L344" s="75"/>
      <c r="N344" s="348">
        <v>152</v>
      </c>
      <c r="O344" s="348">
        <f>N344*I344</f>
        <v>19858.8</v>
      </c>
    </row>
    <row r="345" spans="1:15" s="82" customFormat="1" x14ac:dyDescent="0.3">
      <c r="A345" s="79">
        <f t="shared" si="36"/>
        <v>1</v>
      </c>
      <c r="B345" s="93"/>
      <c r="C345" s="94"/>
      <c r="D345" s="95"/>
      <c r="E345" s="201"/>
      <c r="F345" s="84"/>
      <c r="G345" s="84"/>
      <c r="H345" s="84"/>
      <c r="I345" s="95"/>
      <c r="J345" s="95"/>
      <c r="K345" s="94"/>
      <c r="L345" s="95"/>
      <c r="M345" s="85"/>
      <c r="N345" s="548"/>
      <c r="O345" s="549"/>
    </row>
    <row r="346" spans="1:15" s="82" customFormat="1" x14ac:dyDescent="0.3">
      <c r="A346" s="79">
        <f t="shared" si="36"/>
        <v>1</v>
      </c>
      <c r="B346" s="73"/>
      <c r="C346" s="80" t="s">
        <v>204</v>
      </c>
      <c r="D346" s="75"/>
      <c r="E346" s="76"/>
      <c r="F346" s="77"/>
      <c r="G346" s="77"/>
      <c r="H346" s="77"/>
      <c r="I346" s="75"/>
      <c r="J346" s="75"/>
      <c r="N346" s="348"/>
      <c r="O346" s="232"/>
    </row>
    <row r="347" spans="1:15" s="82" customFormat="1" x14ac:dyDescent="0.3">
      <c r="A347" s="79">
        <f t="shared" si="36"/>
        <v>1</v>
      </c>
      <c r="B347" s="73"/>
      <c r="C347" s="80"/>
      <c r="D347" s="75"/>
      <c r="E347" s="76"/>
      <c r="F347" s="77"/>
      <c r="G347" s="77"/>
      <c r="H347" s="77"/>
      <c r="I347" s="75"/>
      <c r="J347" s="75"/>
      <c r="N347" s="348"/>
      <c r="O347" s="232"/>
    </row>
    <row r="348" spans="1:15" s="82" customFormat="1" x14ac:dyDescent="0.3">
      <c r="A348" s="79">
        <f t="shared" si="36"/>
        <v>2</v>
      </c>
      <c r="B348" s="73" t="s">
        <v>356</v>
      </c>
      <c r="C348" s="74" t="s">
        <v>177</v>
      </c>
      <c r="D348" s="75">
        <v>3988</v>
      </c>
      <c r="E348" s="76" t="s">
        <v>209</v>
      </c>
      <c r="F348" s="77" t="e">
        <f>#REF!</f>
        <v>#REF!</v>
      </c>
      <c r="G348" s="77">
        <v>135</v>
      </c>
      <c r="H348" s="77">
        <f t="shared" si="40"/>
        <v>538380</v>
      </c>
      <c r="I348" s="75">
        <v>130.65</v>
      </c>
      <c r="J348" s="75">
        <f>I348*D348</f>
        <v>521032.2</v>
      </c>
      <c r="K348" s="74"/>
      <c r="L348" s="75"/>
      <c r="N348" s="348">
        <v>3988</v>
      </c>
      <c r="O348" s="348">
        <f t="shared" ref="O348:O356" si="41">N348*I348</f>
        <v>521032.2</v>
      </c>
    </row>
    <row r="349" spans="1:15" s="82" customFormat="1" x14ac:dyDescent="0.3">
      <c r="A349" s="79"/>
      <c r="B349" s="73"/>
      <c r="C349" s="74"/>
      <c r="D349" s="75"/>
      <c r="E349" s="76"/>
      <c r="F349" s="77"/>
      <c r="G349" s="77"/>
      <c r="H349" s="77"/>
      <c r="I349" s="75"/>
      <c r="J349" s="75"/>
      <c r="K349" s="74"/>
      <c r="L349" s="75"/>
      <c r="N349" s="348"/>
      <c r="O349" s="348"/>
    </row>
    <row r="350" spans="1:15" s="82" customFormat="1" x14ac:dyDescent="0.3">
      <c r="A350" s="79">
        <f t="shared" si="36"/>
        <v>1</v>
      </c>
      <c r="B350" s="73" t="s">
        <v>357</v>
      </c>
      <c r="C350" s="74" t="s">
        <v>178</v>
      </c>
      <c r="D350" s="75">
        <v>9047.02</v>
      </c>
      <c r="E350" s="76" t="s">
        <v>209</v>
      </c>
      <c r="F350" s="77" t="e">
        <f>#REF!</f>
        <v>#REF!</v>
      </c>
      <c r="G350" s="77">
        <v>135</v>
      </c>
      <c r="H350" s="77">
        <f t="shared" si="40"/>
        <v>1221347.7</v>
      </c>
      <c r="I350" s="75">
        <v>130.65</v>
      </c>
      <c r="J350" s="75">
        <f>I350*D350</f>
        <v>1181993.1630000002</v>
      </c>
      <c r="K350" s="74"/>
      <c r="L350" s="75"/>
      <c r="N350" s="348">
        <v>9047.02</v>
      </c>
      <c r="O350" s="348">
        <f t="shared" si="41"/>
        <v>1181993.1630000002</v>
      </c>
    </row>
    <row r="351" spans="1:15" s="82" customFormat="1" x14ac:dyDescent="0.3">
      <c r="A351" s="79"/>
      <c r="B351" s="73"/>
      <c r="C351" s="74"/>
      <c r="D351" s="75"/>
      <c r="E351" s="76"/>
      <c r="F351" s="77"/>
      <c r="G351" s="77"/>
      <c r="H351" s="77"/>
      <c r="I351" s="75"/>
      <c r="J351" s="75"/>
      <c r="K351" s="74"/>
      <c r="L351" s="75"/>
      <c r="N351" s="348"/>
      <c r="O351" s="348"/>
    </row>
    <row r="352" spans="1:15" s="82" customFormat="1" x14ac:dyDescent="0.3">
      <c r="A352" s="79">
        <f t="shared" si="36"/>
        <v>1</v>
      </c>
      <c r="B352" s="73" t="s">
        <v>358</v>
      </c>
      <c r="C352" s="74" t="s">
        <v>179</v>
      </c>
      <c r="D352" s="75">
        <v>5876.18</v>
      </c>
      <c r="E352" s="76" t="s">
        <v>209</v>
      </c>
      <c r="F352" s="77" t="e">
        <f>#REF!</f>
        <v>#REF!</v>
      </c>
      <c r="G352" s="77">
        <v>135</v>
      </c>
      <c r="H352" s="77">
        <f t="shared" si="40"/>
        <v>793284.3</v>
      </c>
      <c r="I352" s="75">
        <v>130.65</v>
      </c>
      <c r="J352" s="75">
        <f>I352*D352</f>
        <v>767722.91700000002</v>
      </c>
      <c r="K352" s="74"/>
      <c r="L352" s="75"/>
      <c r="N352" s="348">
        <v>5876.18</v>
      </c>
      <c r="O352" s="348">
        <f t="shared" si="41"/>
        <v>767722.91700000002</v>
      </c>
    </row>
    <row r="353" spans="1:15" s="82" customFormat="1" x14ac:dyDescent="0.3">
      <c r="A353" s="79"/>
      <c r="B353" s="73"/>
      <c r="C353" s="74"/>
      <c r="D353" s="75"/>
      <c r="E353" s="76"/>
      <c r="F353" s="77"/>
      <c r="G353" s="77"/>
      <c r="H353" s="77"/>
      <c r="I353" s="75"/>
      <c r="J353" s="75"/>
      <c r="K353" s="74"/>
      <c r="L353" s="75"/>
      <c r="N353" s="348"/>
      <c r="O353" s="348"/>
    </row>
    <row r="354" spans="1:15" s="82" customFormat="1" x14ac:dyDescent="0.3">
      <c r="A354" s="79">
        <f t="shared" si="36"/>
        <v>1</v>
      </c>
      <c r="B354" s="73" t="s">
        <v>359</v>
      </c>
      <c r="C354" s="74" t="s">
        <v>188</v>
      </c>
      <c r="D354" s="75">
        <v>1019</v>
      </c>
      <c r="E354" s="76" t="s">
        <v>209</v>
      </c>
      <c r="F354" s="77" t="e">
        <f>#REF!</f>
        <v>#REF!</v>
      </c>
      <c r="G354" s="77">
        <v>135</v>
      </c>
      <c r="H354" s="77">
        <f t="shared" si="40"/>
        <v>137565</v>
      </c>
      <c r="I354" s="75">
        <v>130.65</v>
      </c>
      <c r="J354" s="75">
        <f>I354*D354</f>
        <v>133132.35</v>
      </c>
      <c r="K354" s="74"/>
      <c r="L354" s="75"/>
      <c r="N354" s="348">
        <v>1019</v>
      </c>
      <c r="O354" s="348">
        <f t="shared" si="41"/>
        <v>133132.35</v>
      </c>
    </row>
    <row r="355" spans="1:15" s="82" customFormat="1" x14ac:dyDescent="0.3">
      <c r="A355" s="79"/>
      <c r="B355" s="73"/>
      <c r="C355" s="74"/>
      <c r="D355" s="75"/>
      <c r="E355" s="76"/>
      <c r="F355" s="77"/>
      <c r="G355" s="77"/>
      <c r="H355" s="77"/>
      <c r="I355" s="75"/>
      <c r="J355" s="75"/>
      <c r="K355" s="74"/>
      <c r="L355" s="75"/>
      <c r="N355" s="348"/>
      <c r="O355" s="348"/>
    </row>
    <row r="356" spans="1:15" s="82" customFormat="1" x14ac:dyDescent="0.3">
      <c r="A356" s="91">
        <f t="shared" ref="A356:A386" si="42">IF(D356&lt;&gt;"",A355+1,A355)</f>
        <v>1</v>
      </c>
      <c r="B356" s="73" t="s">
        <v>360</v>
      </c>
      <c r="C356" s="74" t="s">
        <v>181</v>
      </c>
      <c r="D356" s="75">
        <v>152</v>
      </c>
      <c r="E356" s="76" t="s">
        <v>209</v>
      </c>
      <c r="F356" s="77" t="e">
        <f>#REF!</f>
        <v>#REF!</v>
      </c>
      <c r="G356" s="77">
        <v>135</v>
      </c>
      <c r="H356" s="77">
        <f t="shared" si="40"/>
        <v>20520</v>
      </c>
      <c r="I356" s="75">
        <v>130.65</v>
      </c>
      <c r="J356" s="75">
        <f>I356*D356</f>
        <v>19858.8</v>
      </c>
      <c r="K356" s="74"/>
      <c r="L356" s="75"/>
      <c r="N356" s="348">
        <v>152</v>
      </c>
      <c r="O356" s="348">
        <f t="shared" si="41"/>
        <v>19858.8</v>
      </c>
    </row>
    <row r="357" spans="1:15" s="82" customFormat="1" x14ac:dyDescent="0.3">
      <c r="A357" s="79">
        <f t="shared" si="42"/>
        <v>1</v>
      </c>
      <c r="B357" s="73"/>
      <c r="C357" s="74"/>
      <c r="D357" s="75"/>
      <c r="E357" s="76"/>
      <c r="F357" s="77"/>
      <c r="G357" s="77"/>
      <c r="H357" s="77"/>
      <c r="I357" s="75"/>
      <c r="J357" s="75"/>
      <c r="N357" s="348"/>
      <c r="O357" s="232"/>
    </row>
    <row r="358" spans="1:15" s="82" customFormat="1" x14ac:dyDescent="0.3">
      <c r="A358" s="79">
        <f t="shared" si="42"/>
        <v>1</v>
      </c>
      <c r="B358" s="73"/>
      <c r="C358" s="80" t="s">
        <v>210</v>
      </c>
      <c r="D358" s="75"/>
      <c r="E358" s="76"/>
      <c r="F358" s="77"/>
      <c r="G358" s="77"/>
      <c r="H358" s="77"/>
      <c r="I358" s="75"/>
      <c r="J358" s="75"/>
      <c r="N358" s="348"/>
      <c r="O358" s="232"/>
    </row>
    <row r="359" spans="1:15" s="82" customFormat="1" x14ac:dyDescent="0.3">
      <c r="A359" s="79">
        <f t="shared" si="42"/>
        <v>1</v>
      </c>
      <c r="B359" s="73"/>
      <c r="C359" s="80"/>
      <c r="D359" s="75"/>
      <c r="E359" s="76"/>
      <c r="F359" s="77"/>
      <c r="G359" s="77"/>
      <c r="H359" s="77"/>
      <c r="I359" s="75"/>
      <c r="J359" s="75"/>
      <c r="N359" s="348"/>
      <c r="O359" s="232"/>
    </row>
    <row r="360" spans="1:15" s="82" customFormat="1" x14ac:dyDescent="0.3">
      <c r="A360" s="79">
        <f t="shared" si="42"/>
        <v>2</v>
      </c>
      <c r="B360" s="73" t="s">
        <v>361</v>
      </c>
      <c r="C360" s="74" t="s">
        <v>177</v>
      </c>
      <c r="D360" s="75">
        <v>773</v>
      </c>
      <c r="E360" s="76" t="s">
        <v>209</v>
      </c>
      <c r="F360" s="77" t="e">
        <f>#REF!</f>
        <v>#REF!</v>
      </c>
      <c r="G360" s="77">
        <v>135</v>
      </c>
      <c r="H360" s="77">
        <f t="shared" si="40"/>
        <v>104355</v>
      </c>
      <c r="I360" s="75">
        <v>130.65</v>
      </c>
      <c r="J360" s="75">
        <f>I360*D360</f>
        <v>100992.45000000001</v>
      </c>
      <c r="K360" s="74"/>
      <c r="L360" s="75"/>
      <c r="N360" s="348">
        <v>773</v>
      </c>
      <c r="O360" s="348">
        <f t="shared" ref="O360:O368" si="43">N360*I360</f>
        <v>100992.45000000001</v>
      </c>
    </row>
    <row r="361" spans="1:15" s="82" customFormat="1" x14ac:dyDescent="0.3">
      <c r="A361" s="79"/>
      <c r="B361" s="73"/>
      <c r="C361" s="74"/>
      <c r="D361" s="75"/>
      <c r="E361" s="76"/>
      <c r="F361" s="77"/>
      <c r="G361" s="77"/>
      <c r="H361" s="77"/>
      <c r="I361" s="75"/>
      <c r="J361" s="75"/>
      <c r="K361" s="74"/>
      <c r="L361" s="75"/>
      <c r="N361" s="348"/>
      <c r="O361" s="348"/>
    </row>
    <row r="362" spans="1:15" s="82" customFormat="1" x14ac:dyDescent="0.3">
      <c r="A362" s="79">
        <f t="shared" si="42"/>
        <v>1</v>
      </c>
      <c r="B362" s="73" t="s">
        <v>362</v>
      </c>
      <c r="C362" s="74" t="s">
        <v>178</v>
      </c>
      <c r="D362" s="75">
        <v>779.8</v>
      </c>
      <c r="E362" s="76" t="s">
        <v>209</v>
      </c>
      <c r="F362" s="77" t="e">
        <f>#REF!</f>
        <v>#REF!</v>
      </c>
      <c r="G362" s="77">
        <v>135</v>
      </c>
      <c r="H362" s="77">
        <f t="shared" si="40"/>
        <v>105273</v>
      </c>
      <c r="I362" s="75">
        <v>130.65</v>
      </c>
      <c r="J362" s="75">
        <f>I362*D362</f>
        <v>101880.87</v>
      </c>
      <c r="K362" s="74"/>
      <c r="L362" s="75"/>
      <c r="N362" s="348">
        <v>779.8</v>
      </c>
      <c r="O362" s="348">
        <f t="shared" si="43"/>
        <v>101880.87</v>
      </c>
    </row>
    <row r="363" spans="1:15" s="82" customFormat="1" x14ac:dyDescent="0.3">
      <c r="A363" s="79"/>
      <c r="B363" s="73"/>
      <c r="C363" s="74"/>
      <c r="D363" s="75"/>
      <c r="E363" s="76"/>
      <c r="F363" s="77"/>
      <c r="G363" s="77"/>
      <c r="H363" s="77"/>
      <c r="I363" s="75"/>
      <c r="J363" s="75"/>
      <c r="K363" s="74"/>
      <c r="L363" s="75"/>
      <c r="N363" s="348"/>
      <c r="O363" s="348"/>
    </row>
    <row r="364" spans="1:15" s="82" customFormat="1" x14ac:dyDescent="0.3">
      <c r="A364" s="79">
        <f t="shared" si="42"/>
        <v>1</v>
      </c>
      <c r="B364" s="73" t="s">
        <v>363</v>
      </c>
      <c r="C364" s="74" t="s">
        <v>179</v>
      </c>
      <c r="D364" s="75">
        <v>303.37</v>
      </c>
      <c r="E364" s="76" t="s">
        <v>209</v>
      </c>
      <c r="F364" s="77" t="e">
        <f>#REF!</f>
        <v>#REF!</v>
      </c>
      <c r="G364" s="77">
        <v>135</v>
      </c>
      <c r="H364" s="77">
        <f t="shared" si="40"/>
        <v>40954.949999999997</v>
      </c>
      <c r="I364" s="75">
        <v>130.65</v>
      </c>
      <c r="J364" s="75">
        <f>I364*D364</f>
        <v>39635.290500000003</v>
      </c>
      <c r="K364" s="74"/>
      <c r="L364" s="75"/>
      <c r="N364" s="348">
        <v>303.37</v>
      </c>
      <c r="O364" s="348">
        <f t="shared" si="43"/>
        <v>39635.290500000003</v>
      </c>
    </row>
    <row r="365" spans="1:15" s="82" customFormat="1" x14ac:dyDescent="0.3">
      <c r="A365" s="79"/>
      <c r="B365" s="73"/>
      <c r="C365" s="74"/>
      <c r="D365" s="75"/>
      <c r="E365" s="76"/>
      <c r="F365" s="77"/>
      <c r="G365" s="77"/>
      <c r="H365" s="77"/>
      <c r="I365" s="75"/>
      <c r="J365" s="75"/>
      <c r="K365" s="74"/>
      <c r="L365" s="75"/>
      <c r="N365" s="348"/>
      <c r="O365" s="348"/>
    </row>
    <row r="366" spans="1:15" s="82" customFormat="1" x14ac:dyDescent="0.3">
      <c r="A366" s="79">
        <f t="shared" si="42"/>
        <v>1</v>
      </c>
      <c r="B366" s="73" t="s">
        <v>364</v>
      </c>
      <c r="C366" s="74" t="s">
        <v>196</v>
      </c>
      <c r="D366" s="75">
        <v>439.77</v>
      </c>
      <c r="E366" s="76" t="s">
        <v>209</v>
      </c>
      <c r="F366" s="77"/>
      <c r="G366" s="77">
        <v>135</v>
      </c>
      <c r="H366" s="77">
        <f t="shared" si="40"/>
        <v>59368.95</v>
      </c>
      <c r="I366" s="75">
        <v>130.65</v>
      </c>
      <c r="J366" s="75">
        <f>I366*D366</f>
        <v>57455.950499999999</v>
      </c>
      <c r="K366" s="74"/>
      <c r="L366" s="75"/>
      <c r="N366" s="348">
        <v>439.77</v>
      </c>
      <c r="O366" s="348">
        <f t="shared" si="43"/>
        <v>57455.950499999999</v>
      </c>
    </row>
    <row r="367" spans="1:15" s="82" customFormat="1" x14ac:dyDescent="0.3">
      <c r="A367" s="79"/>
      <c r="B367" s="73"/>
      <c r="C367" s="74"/>
      <c r="D367" s="75"/>
      <c r="E367" s="76"/>
      <c r="F367" s="77"/>
      <c r="G367" s="77"/>
      <c r="H367" s="77"/>
      <c r="I367" s="75"/>
      <c r="J367" s="75"/>
      <c r="K367" s="74"/>
      <c r="L367" s="75"/>
      <c r="N367" s="348"/>
      <c r="O367" s="348"/>
    </row>
    <row r="368" spans="1:15" s="82" customFormat="1" x14ac:dyDescent="0.3">
      <c r="A368" s="79">
        <f t="shared" si="42"/>
        <v>1</v>
      </c>
      <c r="B368" s="73" t="s">
        <v>365</v>
      </c>
      <c r="C368" s="74" t="s">
        <v>195</v>
      </c>
      <c r="D368" s="75">
        <v>788.66</v>
      </c>
      <c r="E368" s="76" t="s">
        <v>209</v>
      </c>
      <c r="F368" s="77"/>
      <c r="G368" s="77">
        <v>135</v>
      </c>
      <c r="H368" s="77">
        <f t="shared" si="40"/>
        <v>106469.09999999999</v>
      </c>
      <c r="I368" s="75">
        <v>130.65</v>
      </c>
      <c r="J368" s="75">
        <f>I368*D368</f>
        <v>103038.429</v>
      </c>
      <c r="K368" s="74"/>
      <c r="L368" s="75"/>
      <c r="N368" s="348">
        <v>788.66</v>
      </c>
      <c r="O368" s="348">
        <f t="shared" si="43"/>
        <v>103038.429</v>
      </c>
    </row>
    <row r="369" spans="1:15" s="82" customFormat="1" x14ac:dyDescent="0.3">
      <c r="A369" s="79">
        <f t="shared" si="42"/>
        <v>1</v>
      </c>
      <c r="B369" s="73"/>
      <c r="C369" s="74"/>
      <c r="D369" s="75"/>
      <c r="E369" s="76"/>
      <c r="F369" s="77"/>
      <c r="G369" s="77"/>
      <c r="H369" s="77"/>
      <c r="I369" s="75"/>
      <c r="J369" s="75"/>
      <c r="K369" s="74"/>
      <c r="L369" s="75"/>
      <c r="N369" s="348"/>
      <c r="O369" s="232"/>
    </row>
    <row r="370" spans="1:15" s="82" customFormat="1" x14ac:dyDescent="0.3">
      <c r="A370" s="79">
        <f t="shared" si="42"/>
        <v>1</v>
      </c>
      <c r="B370" s="73"/>
      <c r="C370" s="74"/>
      <c r="D370" s="75"/>
      <c r="E370" s="76"/>
      <c r="F370" s="77"/>
      <c r="G370" s="77"/>
      <c r="H370" s="77"/>
      <c r="I370" s="75"/>
      <c r="J370" s="75"/>
      <c r="K370" s="74"/>
      <c r="L370" s="75"/>
      <c r="N370" s="348"/>
      <c r="O370" s="232"/>
    </row>
    <row r="371" spans="1:15" s="82" customFormat="1" x14ac:dyDescent="0.3">
      <c r="A371" s="79">
        <f t="shared" si="42"/>
        <v>1</v>
      </c>
      <c r="B371" s="73"/>
      <c r="C371" s="74"/>
      <c r="D371" s="75"/>
      <c r="E371" s="76"/>
      <c r="F371" s="77"/>
      <c r="G371" s="77"/>
      <c r="H371" s="77"/>
      <c r="I371" s="75"/>
      <c r="J371" s="75"/>
      <c r="K371" s="74"/>
      <c r="L371" s="75"/>
      <c r="N371" s="348"/>
      <c r="O371" s="232"/>
    </row>
    <row r="372" spans="1:15" s="82" customFormat="1" x14ac:dyDescent="0.3">
      <c r="A372" s="79">
        <f t="shared" si="42"/>
        <v>1</v>
      </c>
      <c r="B372" s="73"/>
      <c r="C372" s="80" t="s">
        <v>211</v>
      </c>
      <c r="D372" s="75"/>
      <c r="E372" s="76"/>
      <c r="F372" s="77"/>
      <c r="G372" s="77"/>
      <c r="H372" s="77"/>
      <c r="I372" s="75"/>
      <c r="J372" s="75"/>
      <c r="K372" s="89"/>
      <c r="L372" s="88"/>
      <c r="N372" s="348"/>
      <c r="O372" s="232"/>
    </row>
    <row r="373" spans="1:15" s="82" customFormat="1" x14ac:dyDescent="0.3">
      <c r="A373" s="79">
        <f t="shared" si="42"/>
        <v>1</v>
      </c>
      <c r="B373" s="73"/>
      <c r="C373" s="74"/>
      <c r="D373" s="75"/>
      <c r="E373" s="76"/>
      <c r="F373" s="77"/>
      <c r="G373" s="77"/>
      <c r="H373" s="77"/>
      <c r="I373" s="75"/>
      <c r="J373" s="75"/>
      <c r="K373" s="89"/>
      <c r="L373" s="88"/>
      <c r="N373" s="348"/>
      <c r="O373" s="232"/>
    </row>
    <row r="374" spans="1:15" s="82" customFormat="1" ht="61.5" customHeight="1" x14ac:dyDescent="0.3">
      <c r="A374" s="79">
        <f t="shared" si="42"/>
        <v>1</v>
      </c>
      <c r="B374" s="73"/>
      <c r="C374" s="74" t="s">
        <v>971</v>
      </c>
      <c r="D374" s="75"/>
      <c r="E374" s="76"/>
      <c r="F374" s="77"/>
      <c r="G374" s="77"/>
      <c r="H374" s="77"/>
      <c r="I374" s="75"/>
      <c r="J374" s="75"/>
      <c r="K374" s="89"/>
      <c r="L374" s="88"/>
      <c r="N374" s="348"/>
      <c r="O374" s="232"/>
    </row>
    <row r="375" spans="1:15" s="82" customFormat="1" x14ac:dyDescent="0.3">
      <c r="A375" s="79">
        <f t="shared" si="42"/>
        <v>1</v>
      </c>
      <c r="B375" s="73"/>
      <c r="C375" s="74"/>
      <c r="D375" s="75"/>
      <c r="E375" s="76"/>
      <c r="F375" s="77"/>
      <c r="G375" s="77"/>
      <c r="H375" s="77"/>
      <c r="I375" s="75"/>
      <c r="J375" s="75"/>
      <c r="K375" s="89"/>
      <c r="L375" s="88"/>
      <c r="N375" s="348"/>
      <c r="O375" s="232"/>
    </row>
    <row r="376" spans="1:15" s="82" customFormat="1" x14ac:dyDescent="0.3">
      <c r="A376" s="79">
        <f t="shared" si="42"/>
        <v>2</v>
      </c>
      <c r="B376" s="73" t="s">
        <v>366</v>
      </c>
      <c r="C376" s="74" t="s">
        <v>212</v>
      </c>
      <c r="D376" s="75">
        <v>46.35</v>
      </c>
      <c r="E376" s="76" t="s">
        <v>213</v>
      </c>
      <c r="F376" s="77"/>
      <c r="G376" s="77">
        <v>962</v>
      </c>
      <c r="H376" s="77">
        <f>G376*D376</f>
        <v>44588.700000000004</v>
      </c>
      <c r="I376" s="75">
        <v>931.02</v>
      </c>
      <c r="J376" s="75">
        <f>I376*D376</f>
        <v>43152.777000000002</v>
      </c>
      <c r="K376" s="89"/>
      <c r="L376" s="88"/>
      <c r="N376" s="348">
        <v>46.35</v>
      </c>
      <c r="O376" s="348">
        <f>N376*I376</f>
        <v>43152.777000000002</v>
      </c>
    </row>
    <row r="377" spans="1:15" s="82" customFormat="1" x14ac:dyDescent="0.3">
      <c r="A377" s="79"/>
      <c r="B377" s="73"/>
      <c r="C377" s="74"/>
      <c r="D377" s="75"/>
      <c r="E377" s="76"/>
      <c r="F377" s="77"/>
      <c r="G377" s="77"/>
      <c r="H377" s="77"/>
      <c r="I377" s="75"/>
      <c r="J377" s="75"/>
      <c r="K377" s="89"/>
      <c r="L377" s="88"/>
      <c r="N377" s="348"/>
      <c r="O377" s="348"/>
    </row>
    <row r="378" spans="1:15" s="82" customFormat="1" x14ac:dyDescent="0.3">
      <c r="A378" s="79">
        <f t="shared" si="42"/>
        <v>1</v>
      </c>
      <c r="B378" s="93" t="s">
        <v>367</v>
      </c>
      <c r="C378" s="94" t="s">
        <v>214</v>
      </c>
      <c r="D378" s="95">
        <v>46.35</v>
      </c>
      <c r="E378" s="201" t="s">
        <v>213</v>
      </c>
      <c r="F378" s="84"/>
      <c r="G378" s="84">
        <v>962</v>
      </c>
      <c r="H378" s="84">
        <f t="shared" ref="H378:H386" si="44">G378*D378</f>
        <v>44588.700000000004</v>
      </c>
      <c r="I378" s="95">
        <v>931.02</v>
      </c>
      <c r="J378" s="95">
        <f>I378*D378</f>
        <v>43152.777000000002</v>
      </c>
      <c r="K378" s="550"/>
      <c r="L378" s="551"/>
      <c r="M378" s="85"/>
      <c r="N378" s="548">
        <v>46.35</v>
      </c>
      <c r="O378" s="548">
        <f>N378*I378</f>
        <v>43152.777000000002</v>
      </c>
    </row>
    <row r="379" spans="1:15" s="82" customFormat="1" x14ac:dyDescent="0.3">
      <c r="A379" s="79"/>
      <c r="B379" s="73"/>
      <c r="C379" s="74"/>
      <c r="D379" s="75"/>
      <c r="E379" s="76"/>
      <c r="F379" s="77"/>
      <c r="G379" s="77"/>
      <c r="H379" s="77"/>
      <c r="I379" s="75"/>
      <c r="J379" s="75"/>
      <c r="K379" s="89"/>
      <c r="L379" s="88"/>
      <c r="N379" s="348"/>
      <c r="O379" s="348"/>
    </row>
    <row r="380" spans="1:15" s="82" customFormat="1" x14ac:dyDescent="0.3">
      <c r="A380" s="79">
        <f t="shared" si="42"/>
        <v>1</v>
      </c>
      <c r="B380" s="73" t="s">
        <v>368</v>
      </c>
      <c r="C380" s="74" t="s">
        <v>215</v>
      </c>
      <c r="D380" s="75">
        <v>46.35</v>
      </c>
      <c r="E380" s="76" t="s">
        <v>213</v>
      </c>
      <c r="F380" s="77"/>
      <c r="G380" s="77">
        <v>962</v>
      </c>
      <c r="H380" s="77">
        <f t="shared" si="44"/>
        <v>44588.700000000004</v>
      </c>
      <c r="I380" s="75">
        <v>931.02</v>
      </c>
      <c r="J380" s="75">
        <f>I380*D380</f>
        <v>43152.777000000002</v>
      </c>
      <c r="K380" s="89"/>
      <c r="L380" s="88"/>
      <c r="N380" s="348">
        <v>46.35</v>
      </c>
      <c r="O380" s="348">
        <f>N380*I380</f>
        <v>43152.777000000002</v>
      </c>
    </row>
    <row r="381" spans="1:15" s="82" customFormat="1" x14ac:dyDescent="0.3">
      <c r="A381" s="79"/>
      <c r="B381" s="73"/>
      <c r="C381" s="74"/>
      <c r="D381" s="75"/>
      <c r="E381" s="76"/>
      <c r="F381" s="77"/>
      <c r="G381" s="77"/>
      <c r="H381" s="77"/>
      <c r="I381" s="75"/>
      <c r="J381" s="75"/>
      <c r="K381" s="89"/>
      <c r="L381" s="88"/>
      <c r="N381" s="348"/>
      <c r="O381" s="348"/>
    </row>
    <row r="382" spans="1:15" s="82" customFormat="1" x14ac:dyDescent="0.3">
      <c r="A382" s="79">
        <f t="shared" si="42"/>
        <v>1</v>
      </c>
      <c r="B382" s="73" t="s">
        <v>369</v>
      </c>
      <c r="C382" s="74" t="s">
        <v>216</v>
      </c>
      <c r="D382" s="75">
        <v>46.35</v>
      </c>
      <c r="E382" s="76" t="s">
        <v>213</v>
      </c>
      <c r="F382" s="77"/>
      <c r="G382" s="77">
        <v>962</v>
      </c>
      <c r="H382" s="77">
        <f t="shared" si="44"/>
        <v>44588.700000000004</v>
      </c>
      <c r="I382" s="75">
        <v>931.02</v>
      </c>
      <c r="J382" s="75">
        <f>I382*D382</f>
        <v>43152.777000000002</v>
      </c>
      <c r="K382" s="89"/>
      <c r="L382" s="88"/>
      <c r="N382" s="348">
        <v>46.35</v>
      </c>
      <c r="O382" s="348">
        <f>N382*I382</f>
        <v>43152.777000000002</v>
      </c>
    </row>
    <row r="383" spans="1:15" s="82" customFormat="1" x14ac:dyDescent="0.3">
      <c r="A383" s="79"/>
      <c r="B383" s="73"/>
      <c r="C383" s="74"/>
      <c r="D383" s="75"/>
      <c r="E383" s="76"/>
      <c r="F383" s="77"/>
      <c r="G383" s="77"/>
      <c r="H383" s="77"/>
      <c r="I383" s="75"/>
      <c r="J383" s="75"/>
      <c r="K383" s="89"/>
      <c r="L383" s="88"/>
      <c r="N383" s="348"/>
      <c r="O383" s="348"/>
    </row>
    <row r="384" spans="1:15" s="82" customFormat="1" x14ac:dyDescent="0.3">
      <c r="A384" s="79">
        <f t="shared" si="42"/>
        <v>1</v>
      </c>
      <c r="B384" s="73" t="s">
        <v>370</v>
      </c>
      <c r="C384" s="74" t="s">
        <v>217</v>
      </c>
      <c r="D384" s="75">
        <v>46.2</v>
      </c>
      <c r="E384" s="76" t="s">
        <v>213</v>
      </c>
      <c r="F384" s="77"/>
      <c r="G384" s="77">
        <v>962</v>
      </c>
      <c r="H384" s="77">
        <f t="shared" si="44"/>
        <v>44444.4</v>
      </c>
      <c r="I384" s="75">
        <v>931.02</v>
      </c>
      <c r="J384" s="75">
        <f>I384*D384</f>
        <v>43013.124000000003</v>
      </c>
      <c r="K384" s="89"/>
      <c r="L384" s="88"/>
      <c r="N384" s="348">
        <v>46.2</v>
      </c>
      <c r="O384" s="348">
        <f>N384*I384</f>
        <v>43013.124000000003</v>
      </c>
    </row>
    <row r="385" spans="1:15" s="82" customFormat="1" x14ac:dyDescent="0.3">
      <c r="A385" s="79"/>
      <c r="B385" s="73"/>
      <c r="C385" s="74"/>
      <c r="D385" s="75"/>
      <c r="E385" s="76"/>
      <c r="F385" s="77"/>
      <c r="G385" s="77"/>
      <c r="H385" s="77"/>
      <c r="I385" s="75"/>
      <c r="J385" s="75"/>
      <c r="K385" s="89"/>
      <c r="L385" s="88"/>
      <c r="N385" s="348"/>
      <c r="O385" s="348"/>
    </row>
    <row r="386" spans="1:15" s="82" customFormat="1" x14ac:dyDescent="0.3">
      <c r="A386" s="79">
        <f t="shared" si="42"/>
        <v>1</v>
      </c>
      <c r="B386" s="73" t="s">
        <v>371</v>
      </c>
      <c r="C386" s="74" t="s">
        <v>218</v>
      </c>
      <c r="D386" s="75">
        <v>1.8</v>
      </c>
      <c r="E386" s="76" t="s">
        <v>213</v>
      </c>
      <c r="F386" s="77"/>
      <c r="G386" s="77">
        <v>962</v>
      </c>
      <c r="H386" s="77">
        <f t="shared" si="44"/>
        <v>1731.6000000000001</v>
      </c>
      <c r="I386" s="75">
        <v>931.02</v>
      </c>
      <c r="J386" s="75">
        <f>I386*D386</f>
        <v>1675.836</v>
      </c>
      <c r="K386" s="89"/>
      <c r="L386" s="88"/>
      <c r="N386" s="348">
        <v>1.8</v>
      </c>
      <c r="O386" s="348">
        <f>N386*I386</f>
        <v>1675.836</v>
      </c>
    </row>
    <row r="387" spans="1:15" s="82" customFormat="1" x14ac:dyDescent="0.3">
      <c r="A387" s="79">
        <f t="shared" ref="A387:A418" si="45">IF(D387&lt;&gt;"",A386+1,A386)</f>
        <v>1</v>
      </c>
      <c r="B387" s="73"/>
      <c r="C387" s="74"/>
      <c r="D387" s="75"/>
      <c r="E387" s="76"/>
      <c r="F387" s="84"/>
      <c r="G387" s="84"/>
      <c r="H387" s="84"/>
      <c r="I387" s="75"/>
      <c r="J387" s="75"/>
      <c r="K387" s="550"/>
      <c r="L387" s="551"/>
      <c r="M387" s="85"/>
      <c r="N387" s="348"/>
      <c r="O387" s="348"/>
    </row>
    <row r="388" spans="1:15" s="82" customFormat="1" ht="52.8" x14ac:dyDescent="0.3">
      <c r="A388" s="79">
        <f t="shared" si="45"/>
        <v>1</v>
      </c>
      <c r="B388" s="73"/>
      <c r="C388" s="74" t="s">
        <v>219</v>
      </c>
      <c r="D388" s="75"/>
      <c r="E388" s="76"/>
      <c r="F388" s="77"/>
      <c r="G388" s="77"/>
      <c r="H388" s="77"/>
      <c r="I388" s="75"/>
      <c r="J388" s="75"/>
      <c r="K388" s="89"/>
      <c r="L388" s="88"/>
      <c r="N388" s="348"/>
      <c r="O388" s="348"/>
    </row>
    <row r="389" spans="1:15" s="82" customFormat="1" ht="6.75" customHeight="1" x14ac:dyDescent="0.3">
      <c r="A389" s="79">
        <f t="shared" si="45"/>
        <v>1</v>
      </c>
      <c r="B389" s="73"/>
      <c r="C389" s="74"/>
      <c r="D389" s="75"/>
      <c r="E389" s="76"/>
      <c r="F389" s="77"/>
      <c r="G389" s="77"/>
      <c r="H389" s="77"/>
      <c r="I389" s="75"/>
      <c r="J389" s="75"/>
      <c r="K389" s="89"/>
      <c r="L389" s="88"/>
      <c r="N389" s="348"/>
      <c r="O389" s="348"/>
    </row>
    <row r="390" spans="1:15" s="82" customFormat="1" x14ac:dyDescent="0.3">
      <c r="A390" s="79">
        <f t="shared" si="45"/>
        <v>2</v>
      </c>
      <c r="B390" s="73" t="s">
        <v>372</v>
      </c>
      <c r="C390" s="74" t="s">
        <v>220</v>
      </c>
      <c r="D390" s="75">
        <v>14.48</v>
      </c>
      <c r="E390" s="76" t="s">
        <v>213</v>
      </c>
      <c r="F390" s="77"/>
      <c r="G390" s="77">
        <v>1495</v>
      </c>
      <c r="H390" s="77">
        <f>G390*D390</f>
        <v>21647.600000000002</v>
      </c>
      <c r="I390" s="75">
        <v>1446.86</v>
      </c>
      <c r="J390" s="75">
        <f>I390*D390</f>
        <v>20950.532800000001</v>
      </c>
      <c r="K390" s="89"/>
      <c r="L390" s="88"/>
      <c r="N390" s="348">
        <v>14.48</v>
      </c>
      <c r="O390" s="348">
        <f>N390*I390</f>
        <v>20950.532800000001</v>
      </c>
    </row>
    <row r="391" spans="1:15" s="82" customFormat="1" ht="6" customHeight="1" x14ac:dyDescent="0.3">
      <c r="A391" s="79">
        <f t="shared" si="45"/>
        <v>2</v>
      </c>
      <c r="B391" s="73"/>
      <c r="C391" s="74"/>
      <c r="D391" s="75"/>
      <c r="E391" s="76"/>
      <c r="F391" s="77"/>
      <c r="G391" s="77"/>
      <c r="H391" s="77"/>
      <c r="I391" s="75"/>
      <c r="J391" s="75"/>
      <c r="K391" s="89"/>
      <c r="L391" s="88"/>
      <c r="N391" s="348"/>
      <c r="O391" s="348"/>
    </row>
    <row r="392" spans="1:15" s="82" customFormat="1" ht="52.8" x14ac:dyDescent="0.3">
      <c r="A392" s="79">
        <f t="shared" si="45"/>
        <v>2</v>
      </c>
      <c r="B392" s="73"/>
      <c r="C392" s="74" t="s">
        <v>221</v>
      </c>
      <c r="D392" s="75"/>
      <c r="E392" s="76"/>
      <c r="F392" s="77"/>
      <c r="G392" s="77"/>
      <c r="H392" s="77"/>
      <c r="I392" s="75"/>
      <c r="J392" s="75"/>
      <c r="K392" s="89"/>
      <c r="L392" s="88"/>
      <c r="N392" s="348"/>
      <c r="O392" s="348"/>
    </row>
    <row r="393" spans="1:15" s="82" customFormat="1" ht="8.25" customHeight="1" x14ac:dyDescent="0.3">
      <c r="A393" s="79"/>
      <c r="B393" s="73"/>
      <c r="C393" s="74"/>
      <c r="D393" s="75"/>
      <c r="E393" s="76"/>
      <c r="F393" s="77"/>
      <c r="G393" s="77"/>
      <c r="H393" s="77"/>
      <c r="I393" s="75"/>
      <c r="J393" s="75"/>
      <c r="K393" s="89"/>
      <c r="L393" s="88"/>
      <c r="N393" s="348"/>
      <c r="O393" s="348"/>
    </row>
    <row r="394" spans="1:15" s="82" customFormat="1" x14ac:dyDescent="0.3">
      <c r="A394" s="79">
        <f t="shared" si="45"/>
        <v>1</v>
      </c>
      <c r="B394" s="73" t="s">
        <v>373</v>
      </c>
      <c r="C394" s="74" t="s">
        <v>212</v>
      </c>
      <c r="D394" s="75">
        <v>7.1</v>
      </c>
      <c r="E394" s="76" t="s">
        <v>213</v>
      </c>
      <c r="F394" s="77"/>
      <c r="G394" s="77">
        <v>1495</v>
      </c>
      <c r="H394" s="77">
        <f>G394*D394</f>
        <v>10614.5</v>
      </c>
      <c r="I394" s="75">
        <v>1446.86</v>
      </c>
      <c r="J394" s="75">
        <f>D394*I394</f>
        <v>10272.705999999998</v>
      </c>
      <c r="K394" s="89"/>
      <c r="L394" s="88"/>
      <c r="N394" s="348">
        <v>7.1</v>
      </c>
      <c r="O394" s="348">
        <f>N394*I394</f>
        <v>10272.705999999998</v>
      </c>
    </row>
    <row r="395" spans="1:15" s="82" customFormat="1" ht="6.75" customHeight="1" x14ac:dyDescent="0.3">
      <c r="A395" s="79"/>
      <c r="B395" s="73"/>
      <c r="C395" s="74"/>
      <c r="D395" s="75"/>
      <c r="E395" s="76"/>
      <c r="F395" s="77"/>
      <c r="G395" s="77"/>
      <c r="H395" s="77"/>
      <c r="I395" s="75"/>
      <c r="J395" s="75"/>
      <c r="K395" s="89"/>
      <c r="L395" s="88"/>
      <c r="N395" s="348"/>
      <c r="O395" s="348"/>
    </row>
    <row r="396" spans="1:15" s="82" customFormat="1" x14ac:dyDescent="0.3">
      <c r="A396" s="79">
        <f t="shared" si="45"/>
        <v>1</v>
      </c>
      <c r="B396" s="73" t="s">
        <v>374</v>
      </c>
      <c r="C396" s="74" t="s">
        <v>214</v>
      </c>
      <c r="D396" s="75">
        <v>7.1</v>
      </c>
      <c r="E396" s="76" t="s">
        <v>213</v>
      </c>
      <c r="F396" s="77"/>
      <c r="G396" s="77">
        <v>1495</v>
      </c>
      <c r="H396" s="77">
        <f t="shared" ref="H396:H404" si="46">G396*D396</f>
        <v>10614.5</v>
      </c>
      <c r="I396" s="75">
        <v>1446.86</v>
      </c>
      <c r="J396" s="75">
        <f>D396*I396</f>
        <v>10272.705999999998</v>
      </c>
      <c r="K396" s="89"/>
      <c r="L396" s="88"/>
      <c r="N396" s="348">
        <v>7.1</v>
      </c>
      <c r="O396" s="348">
        <f>N396*I396</f>
        <v>10272.705999999998</v>
      </c>
    </row>
    <row r="397" spans="1:15" s="82" customFormat="1" ht="7.5" customHeight="1" x14ac:dyDescent="0.3">
      <c r="A397" s="79"/>
      <c r="B397" s="73"/>
      <c r="C397" s="74"/>
      <c r="D397" s="75"/>
      <c r="E397" s="76"/>
      <c r="F397" s="77"/>
      <c r="G397" s="77"/>
      <c r="H397" s="77"/>
      <c r="I397" s="75"/>
      <c r="J397" s="75"/>
      <c r="K397" s="89"/>
      <c r="L397" s="88"/>
      <c r="N397" s="348"/>
      <c r="O397" s="348"/>
    </row>
    <row r="398" spans="1:15" s="82" customFormat="1" x14ac:dyDescent="0.3">
      <c r="A398" s="79">
        <f t="shared" si="45"/>
        <v>1</v>
      </c>
      <c r="B398" s="73" t="s">
        <v>375</v>
      </c>
      <c r="C398" s="74" t="s">
        <v>215</v>
      </c>
      <c r="D398" s="75">
        <v>7.1</v>
      </c>
      <c r="E398" s="76" t="s">
        <v>213</v>
      </c>
      <c r="F398" s="77"/>
      <c r="G398" s="77">
        <v>1495</v>
      </c>
      <c r="H398" s="77">
        <f t="shared" si="46"/>
        <v>10614.5</v>
      </c>
      <c r="I398" s="75">
        <v>1446.86</v>
      </c>
      <c r="J398" s="75">
        <f>D398*I398</f>
        <v>10272.705999999998</v>
      </c>
      <c r="K398" s="89"/>
      <c r="L398" s="88"/>
      <c r="N398" s="348">
        <v>7.1</v>
      </c>
      <c r="O398" s="348">
        <f>N398*I398</f>
        <v>10272.705999999998</v>
      </c>
    </row>
    <row r="399" spans="1:15" s="82" customFormat="1" ht="8.25" customHeight="1" x14ac:dyDescent="0.3">
      <c r="A399" s="79"/>
      <c r="B399" s="73"/>
      <c r="C399" s="74"/>
      <c r="D399" s="75"/>
      <c r="E399" s="76"/>
      <c r="F399" s="77"/>
      <c r="G399" s="77"/>
      <c r="H399" s="77"/>
      <c r="I399" s="75"/>
      <c r="J399" s="75"/>
      <c r="K399" s="89"/>
      <c r="L399" s="88"/>
      <c r="N399" s="348"/>
      <c r="O399" s="348"/>
    </row>
    <row r="400" spans="1:15" s="82" customFormat="1" x14ac:dyDescent="0.3">
      <c r="A400" s="79">
        <f t="shared" si="45"/>
        <v>1</v>
      </c>
      <c r="B400" s="73" t="s">
        <v>376</v>
      </c>
      <c r="C400" s="74" t="s">
        <v>216</v>
      </c>
      <c r="D400" s="75">
        <v>7.1</v>
      </c>
      <c r="E400" s="76" t="s">
        <v>213</v>
      </c>
      <c r="F400" s="77"/>
      <c r="G400" s="77">
        <v>1495</v>
      </c>
      <c r="H400" s="77">
        <f t="shared" si="46"/>
        <v>10614.5</v>
      </c>
      <c r="I400" s="75">
        <v>1446.86</v>
      </c>
      <c r="J400" s="75">
        <f>D400*I400</f>
        <v>10272.705999999998</v>
      </c>
      <c r="K400" s="89"/>
      <c r="L400" s="88"/>
      <c r="N400" s="348">
        <v>7.1</v>
      </c>
      <c r="O400" s="348">
        <f>N400*I400</f>
        <v>10272.705999999998</v>
      </c>
    </row>
    <row r="401" spans="1:15" s="82" customFormat="1" ht="6.75" customHeight="1" x14ac:dyDescent="0.3">
      <c r="A401" s="79"/>
      <c r="B401" s="73"/>
      <c r="C401" s="74"/>
      <c r="D401" s="75"/>
      <c r="E401" s="76"/>
      <c r="F401" s="77"/>
      <c r="G401" s="77"/>
      <c r="H401" s="77"/>
      <c r="I401" s="75"/>
      <c r="J401" s="75"/>
      <c r="K401" s="89"/>
      <c r="L401" s="88"/>
      <c r="N401" s="348"/>
      <c r="O401" s="348"/>
    </row>
    <row r="402" spans="1:15" s="82" customFormat="1" x14ac:dyDescent="0.3">
      <c r="A402" s="79">
        <f t="shared" si="45"/>
        <v>1</v>
      </c>
      <c r="B402" s="73" t="s">
        <v>377</v>
      </c>
      <c r="C402" s="74" t="s">
        <v>217</v>
      </c>
      <c r="D402" s="75">
        <v>6.8</v>
      </c>
      <c r="E402" s="76" t="s">
        <v>213</v>
      </c>
      <c r="F402" s="77"/>
      <c r="G402" s="77">
        <v>1495</v>
      </c>
      <c r="H402" s="77">
        <f t="shared" si="46"/>
        <v>10166</v>
      </c>
      <c r="I402" s="75">
        <v>1446.86</v>
      </c>
      <c r="J402" s="75">
        <f>D402*I402</f>
        <v>9838.6479999999992</v>
      </c>
      <c r="K402" s="89"/>
      <c r="L402" s="88"/>
      <c r="N402" s="348">
        <v>6.8</v>
      </c>
      <c r="O402" s="348">
        <f>N402*I402</f>
        <v>9838.6479999999992</v>
      </c>
    </row>
    <row r="403" spans="1:15" s="82" customFormat="1" ht="6.75" customHeight="1" x14ac:dyDescent="0.3">
      <c r="A403" s="79"/>
      <c r="B403" s="73"/>
      <c r="C403" s="74"/>
      <c r="D403" s="75"/>
      <c r="E403" s="76"/>
      <c r="F403" s="77"/>
      <c r="G403" s="77"/>
      <c r="H403" s="77"/>
      <c r="I403" s="75"/>
      <c r="J403" s="75"/>
      <c r="K403" s="89"/>
      <c r="L403" s="88"/>
      <c r="N403" s="348"/>
      <c r="O403" s="348"/>
    </row>
    <row r="404" spans="1:15" s="82" customFormat="1" x14ac:dyDescent="0.3">
      <c r="A404" s="79">
        <f t="shared" si="45"/>
        <v>1</v>
      </c>
      <c r="B404" s="73" t="s">
        <v>378</v>
      </c>
      <c r="C404" s="74" t="s">
        <v>218</v>
      </c>
      <c r="D404" s="75">
        <v>5.4</v>
      </c>
      <c r="E404" s="76" t="s">
        <v>213</v>
      </c>
      <c r="F404" s="84"/>
      <c r="G404" s="77">
        <v>1495</v>
      </c>
      <c r="H404" s="77">
        <f t="shared" si="46"/>
        <v>8073.0000000000009</v>
      </c>
      <c r="I404" s="75">
        <v>1446.86</v>
      </c>
      <c r="J404" s="75">
        <f>D404*I404</f>
        <v>7813.0439999999999</v>
      </c>
      <c r="K404" s="89"/>
      <c r="L404" s="88"/>
      <c r="N404" s="348">
        <v>5.4</v>
      </c>
      <c r="O404" s="348">
        <f>N404*I404</f>
        <v>7813.0439999999999</v>
      </c>
    </row>
    <row r="405" spans="1:15" s="82" customFormat="1" x14ac:dyDescent="0.3">
      <c r="A405" s="79"/>
      <c r="B405" s="73"/>
      <c r="C405" s="74"/>
      <c r="D405" s="75"/>
      <c r="E405" s="76"/>
      <c r="F405" s="77"/>
      <c r="G405" s="77"/>
      <c r="H405" s="77"/>
      <c r="I405" s="75"/>
      <c r="J405" s="75"/>
      <c r="K405" s="89"/>
      <c r="L405" s="88"/>
      <c r="N405" s="348"/>
      <c r="O405" s="348"/>
    </row>
    <row r="406" spans="1:15" s="82" customFormat="1" ht="52.8" x14ac:dyDescent="0.3">
      <c r="A406" s="79">
        <f t="shared" si="45"/>
        <v>0</v>
      </c>
      <c r="B406" s="73"/>
      <c r="C406" s="74" t="s">
        <v>222</v>
      </c>
      <c r="D406" s="75"/>
      <c r="E406" s="76"/>
      <c r="F406" s="77"/>
      <c r="G406" s="77"/>
      <c r="H406" s="77"/>
      <c r="I406" s="75"/>
      <c r="J406" s="75"/>
      <c r="K406" s="89"/>
      <c r="L406" s="88"/>
      <c r="N406" s="348"/>
      <c r="O406" s="348"/>
    </row>
    <row r="407" spans="1:15" s="82" customFormat="1" x14ac:dyDescent="0.3">
      <c r="A407" s="79">
        <f t="shared" si="45"/>
        <v>0</v>
      </c>
      <c r="B407" s="73"/>
      <c r="C407" s="74"/>
      <c r="D407" s="75"/>
      <c r="E407" s="76"/>
      <c r="F407" s="77"/>
      <c r="G407" s="77"/>
      <c r="H407" s="77"/>
      <c r="I407" s="75"/>
      <c r="J407" s="75"/>
      <c r="K407" s="89"/>
      <c r="L407" s="88"/>
      <c r="N407" s="348"/>
      <c r="O407" s="348"/>
    </row>
    <row r="408" spans="1:15" s="82" customFormat="1" x14ac:dyDescent="0.3">
      <c r="A408" s="79">
        <f t="shared" si="45"/>
        <v>1</v>
      </c>
      <c r="B408" s="73" t="s">
        <v>379</v>
      </c>
      <c r="C408" s="74" t="s">
        <v>220</v>
      </c>
      <c r="D408" s="75">
        <v>2.37</v>
      </c>
      <c r="E408" s="76" t="s">
        <v>213</v>
      </c>
      <c r="F408" s="77"/>
      <c r="G408" s="77">
        <v>1908</v>
      </c>
      <c r="H408" s="77">
        <f>G408*D408</f>
        <v>4521.96</v>
      </c>
      <c r="I408" s="75">
        <v>1846.56</v>
      </c>
      <c r="J408" s="75">
        <f>I408*D408</f>
        <v>4376.3472000000002</v>
      </c>
      <c r="K408" s="89"/>
      <c r="L408" s="88"/>
      <c r="N408" s="348">
        <v>2.37</v>
      </c>
      <c r="O408" s="348">
        <f>N408*I408</f>
        <v>4376.3472000000002</v>
      </c>
    </row>
    <row r="409" spans="1:15" s="82" customFormat="1" x14ac:dyDescent="0.3">
      <c r="A409" s="79">
        <f t="shared" si="45"/>
        <v>1</v>
      </c>
      <c r="B409" s="93"/>
      <c r="C409" s="94"/>
      <c r="D409" s="95"/>
      <c r="E409" s="201"/>
      <c r="F409" s="84"/>
      <c r="G409" s="84"/>
      <c r="H409" s="84">
        <f t="shared" ref="H409:H422" si="47">G409*D409</f>
        <v>0</v>
      </c>
      <c r="I409" s="95"/>
      <c r="J409" s="95"/>
      <c r="K409" s="550"/>
      <c r="L409" s="551"/>
      <c r="M409" s="85"/>
      <c r="N409" s="548"/>
      <c r="O409" s="548"/>
    </row>
    <row r="410" spans="1:15" s="82" customFormat="1" ht="52.8" x14ac:dyDescent="0.3">
      <c r="A410" s="79">
        <f t="shared" si="45"/>
        <v>1</v>
      </c>
      <c r="B410" s="73"/>
      <c r="C410" s="74" t="s">
        <v>223</v>
      </c>
      <c r="D410" s="75"/>
      <c r="E410" s="76"/>
      <c r="F410" s="77"/>
      <c r="G410" s="77"/>
      <c r="H410" s="77">
        <f t="shared" si="47"/>
        <v>0</v>
      </c>
      <c r="I410" s="75"/>
      <c r="J410" s="75"/>
      <c r="K410" s="89"/>
      <c r="L410" s="88"/>
      <c r="N410" s="348"/>
      <c r="O410" s="348"/>
    </row>
    <row r="411" spans="1:15" s="82" customFormat="1" x14ac:dyDescent="0.3">
      <c r="A411" s="79">
        <f t="shared" si="45"/>
        <v>1</v>
      </c>
      <c r="B411" s="73"/>
      <c r="C411" s="74"/>
      <c r="D411" s="75"/>
      <c r="E411" s="76"/>
      <c r="F411" s="77"/>
      <c r="G411" s="77"/>
      <c r="H411" s="77">
        <f t="shared" si="47"/>
        <v>0</v>
      </c>
      <c r="I411" s="75"/>
      <c r="J411" s="75"/>
      <c r="K411" s="89"/>
      <c r="L411" s="88"/>
      <c r="N411" s="348"/>
      <c r="O411" s="348"/>
    </row>
    <row r="412" spans="1:15" s="82" customFormat="1" x14ac:dyDescent="0.3">
      <c r="A412" s="79">
        <f t="shared" si="45"/>
        <v>2</v>
      </c>
      <c r="B412" s="73" t="s">
        <v>380</v>
      </c>
      <c r="C412" s="74" t="s">
        <v>212</v>
      </c>
      <c r="D412" s="75">
        <v>28.9</v>
      </c>
      <c r="E412" s="76" t="s">
        <v>213</v>
      </c>
      <c r="F412" s="77"/>
      <c r="G412" s="77">
        <v>1891</v>
      </c>
      <c r="H412" s="77">
        <f t="shared" si="47"/>
        <v>54649.899999999994</v>
      </c>
      <c r="I412" s="75">
        <v>1830.11</v>
      </c>
      <c r="J412" s="75">
        <f>I412*D412</f>
        <v>52890.178999999996</v>
      </c>
      <c r="K412" s="89"/>
      <c r="L412" s="88"/>
      <c r="N412" s="348">
        <v>28.9</v>
      </c>
      <c r="O412" s="348">
        <f>N412*I412</f>
        <v>52890.178999999996</v>
      </c>
    </row>
    <row r="413" spans="1:15" s="82" customFormat="1" x14ac:dyDescent="0.3">
      <c r="A413" s="79"/>
      <c r="B413" s="73"/>
      <c r="C413" s="74"/>
      <c r="D413" s="75"/>
      <c r="E413" s="76"/>
      <c r="F413" s="77"/>
      <c r="G413" s="77"/>
      <c r="H413" s="77"/>
      <c r="I413" s="75"/>
      <c r="J413" s="75"/>
      <c r="K413" s="89"/>
      <c r="L413" s="88"/>
      <c r="N413" s="348"/>
      <c r="O413" s="348"/>
    </row>
    <row r="414" spans="1:15" s="82" customFormat="1" x14ac:dyDescent="0.3">
      <c r="A414" s="79">
        <f t="shared" si="45"/>
        <v>1</v>
      </c>
      <c r="B414" s="73" t="s">
        <v>381</v>
      </c>
      <c r="C414" s="74" t="s">
        <v>214</v>
      </c>
      <c r="D414" s="75">
        <v>28.9</v>
      </c>
      <c r="E414" s="76" t="s">
        <v>213</v>
      </c>
      <c r="F414" s="77"/>
      <c r="G414" s="77">
        <v>1891</v>
      </c>
      <c r="H414" s="77">
        <f t="shared" si="47"/>
        <v>54649.899999999994</v>
      </c>
      <c r="I414" s="75">
        <v>1830.11</v>
      </c>
      <c r="J414" s="75">
        <f>I414*D414</f>
        <v>52890.178999999996</v>
      </c>
      <c r="K414" s="89"/>
      <c r="L414" s="88"/>
      <c r="N414" s="348">
        <v>28.9</v>
      </c>
      <c r="O414" s="348">
        <f>N414*I414</f>
        <v>52890.178999999996</v>
      </c>
    </row>
    <row r="415" spans="1:15" s="82" customFormat="1" x14ac:dyDescent="0.3">
      <c r="A415" s="79"/>
      <c r="B415" s="73"/>
      <c r="C415" s="74"/>
      <c r="D415" s="75"/>
      <c r="E415" s="76"/>
      <c r="F415" s="77"/>
      <c r="G415" s="77"/>
      <c r="H415" s="77"/>
      <c r="I415" s="75"/>
      <c r="J415" s="75"/>
      <c r="K415" s="89"/>
      <c r="L415" s="88"/>
      <c r="N415" s="348"/>
      <c r="O415" s="348"/>
    </row>
    <row r="416" spans="1:15" s="82" customFormat="1" x14ac:dyDescent="0.3">
      <c r="A416" s="79">
        <f t="shared" si="45"/>
        <v>1</v>
      </c>
      <c r="B416" s="73" t="s">
        <v>382</v>
      </c>
      <c r="C416" s="74" t="s">
        <v>215</v>
      </c>
      <c r="D416" s="75">
        <v>28.9</v>
      </c>
      <c r="E416" s="76" t="s">
        <v>213</v>
      </c>
      <c r="F416" s="77"/>
      <c r="G416" s="77">
        <v>1891</v>
      </c>
      <c r="H416" s="77">
        <f t="shared" si="47"/>
        <v>54649.899999999994</v>
      </c>
      <c r="I416" s="75">
        <v>1830.11</v>
      </c>
      <c r="J416" s="75">
        <f>I416*D416</f>
        <v>52890.178999999996</v>
      </c>
      <c r="K416" s="89"/>
      <c r="L416" s="88"/>
      <c r="N416" s="348">
        <v>28.9</v>
      </c>
      <c r="O416" s="348">
        <f>N416*I416</f>
        <v>52890.178999999996</v>
      </c>
    </row>
    <row r="417" spans="1:15" s="82" customFormat="1" x14ac:dyDescent="0.3">
      <c r="A417" s="79"/>
      <c r="B417" s="73"/>
      <c r="C417" s="74"/>
      <c r="D417" s="75"/>
      <c r="E417" s="76"/>
      <c r="F417" s="77"/>
      <c r="G417" s="77"/>
      <c r="H417" s="77"/>
      <c r="I417" s="75"/>
      <c r="J417" s="75"/>
      <c r="K417" s="89"/>
      <c r="L417" s="88"/>
      <c r="N417" s="348"/>
      <c r="O417" s="348"/>
    </row>
    <row r="418" spans="1:15" s="82" customFormat="1" x14ac:dyDescent="0.3">
      <c r="A418" s="79">
        <f t="shared" si="45"/>
        <v>1</v>
      </c>
      <c r="B418" s="73" t="s">
        <v>383</v>
      </c>
      <c r="C418" s="74" t="s">
        <v>216</v>
      </c>
      <c r="D418" s="75">
        <v>28.9</v>
      </c>
      <c r="E418" s="76" t="s">
        <v>213</v>
      </c>
      <c r="F418" s="77"/>
      <c r="G418" s="77">
        <v>1891</v>
      </c>
      <c r="H418" s="77">
        <f t="shared" si="47"/>
        <v>54649.899999999994</v>
      </c>
      <c r="I418" s="75">
        <v>1830.11</v>
      </c>
      <c r="J418" s="75">
        <f>I418*D418</f>
        <v>52890.178999999996</v>
      </c>
      <c r="K418" s="89"/>
      <c r="L418" s="88"/>
      <c r="N418" s="348">
        <v>28.9</v>
      </c>
      <c r="O418" s="348">
        <f>N418*I418</f>
        <v>52890.178999999996</v>
      </c>
    </row>
    <row r="419" spans="1:15" s="82" customFormat="1" x14ac:dyDescent="0.3">
      <c r="A419" s="79"/>
      <c r="B419" s="73"/>
      <c r="C419" s="74"/>
      <c r="D419" s="75"/>
      <c r="E419" s="76"/>
      <c r="F419" s="77"/>
      <c r="G419" s="77"/>
      <c r="H419" s="77"/>
      <c r="I419" s="75"/>
      <c r="J419" s="75"/>
      <c r="K419" s="89"/>
      <c r="L419" s="88"/>
      <c r="N419" s="348"/>
      <c r="O419" s="348"/>
    </row>
    <row r="420" spans="1:15" s="82" customFormat="1" x14ac:dyDescent="0.3">
      <c r="A420" s="79">
        <f t="shared" ref="A420:A450" si="48">IF(D420&lt;&gt;"",A419+1,A419)</f>
        <v>1</v>
      </c>
      <c r="B420" s="73" t="s">
        <v>384</v>
      </c>
      <c r="C420" s="74" t="s">
        <v>217</v>
      </c>
      <c r="D420" s="75">
        <v>17.88</v>
      </c>
      <c r="E420" s="76" t="s">
        <v>213</v>
      </c>
      <c r="F420" s="77"/>
      <c r="G420" s="77">
        <v>1891</v>
      </c>
      <c r="H420" s="77">
        <f t="shared" si="47"/>
        <v>33811.08</v>
      </c>
      <c r="I420" s="75">
        <v>1830.11</v>
      </c>
      <c r="J420" s="75">
        <f>I420*D420</f>
        <v>32722.366799999996</v>
      </c>
      <c r="K420" s="89"/>
      <c r="L420" s="88"/>
      <c r="N420" s="348">
        <v>17.88</v>
      </c>
      <c r="O420" s="348">
        <f>N420*I420</f>
        <v>32722.366799999996</v>
      </c>
    </row>
    <row r="421" spans="1:15" s="82" customFormat="1" x14ac:dyDescent="0.3">
      <c r="A421" s="79"/>
      <c r="B421" s="73"/>
      <c r="C421" s="74"/>
      <c r="D421" s="75"/>
      <c r="E421" s="76"/>
      <c r="F421" s="77"/>
      <c r="G421" s="77"/>
      <c r="H421" s="77"/>
      <c r="I421" s="75"/>
      <c r="J421" s="75"/>
      <c r="K421" s="89"/>
      <c r="L421" s="88"/>
      <c r="N421" s="348"/>
      <c r="O421" s="348"/>
    </row>
    <row r="422" spans="1:15" s="82" customFormat="1" x14ac:dyDescent="0.3">
      <c r="A422" s="79">
        <f t="shared" si="48"/>
        <v>1</v>
      </c>
      <c r="B422" s="73" t="s">
        <v>385</v>
      </c>
      <c r="C422" s="74" t="s">
        <v>218</v>
      </c>
      <c r="D422" s="75">
        <v>6.5</v>
      </c>
      <c r="E422" s="76" t="s">
        <v>213</v>
      </c>
      <c r="F422" s="77"/>
      <c r="G422" s="77">
        <v>1891</v>
      </c>
      <c r="H422" s="77">
        <f t="shared" si="47"/>
        <v>12291.5</v>
      </c>
      <c r="I422" s="75">
        <v>1830.11</v>
      </c>
      <c r="J422" s="75">
        <f>I422*D422</f>
        <v>11895.715</v>
      </c>
      <c r="K422" s="89"/>
      <c r="L422" s="88"/>
      <c r="N422" s="348">
        <v>6.5</v>
      </c>
      <c r="O422" s="348">
        <f>N422*I422</f>
        <v>11895.715</v>
      </c>
    </row>
    <row r="423" spans="1:15" s="82" customFormat="1" x14ac:dyDescent="0.3">
      <c r="A423" s="79"/>
      <c r="B423" s="73"/>
      <c r="C423" s="74"/>
      <c r="D423" s="75"/>
      <c r="E423" s="76"/>
      <c r="F423" s="77"/>
      <c r="G423" s="77"/>
      <c r="H423" s="77"/>
      <c r="I423" s="75"/>
      <c r="J423" s="75"/>
      <c r="K423" s="89"/>
      <c r="L423" s="88"/>
      <c r="N423" s="348"/>
      <c r="O423" s="348"/>
    </row>
    <row r="424" spans="1:15" s="82" customFormat="1" ht="66" x14ac:dyDescent="0.3">
      <c r="A424" s="79">
        <f t="shared" si="48"/>
        <v>0</v>
      </c>
      <c r="B424" s="73"/>
      <c r="C424" s="74" t="s">
        <v>224</v>
      </c>
      <c r="D424" s="75"/>
      <c r="E424" s="76"/>
      <c r="F424" s="77"/>
      <c r="G424" s="77"/>
      <c r="H424" s="77"/>
      <c r="I424" s="75"/>
      <c r="J424" s="75"/>
      <c r="K424" s="89"/>
      <c r="L424" s="88"/>
      <c r="N424" s="348"/>
      <c r="O424" s="348"/>
    </row>
    <row r="425" spans="1:15" s="82" customFormat="1" x14ac:dyDescent="0.3">
      <c r="A425" s="79">
        <f t="shared" si="48"/>
        <v>0</v>
      </c>
      <c r="B425" s="73"/>
      <c r="C425" s="74"/>
      <c r="D425" s="75"/>
      <c r="E425" s="76"/>
      <c r="F425" s="77"/>
      <c r="G425" s="77"/>
      <c r="H425" s="77"/>
      <c r="I425" s="75"/>
      <c r="J425" s="75"/>
      <c r="K425" s="89"/>
      <c r="L425" s="88"/>
      <c r="N425" s="348"/>
      <c r="O425" s="348"/>
    </row>
    <row r="426" spans="1:15" s="82" customFormat="1" x14ac:dyDescent="0.3">
      <c r="A426" s="79">
        <f t="shared" si="48"/>
        <v>1</v>
      </c>
      <c r="B426" s="73" t="s">
        <v>386</v>
      </c>
      <c r="C426" s="74" t="s">
        <v>220</v>
      </c>
      <c r="D426" s="75">
        <v>13.66</v>
      </c>
      <c r="E426" s="76" t="s">
        <v>213</v>
      </c>
      <c r="F426" s="77"/>
      <c r="G426" s="77">
        <v>2642</v>
      </c>
      <c r="H426" s="77">
        <f>G426*D426</f>
        <v>36089.72</v>
      </c>
      <c r="I426" s="75">
        <v>2556.9299999999998</v>
      </c>
      <c r="J426" s="75">
        <f>I426*D426</f>
        <v>34927.663799999995</v>
      </c>
      <c r="K426" s="89"/>
      <c r="L426" s="88"/>
      <c r="N426" s="348">
        <v>13.66</v>
      </c>
      <c r="O426" s="348">
        <f>N426*I426</f>
        <v>34927.663799999995</v>
      </c>
    </row>
    <row r="427" spans="1:15" s="82" customFormat="1" ht="18.75" customHeight="1" x14ac:dyDescent="0.3">
      <c r="A427" s="79"/>
      <c r="B427" s="73"/>
      <c r="C427" s="74"/>
      <c r="D427" s="75"/>
      <c r="E427" s="76"/>
      <c r="F427" s="77"/>
      <c r="G427" s="77"/>
      <c r="H427" s="77"/>
      <c r="I427" s="75"/>
      <c r="J427" s="75"/>
      <c r="K427" s="89"/>
      <c r="L427" s="88"/>
      <c r="N427" s="348"/>
      <c r="O427" s="348"/>
    </row>
    <row r="428" spans="1:15" s="82" customFormat="1" ht="66" x14ac:dyDescent="0.3">
      <c r="A428" s="79">
        <f t="shared" si="48"/>
        <v>0</v>
      </c>
      <c r="B428" s="73"/>
      <c r="C428" s="74" t="s">
        <v>225</v>
      </c>
      <c r="D428" s="75"/>
      <c r="E428" s="76"/>
      <c r="F428" s="77"/>
      <c r="G428" s="77"/>
      <c r="H428" s="77"/>
      <c r="I428" s="75"/>
      <c r="J428" s="75"/>
      <c r="K428" s="89"/>
      <c r="L428" s="88"/>
      <c r="N428" s="348"/>
      <c r="O428" s="348"/>
    </row>
    <row r="429" spans="1:15" s="82" customFormat="1" ht="12.75" customHeight="1" x14ac:dyDescent="0.3">
      <c r="A429" s="79">
        <f t="shared" si="48"/>
        <v>0</v>
      </c>
      <c r="B429" s="73"/>
      <c r="C429" s="74"/>
      <c r="D429" s="75"/>
      <c r="E429" s="76"/>
      <c r="F429" s="77"/>
      <c r="G429" s="77"/>
      <c r="H429" s="77">
        <f t="shared" ref="H429:H477" si="49">G429*D429</f>
        <v>0</v>
      </c>
      <c r="I429" s="75"/>
      <c r="J429" s="75"/>
      <c r="K429" s="89"/>
      <c r="L429" s="88"/>
      <c r="N429" s="348"/>
      <c r="O429" s="348"/>
    </row>
    <row r="430" spans="1:15" s="82" customFormat="1" x14ac:dyDescent="0.3">
      <c r="A430" s="79">
        <f t="shared" si="48"/>
        <v>1</v>
      </c>
      <c r="B430" s="73" t="s">
        <v>387</v>
      </c>
      <c r="C430" s="74" t="s">
        <v>212</v>
      </c>
      <c r="D430" s="75">
        <v>8.84</v>
      </c>
      <c r="E430" s="76" t="s">
        <v>213</v>
      </c>
      <c r="F430" s="77"/>
      <c r="G430" s="77">
        <v>2613</v>
      </c>
      <c r="H430" s="77">
        <f t="shared" si="49"/>
        <v>23098.92</v>
      </c>
      <c r="I430" s="75">
        <v>2528.86</v>
      </c>
      <c r="J430" s="75">
        <f>I430*D430</f>
        <v>22355.1224</v>
      </c>
      <c r="K430" s="89"/>
      <c r="L430" s="88"/>
      <c r="N430" s="348">
        <v>8.84</v>
      </c>
      <c r="O430" s="348">
        <f>N430*I430</f>
        <v>22355.1224</v>
      </c>
    </row>
    <row r="431" spans="1:15" s="82" customFormat="1" ht="17.25" customHeight="1" x14ac:dyDescent="0.3">
      <c r="A431" s="79"/>
      <c r="B431" s="73"/>
      <c r="C431" s="74"/>
      <c r="D431" s="75"/>
      <c r="E431" s="76"/>
      <c r="F431" s="77"/>
      <c r="G431" s="77"/>
      <c r="H431" s="77"/>
      <c r="I431" s="75"/>
      <c r="J431" s="75"/>
      <c r="K431" s="89"/>
      <c r="L431" s="88"/>
      <c r="N431" s="348"/>
      <c r="O431" s="348"/>
    </row>
    <row r="432" spans="1:15" s="82" customFormat="1" x14ac:dyDescent="0.3">
      <c r="A432" s="79">
        <f t="shared" si="48"/>
        <v>1</v>
      </c>
      <c r="B432" s="73" t="s">
        <v>388</v>
      </c>
      <c r="C432" s="74" t="s">
        <v>214</v>
      </c>
      <c r="D432" s="75">
        <v>8.84</v>
      </c>
      <c r="E432" s="76" t="s">
        <v>213</v>
      </c>
      <c r="F432" s="77"/>
      <c r="G432" s="77">
        <v>2613</v>
      </c>
      <c r="H432" s="77">
        <f t="shared" si="49"/>
        <v>23098.92</v>
      </c>
      <c r="I432" s="75">
        <v>2528.86</v>
      </c>
      <c r="J432" s="75">
        <f>I432*D432</f>
        <v>22355.1224</v>
      </c>
      <c r="K432" s="89"/>
      <c r="L432" s="88"/>
      <c r="N432" s="348">
        <v>8.84</v>
      </c>
      <c r="O432" s="348">
        <f>N432*I432</f>
        <v>22355.1224</v>
      </c>
    </row>
    <row r="433" spans="1:15" s="82" customFormat="1" ht="15" customHeight="1" x14ac:dyDescent="0.3">
      <c r="A433" s="79"/>
      <c r="B433" s="73"/>
      <c r="C433" s="74"/>
      <c r="D433" s="75"/>
      <c r="E433" s="76"/>
      <c r="F433" s="84"/>
      <c r="G433" s="77"/>
      <c r="H433" s="77"/>
      <c r="I433" s="75"/>
      <c r="J433" s="75"/>
      <c r="K433" s="89"/>
      <c r="L433" s="88"/>
      <c r="N433" s="348"/>
      <c r="O433" s="348"/>
    </row>
    <row r="434" spans="1:15" s="82" customFormat="1" x14ac:dyDescent="0.3">
      <c r="A434" s="79">
        <f t="shared" si="48"/>
        <v>1</v>
      </c>
      <c r="B434" s="93" t="s">
        <v>389</v>
      </c>
      <c r="C434" s="94" t="s">
        <v>215</v>
      </c>
      <c r="D434" s="95">
        <v>8.84</v>
      </c>
      <c r="E434" s="201" t="s">
        <v>213</v>
      </c>
      <c r="F434" s="84"/>
      <c r="G434" s="84">
        <v>2613</v>
      </c>
      <c r="H434" s="84">
        <f t="shared" si="49"/>
        <v>23098.92</v>
      </c>
      <c r="I434" s="95">
        <v>2528.86</v>
      </c>
      <c r="J434" s="95">
        <f>I434*D434</f>
        <v>22355.1224</v>
      </c>
      <c r="K434" s="550"/>
      <c r="L434" s="551"/>
      <c r="M434" s="85"/>
      <c r="N434" s="548">
        <v>8.84</v>
      </c>
      <c r="O434" s="548">
        <f>N434*I434</f>
        <v>22355.1224</v>
      </c>
    </row>
    <row r="435" spans="1:15" s="82" customFormat="1" ht="15" customHeight="1" x14ac:dyDescent="0.3">
      <c r="A435" s="79"/>
      <c r="B435" s="73"/>
      <c r="C435" s="74"/>
      <c r="D435" s="75"/>
      <c r="E435" s="76"/>
      <c r="F435" s="77"/>
      <c r="G435" s="77"/>
      <c r="H435" s="77"/>
      <c r="I435" s="75"/>
      <c r="J435" s="75"/>
      <c r="K435" s="89"/>
      <c r="L435" s="88"/>
      <c r="N435" s="348"/>
      <c r="O435" s="348"/>
    </row>
    <row r="436" spans="1:15" s="82" customFormat="1" x14ac:dyDescent="0.3">
      <c r="A436" s="79">
        <f t="shared" si="48"/>
        <v>1</v>
      </c>
      <c r="B436" s="73" t="s">
        <v>390</v>
      </c>
      <c r="C436" s="74" t="s">
        <v>216</v>
      </c>
      <c r="D436" s="75">
        <v>8.84</v>
      </c>
      <c r="E436" s="76" t="s">
        <v>213</v>
      </c>
      <c r="F436" s="77"/>
      <c r="G436" s="77">
        <v>2613</v>
      </c>
      <c r="H436" s="77">
        <f t="shared" si="49"/>
        <v>23098.92</v>
      </c>
      <c r="I436" s="75">
        <v>2528.86</v>
      </c>
      <c r="J436" s="75">
        <f>I436*D436</f>
        <v>22355.1224</v>
      </c>
      <c r="K436" s="89"/>
      <c r="L436" s="88"/>
      <c r="N436" s="348">
        <v>8.84</v>
      </c>
      <c r="O436" s="348">
        <f>N436*I436</f>
        <v>22355.1224</v>
      </c>
    </row>
    <row r="437" spans="1:15" s="82" customFormat="1" ht="14.25" customHeight="1" x14ac:dyDescent="0.3">
      <c r="A437" s="79"/>
      <c r="B437" s="73"/>
      <c r="C437" s="74"/>
      <c r="D437" s="75"/>
      <c r="E437" s="76"/>
      <c r="F437" s="77"/>
      <c r="G437" s="77"/>
      <c r="H437" s="77"/>
      <c r="I437" s="75"/>
      <c r="J437" s="75"/>
      <c r="K437" s="89"/>
      <c r="L437" s="88"/>
      <c r="N437" s="348"/>
      <c r="O437" s="348"/>
    </row>
    <row r="438" spans="1:15" s="82" customFormat="1" x14ac:dyDescent="0.3">
      <c r="A438" s="79">
        <f t="shared" si="48"/>
        <v>1</v>
      </c>
      <c r="B438" s="73" t="s">
        <v>391</v>
      </c>
      <c r="C438" s="74" t="s">
        <v>217</v>
      </c>
      <c r="D438" s="75">
        <v>15.22</v>
      </c>
      <c r="E438" s="76" t="s">
        <v>213</v>
      </c>
      <c r="F438" s="77"/>
      <c r="G438" s="77">
        <v>2613</v>
      </c>
      <c r="H438" s="77">
        <f t="shared" si="49"/>
        <v>39769.86</v>
      </c>
      <c r="I438" s="75">
        <v>2528.86</v>
      </c>
      <c r="J438" s="75">
        <f>I438*D438</f>
        <v>38489.249200000006</v>
      </c>
      <c r="K438" s="89"/>
      <c r="L438" s="88"/>
      <c r="N438" s="348">
        <v>15.22</v>
      </c>
      <c r="O438" s="348">
        <f>N438*I438</f>
        <v>38489.249200000006</v>
      </c>
    </row>
    <row r="439" spans="1:15" s="82" customFormat="1" x14ac:dyDescent="0.3">
      <c r="A439" s="79"/>
      <c r="B439" s="73"/>
      <c r="C439" s="74"/>
      <c r="D439" s="75"/>
      <c r="E439" s="76"/>
      <c r="F439" s="77"/>
      <c r="G439" s="77"/>
      <c r="H439" s="77"/>
      <c r="I439" s="75"/>
      <c r="J439" s="75"/>
      <c r="K439" s="89"/>
      <c r="L439" s="88"/>
      <c r="N439" s="348"/>
      <c r="O439" s="348"/>
    </row>
    <row r="440" spans="1:15" s="82" customFormat="1" x14ac:dyDescent="0.3">
      <c r="A440" s="79">
        <f t="shared" si="48"/>
        <v>1</v>
      </c>
      <c r="B440" s="73" t="s">
        <v>392</v>
      </c>
      <c r="C440" s="74" t="s">
        <v>218</v>
      </c>
      <c r="D440" s="75">
        <v>24.34</v>
      </c>
      <c r="E440" s="76" t="s">
        <v>213</v>
      </c>
      <c r="F440" s="77"/>
      <c r="G440" s="77">
        <v>2717</v>
      </c>
      <c r="H440" s="77">
        <f t="shared" si="49"/>
        <v>66131.78</v>
      </c>
      <c r="I440" s="75">
        <v>2629.51</v>
      </c>
      <c r="J440" s="75">
        <f>I440*D440</f>
        <v>64002.273400000005</v>
      </c>
      <c r="K440" s="89"/>
      <c r="L440" s="88"/>
      <c r="N440" s="348">
        <v>24.34</v>
      </c>
      <c r="O440" s="348">
        <f>N440*I440</f>
        <v>64002.273400000005</v>
      </c>
    </row>
    <row r="441" spans="1:15" s="82" customFormat="1" x14ac:dyDescent="0.3">
      <c r="A441" s="79"/>
      <c r="B441" s="73"/>
      <c r="C441" s="74"/>
      <c r="D441" s="75"/>
      <c r="E441" s="76"/>
      <c r="F441" s="77"/>
      <c r="G441" s="77"/>
      <c r="H441" s="77"/>
      <c r="I441" s="75"/>
      <c r="J441" s="75"/>
      <c r="K441" s="89"/>
      <c r="L441" s="88"/>
      <c r="N441" s="348"/>
      <c r="O441" s="348"/>
    </row>
    <row r="442" spans="1:15" s="82" customFormat="1" ht="66" x14ac:dyDescent="0.3">
      <c r="A442" s="79">
        <f t="shared" si="48"/>
        <v>0</v>
      </c>
      <c r="B442" s="73"/>
      <c r="C442" s="74" t="s">
        <v>226</v>
      </c>
      <c r="D442" s="75"/>
      <c r="E442" s="76"/>
      <c r="F442" s="77"/>
      <c r="G442" s="77"/>
      <c r="H442" s="77"/>
      <c r="I442" s="75"/>
      <c r="J442" s="75"/>
      <c r="K442" s="89"/>
      <c r="L442" s="88"/>
      <c r="N442" s="348"/>
      <c r="O442" s="348"/>
    </row>
    <row r="443" spans="1:15" s="82" customFormat="1" x14ac:dyDescent="0.3">
      <c r="A443" s="79">
        <f t="shared" si="48"/>
        <v>0</v>
      </c>
      <c r="B443" s="73"/>
      <c r="C443" s="74"/>
      <c r="D443" s="75"/>
      <c r="E443" s="76"/>
      <c r="F443" s="77"/>
      <c r="G443" s="77"/>
      <c r="H443" s="77">
        <f t="shared" si="49"/>
        <v>0</v>
      </c>
      <c r="I443" s="75"/>
      <c r="J443" s="75"/>
      <c r="K443" s="89"/>
      <c r="L443" s="88"/>
      <c r="N443" s="348"/>
      <c r="O443" s="348"/>
    </row>
    <row r="444" spans="1:15" s="82" customFormat="1" x14ac:dyDescent="0.3">
      <c r="A444" s="79">
        <f t="shared" si="48"/>
        <v>1</v>
      </c>
      <c r="B444" s="73" t="s">
        <v>394</v>
      </c>
      <c r="C444" s="74" t="s">
        <v>220</v>
      </c>
      <c r="D444" s="75">
        <v>14.97</v>
      </c>
      <c r="E444" s="76" t="s">
        <v>213</v>
      </c>
      <c r="F444" s="77"/>
      <c r="G444" s="77">
        <v>2689</v>
      </c>
      <c r="H444" s="77">
        <f t="shared" si="49"/>
        <v>40254.33</v>
      </c>
      <c r="I444" s="75">
        <v>2602.41</v>
      </c>
      <c r="J444" s="75">
        <f>I444*D444</f>
        <v>38958.077700000002</v>
      </c>
      <c r="K444" s="89"/>
      <c r="L444" s="88"/>
      <c r="N444" s="348">
        <v>14.97</v>
      </c>
      <c r="O444" s="348">
        <f>N444*I444</f>
        <v>38958.077700000002</v>
      </c>
    </row>
    <row r="445" spans="1:15" s="82" customFormat="1" x14ac:dyDescent="0.3">
      <c r="A445" s="79">
        <f t="shared" si="48"/>
        <v>1</v>
      </c>
      <c r="B445" s="73"/>
      <c r="C445" s="74"/>
      <c r="D445" s="75"/>
      <c r="E445" s="76"/>
      <c r="F445" s="84"/>
      <c r="G445" s="84"/>
      <c r="H445" s="84">
        <f t="shared" si="49"/>
        <v>0</v>
      </c>
      <c r="I445" s="75"/>
      <c r="J445" s="75"/>
      <c r="K445" s="550"/>
      <c r="L445" s="551"/>
      <c r="M445" s="85"/>
      <c r="N445" s="348"/>
      <c r="O445" s="348"/>
    </row>
    <row r="446" spans="1:15" s="82" customFormat="1" ht="66" x14ac:dyDescent="0.3">
      <c r="A446" s="79">
        <f t="shared" si="48"/>
        <v>1</v>
      </c>
      <c r="B446" s="73"/>
      <c r="C446" s="74" t="s">
        <v>227</v>
      </c>
      <c r="D446" s="75"/>
      <c r="E446" s="76"/>
      <c r="F446" s="77"/>
      <c r="G446" s="77"/>
      <c r="H446" s="77">
        <f t="shared" si="49"/>
        <v>0</v>
      </c>
      <c r="I446" s="75"/>
      <c r="J446" s="75"/>
      <c r="K446" s="89"/>
      <c r="L446" s="88"/>
      <c r="N446" s="348"/>
      <c r="O446" s="348"/>
    </row>
    <row r="447" spans="1:15" s="82" customFormat="1" x14ac:dyDescent="0.3">
      <c r="A447" s="79">
        <f t="shared" si="48"/>
        <v>1</v>
      </c>
      <c r="B447" s="73"/>
      <c r="C447" s="74"/>
      <c r="D447" s="75"/>
      <c r="E447" s="76"/>
      <c r="F447" s="77"/>
      <c r="G447" s="77"/>
      <c r="H447" s="77">
        <f t="shared" si="49"/>
        <v>0</v>
      </c>
      <c r="I447" s="75"/>
      <c r="J447" s="75"/>
      <c r="K447" s="89"/>
      <c r="L447" s="88"/>
      <c r="N447" s="348"/>
      <c r="O447" s="348"/>
    </row>
    <row r="448" spans="1:15" s="82" customFormat="1" x14ac:dyDescent="0.3">
      <c r="A448" s="79">
        <f t="shared" si="48"/>
        <v>2</v>
      </c>
      <c r="B448" s="73" t="s">
        <v>393</v>
      </c>
      <c r="C448" s="74" t="s">
        <v>212</v>
      </c>
      <c r="D448" s="75">
        <v>58.44</v>
      </c>
      <c r="E448" s="76" t="s">
        <v>213</v>
      </c>
      <c r="F448" s="77"/>
      <c r="G448" s="77">
        <v>2689</v>
      </c>
      <c r="H448" s="77">
        <f t="shared" si="49"/>
        <v>157145.16</v>
      </c>
      <c r="I448" s="75">
        <v>2602.41</v>
      </c>
      <c r="J448" s="75">
        <f>I448*D448</f>
        <v>152084.84039999999</v>
      </c>
      <c r="K448" s="89"/>
      <c r="L448" s="88"/>
      <c r="N448" s="348">
        <v>40</v>
      </c>
      <c r="O448" s="348">
        <f>N448*I448</f>
        <v>104096.4</v>
      </c>
    </row>
    <row r="449" spans="1:15" s="82" customFormat="1" x14ac:dyDescent="0.3">
      <c r="A449" s="79">
        <f t="shared" si="48"/>
        <v>2</v>
      </c>
      <c r="B449" s="73"/>
      <c r="C449" s="74"/>
      <c r="D449" s="75"/>
      <c r="E449" s="76"/>
      <c r="F449" s="77"/>
      <c r="G449" s="77"/>
      <c r="H449" s="77">
        <f t="shared" si="49"/>
        <v>0</v>
      </c>
      <c r="I449" s="75"/>
      <c r="J449" s="75"/>
      <c r="K449" s="89"/>
      <c r="L449" s="88"/>
      <c r="N449" s="348"/>
      <c r="O449" s="348"/>
    </row>
    <row r="450" spans="1:15" s="82" customFormat="1" x14ac:dyDescent="0.3">
      <c r="A450" s="79">
        <f t="shared" si="48"/>
        <v>3</v>
      </c>
      <c r="B450" s="73" t="s">
        <v>395</v>
      </c>
      <c r="C450" s="74" t="s">
        <v>214</v>
      </c>
      <c r="D450" s="75">
        <v>58.44</v>
      </c>
      <c r="E450" s="76" t="s">
        <v>213</v>
      </c>
      <c r="F450" s="77"/>
      <c r="G450" s="77">
        <v>2689</v>
      </c>
      <c r="H450" s="77">
        <f t="shared" si="49"/>
        <v>157145.16</v>
      </c>
      <c r="I450" s="75">
        <v>2602.41</v>
      </c>
      <c r="J450" s="75">
        <f>I450*D450</f>
        <v>152084.84039999999</v>
      </c>
      <c r="K450" s="89"/>
      <c r="L450" s="88"/>
      <c r="N450" s="348">
        <v>40</v>
      </c>
      <c r="O450" s="348">
        <f>N450*I450</f>
        <v>104096.4</v>
      </c>
    </row>
    <row r="451" spans="1:15" s="82" customFormat="1" x14ac:dyDescent="0.3">
      <c r="A451" s="79">
        <f t="shared" ref="A451:A458" si="50">IF(D451&lt;&gt;"",A450+1,A450)</f>
        <v>3</v>
      </c>
      <c r="B451" s="73"/>
      <c r="C451" s="74"/>
      <c r="D451" s="75"/>
      <c r="E451" s="76"/>
      <c r="F451" s="77"/>
      <c r="G451" s="77"/>
      <c r="H451" s="77">
        <f t="shared" si="49"/>
        <v>0</v>
      </c>
      <c r="I451" s="75"/>
      <c r="J451" s="75"/>
      <c r="K451" s="89"/>
      <c r="L451" s="88"/>
      <c r="N451" s="348"/>
      <c r="O451" s="348"/>
    </row>
    <row r="452" spans="1:15" s="82" customFormat="1" x14ac:dyDescent="0.3">
      <c r="A452" s="79">
        <f t="shared" si="50"/>
        <v>4</v>
      </c>
      <c r="B452" s="73" t="s">
        <v>396</v>
      </c>
      <c r="C452" s="74" t="s">
        <v>215</v>
      </c>
      <c r="D452" s="75">
        <v>58.44</v>
      </c>
      <c r="E452" s="76" t="s">
        <v>213</v>
      </c>
      <c r="F452" s="77"/>
      <c r="G452" s="77">
        <v>2689</v>
      </c>
      <c r="H452" s="77">
        <f t="shared" si="49"/>
        <v>157145.16</v>
      </c>
      <c r="I452" s="75">
        <v>2602.41</v>
      </c>
      <c r="J452" s="75">
        <f>I452*D452</f>
        <v>152084.84039999999</v>
      </c>
      <c r="K452" s="89"/>
      <c r="L452" s="88"/>
      <c r="N452" s="348">
        <v>40</v>
      </c>
      <c r="O452" s="348">
        <f>N452*I452</f>
        <v>104096.4</v>
      </c>
    </row>
    <row r="453" spans="1:15" s="82" customFormat="1" x14ac:dyDescent="0.3">
      <c r="A453" s="79">
        <f t="shared" si="50"/>
        <v>4</v>
      </c>
      <c r="B453" s="73"/>
      <c r="C453" s="74"/>
      <c r="D453" s="75"/>
      <c r="E453" s="76"/>
      <c r="F453" s="77"/>
      <c r="G453" s="77"/>
      <c r="H453" s="77">
        <f t="shared" si="49"/>
        <v>0</v>
      </c>
      <c r="I453" s="75"/>
      <c r="J453" s="75"/>
      <c r="K453" s="89"/>
      <c r="L453" s="88"/>
      <c r="N453" s="348"/>
      <c r="O453" s="348"/>
    </row>
    <row r="454" spans="1:15" s="82" customFormat="1" x14ac:dyDescent="0.3">
      <c r="A454" s="79">
        <f t="shared" si="50"/>
        <v>5</v>
      </c>
      <c r="B454" s="73" t="s">
        <v>397</v>
      </c>
      <c r="C454" s="74" t="s">
        <v>216</v>
      </c>
      <c r="D454" s="75">
        <v>58.44</v>
      </c>
      <c r="E454" s="76" t="s">
        <v>213</v>
      </c>
      <c r="F454" s="77"/>
      <c r="G454" s="77">
        <v>2689</v>
      </c>
      <c r="H454" s="77">
        <f t="shared" si="49"/>
        <v>157145.16</v>
      </c>
      <c r="I454" s="75">
        <v>2602.41</v>
      </c>
      <c r="J454" s="75">
        <f>I454*D454</f>
        <v>152084.84039999999</v>
      </c>
      <c r="K454" s="89"/>
      <c r="L454" s="88"/>
      <c r="N454" s="348">
        <v>40</v>
      </c>
      <c r="O454" s="348">
        <f>N454*I454</f>
        <v>104096.4</v>
      </c>
    </row>
    <row r="455" spans="1:15" s="82" customFormat="1" x14ac:dyDescent="0.3">
      <c r="A455" s="79">
        <f t="shared" si="50"/>
        <v>5</v>
      </c>
      <c r="B455" s="73"/>
      <c r="C455" s="74"/>
      <c r="D455" s="75"/>
      <c r="E455" s="76"/>
      <c r="F455" s="77"/>
      <c r="G455" s="77"/>
      <c r="H455" s="77">
        <f t="shared" si="49"/>
        <v>0</v>
      </c>
      <c r="I455" s="75"/>
      <c r="J455" s="75"/>
      <c r="K455" s="89"/>
      <c r="L455" s="88"/>
      <c r="N455" s="348"/>
      <c r="O455" s="348"/>
    </row>
    <row r="456" spans="1:15" s="82" customFormat="1" x14ac:dyDescent="0.3">
      <c r="A456" s="79">
        <f t="shared" si="50"/>
        <v>6</v>
      </c>
      <c r="B456" s="73" t="s">
        <v>398</v>
      </c>
      <c r="C456" s="74" t="s">
        <v>217</v>
      </c>
      <c r="D456" s="75">
        <v>60.54</v>
      </c>
      <c r="E456" s="76" t="s">
        <v>213</v>
      </c>
      <c r="F456" s="77"/>
      <c r="G456" s="77">
        <v>2689</v>
      </c>
      <c r="H456" s="77">
        <f t="shared" si="49"/>
        <v>162792.06</v>
      </c>
      <c r="I456" s="75">
        <v>2602.41</v>
      </c>
      <c r="J456" s="75">
        <f>I456*D456</f>
        <v>157549.9014</v>
      </c>
      <c r="K456" s="89"/>
      <c r="L456" s="88"/>
      <c r="N456" s="348">
        <v>40</v>
      </c>
      <c r="O456" s="348">
        <f>N456*I456</f>
        <v>104096.4</v>
      </c>
    </row>
    <row r="457" spans="1:15" s="82" customFormat="1" x14ac:dyDescent="0.3">
      <c r="A457" s="79">
        <f t="shared" si="50"/>
        <v>6</v>
      </c>
      <c r="B457" s="73"/>
      <c r="C457" s="74"/>
      <c r="D457" s="75"/>
      <c r="E457" s="76"/>
      <c r="F457" s="77"/>
      <c r="G457" s="77"/>
      <c r="H457" s="77">
        <f t="shared" si="49"/>
        <v>0</v>
      </c>
      <c r="I457" s="75"/>
      <c r="J457" s="75"/>
      <c r="K457" s="89"/>
      <c r="L457" s="88"/>
      <c r="N457" s="348"/>
      <c r="O457" s="348"/>
    </row>
    <row r="458" spans="1:15" s="82" customFormat="1" x14ac:dyDescent="0.3">
      <c r="A458" s="79">
        <f t="shared" si="50"/>
        <v>7</v>
      </c>
      <c r="B458" s="73" t="s">
        <v>399</v>
      </c>
      <c r="C458" s="74" t="s">
        <v>218</v>
      </c>
      <c r="D458" s="75">
        <v>6.99</v>
      </c>
      <c r="E458" s="76" t="s">
        <v>213</v>
      </c>
      <c r="F458" s="77"/>
      <c r="G458" s="77">
        <v>2689</v>
      </c>
      <c r="H458" s="77">
        <f t="shared" si="49"/>
        <v>18796.11</v>
      </c>
      <c r="I458" s="75">
        <v>2602.41</v>
      </c>
      <c r="J458" s="75">
        <f>I458*D458</f>
        <v>18190.8459</v>
      </c>
      <c r="K458" s="89"/>
      <c r="L458" s="88"/>
      <c r="N458" s="348">
        <v>6.99</v>
      </c>
      <c r="O458" s="348">
        <f>N458*I458</f>
        <v>18190.8459</v>
      </c>
    </row>
    <row r="459" spans="1:15" s="82" customFormat="1" x14ac:dyDescent="0.3">
      <c r="A459" s="79"/>
      <c r="B459" s="73"/>
      <c r="C459" s="74"/>
      <c r="D459" s="75"/>
      <c r="E459" s="76"/>
      <c r="F459" s="77"/>
      <c r="G459" s="77"/>
      <c r="H459" s="77"/>
      <c r="I459" s="75"/>
      <c r="J459" s="75"/>
      <c r="K459" s="89"/>
      <c r="L459" s="88"/>
      <c r="N459" s="348"/>
      <c r="O459" s="348"/>
    </row>
    <row r="460" spans="1:15" s="82" customFormat="1" x14ac:dyDescent="0.3">
      <c r="A460" s="79"/>
      <c r="B460" s="93"/>
      <c r="C460" s="94"/>
      <c r="D460" s="95"/>
      <c r="E460" s="201"/>
      <c r="F460" s="84"/>
      <c r="G460" s="84"/>
      <c r="H460" s="84"/>
      <c r="I460" s="95"/>
      <c r="J460" s="95"/>
      <c r="K460" s="550"/>
      <c r="L460" s="551"/>
      <c r="M460" s="85"/>
      <c r="N460" s="548"/>
      <c r="O460" s="548"/>
    </row>
    <row r="461" spans="1:15" s="82" customFormat="1" x14ac:dyDescent="0.3">
      <c r="A461" s="79" t="e">
        <f>IF(D461&lt;&gt;"",#REF!+1,#REF!)</f>
        <v>#REF!</v>
      </c>
      <c r="B461" s="73"/>
      <c r="C461" s="80" t="s">
        <v>228</v>
      </c>
      <c r="D461" s="75"/>
      <c r="E461" s="76"/>
      <c r="F461" s="77"/>
      <c r="G461" s="77"/>
      <c r="H461" s="77">
        <f t="shared" si="49"/>
        <v>0</v>
      </c>
      <c r="I461" s="75"/>
      <c r="J461" s="75"/>
      <c r="N461" s="348"/>
      <c r="O461" s="232"/>
    </row>
    <row r="462" spans="1:15" s="82" customFormat="1" ht="11.25" customHeight="1" x14ac:dyDescent="0.3">
      <c r="A462" s="79" t="e">
        <f t="shared" ref="A462:A477" si="51">IF(D462&lt;&gt;"",A461+1,A461)</f>
        <v>#REF!</v>
      </c>
      <c r="B462" s="73"/>
      <c r="C462" s="74"/>
      <c r="D462" s="75"/>
      <c r="E462" s="76"/>
      <c r="F462" s="84"/>
      <c r="G462" s="84"/>
      <c r="H462" s="84">
        <f t="shared" si="49"/>
        <v>0</v>
      </c>
      <c r="I462" s="75"/>
      <c r="J462" s="75"/>
      <c r="K462" s="85"/>
      <c r="L462" s="85"/>
      <c r="M462" s="85"/>
      <c r="N462" s="348"/>
      <c r="O462" s="232"/>
    </row>
    <row r="463" spans="1:15" s="82" customFormat="1" ht="52.8" x14ac:dyDescent="0.3">
      <c r="A463" s="79" t="e">
        <f t="shared" si="51"/>
        <v>#REF!</v>
      </c>
      <c r="B463" s="73"/>
      <c r="C463" s="74" t="s">
        <v>229</v>
      </c>
      <c r="D463" s="75"/>
      <c r="E463" s="76"/>
      <c r="F463" s="77"/>
      <c r="G463" s="77"/>
      <c r="H463" s="77">
        <f t="shared" si="49"/>
        <v>0</v>
      </c>
      <c r="I463" s="75"/>
      <c r="J463" s="75"/>
      <c r="N463" s="348"/>
      <c r="O463" s="232"/>
    </row>
    <row r="464" spans="1:15" s="82" customFormat="1" ht="6" customHeight="1" x14ac:dyDescent="0.3">
      <c r="A464" s="79" t="e">
        <f t="shared" si="51"/>
        <v>#REF!</v>
      </c>
      <c r="B464" s="73"/>
      <c r="C464" s="74"/>
      <c r="D464" s="90"/>
      <c r="E464" s="76"/>
      <c r="F464" s="77"/>
      <c r="G464" s="77"/>
      <c r="H464" s="77">
        <f t="shared" si="49"/>
        <v>0</v>
      </c>
      <c r="I464" s="75"/>
      <c r="J464" s="75"/>
      <c r="N464" s="396"/>
      <c r="O464" s="232"/>
    </row>
    <row r="465" spans="1:15" s="82" customFormat="1" x14ac:dyDescent="0.3">
      <c r="A465" s="79" t="e">
        <f t="shared" si="51"/>
        <v>#REF!</v>
      </c>
      <c r="B465" s="73" t="s">
        <v>400</v>
      </c>
      <c r="C465" s="74" t="s">
        <v>230</v>
      </c>
      <c r="D465" s="75">
        <v>2.2200000000000002</v>
      </c>
      <c r="E465" s="76" t="s">
        <v>172</v>
      </c>
      <c r="F465" s="77" t="e">
        <f>#REF!</f>
        <v>#REF!</v>
      </c>
      <c r="G465" s="77">
        <v>54734</v>
      </c>
      <c r="H465" s="77">
        <f t="shared" si="49"/>
        <v>121509.48000000001</v>
      </c>
      <c r="I465" s="75">
        <v>52971.57</v>
      </c>
      <c r="J465" s="75">
        <f>I465*D465</f>
        <v>117596.88540000001</v>
      </c>
      <c r="N465" s="348">
        <v>3.4</v>
      </c>
      <c r="O465" s="348">
        <f>N465*I465</f>
        <v>180103.33799999999</v>
      </c>
    </row>
    <row r="466" spans="1:15" s="82" customFormat="1" x14ac:dyDescent="0.3">
      <c r="A466" s="79" t="e">
        <f t="shared" si="51"/>
        <v>#REF!</v>
      </c>
      <c r="B466" s="73"/>
      <c r="C466" s="74"/>
      <c r="D466" s="75"/>
      <c r="E466" s="76"/>
      <c r="F466" s="77"/>
      <c r="G466" s="77"/>
      <c r="H466" s="77">
        <f t="shared" si="49"/>
        <v>0</v>
      </c>
      <c r="I466" s="75"/>
      <c r="J466" s="75"/>
      <c r="N466" s="348"/>
      <c r="O466" s="348"/>
    </row>
    <row r="467" spans="1:15" s="82" customFormat="1" x14ac:dyDescent="0.3">
      <c r="A467" s="79" t="e">
        <f t="shared" si="51"/>
        <v>#REF!</v>
      </c>
      <c r="B467" s="73" t="s">
        <v>401</v>
      </c>
      <c r="C467" s="74" t="s">
        <v>231</v>
      </c>
      <c r="D467" s="75">
        <v>2.2200000000000002</v>
      </c>
      <c r="E467" s="76" t="s">
        <v>172</v>
      </c>
      <c r="F467" s="77">
        <v>16850</v>
      </c>
      <c r="G467" s="77">
        <v>54734</v>
      </c>
      <c r="H467" s="77">
        <f t="shared" si="49"/>
        <v>121509.48000000001</v>
      </c>
      <c r="I467" s="75">
        <v>52971.57</v>
      </c>
      <c r="J467" s="75">
        <f>I467*D467</f>
        <v>117596.88540000001</v>
      </c>
      <c r="N467" s="348">
        <v>3.4</v>
      </c>
      <c r="O467" s="348">
        <f>N467*I467</f>
        <v>180103.33799999999</v>
      </c>
    </row>
    <row r="468" spans="1:15" s="82" customFormat="1" x14ac:dyDescent="0.3">
      <c r="A468" s="79" t="e">
        <f t="shared" si="51"/>
        <v>#REF!</v>
      </c>
      <c r="B468" s="73"/>
      <c r="C468" s="74"/>
      <c r="D468" s="75"/>
      <c r="E468" s="76"/>
      <c r="F468" s="77"/>
      <c r="G468" s="77"/>
      <c r="H468" s="77"/>
      <c r="I468" s="75"/>
      <c r="J468" s="75"/>
      <c r="N468" s="348"/>
      <c r="O468" s="348"/>
    </row>
    <row r="469" spans="1:15" s="82" customFormat="1" x14ac:dyDescent="0.3">
      <c r="A469" s="79" t="e">
        <f t="shared" si="51"/>
        <v>#REF!</v>
      </c>
      <c r="B469" s="73" t="s">
        <v>402</v>
      </c>
      <c r="C469" s="74" t="s">
        <v>232</v>
      </c>
      <c r="D469" s="75">
        <v>2.2200000000000002</v>
      </c>
      <c r="E469" s="76" t="s">
        <v>172</v>
      </c>
      <c r="F469" s="77">
        <f>F467</f>
        <v>16850</v>
      </c>
      <c r="G469" s="77">
        <v>54734</v>
      </c>
      <c r="H469" s="77">
        <f t="shared" si="49"/>
        <v>121509.48000000001</v>
      </c>
      <c r="I469" s="75">
        <v>52971.57</v>
      </c>
      <c r="J469" s="75">
        <f>I469*D469</f>
        <v>117596.88540000001</v>
      </c>
      <c r="N469" s="348">
        <v>3.4</v>
      </c>
      <c r="O469" s="348">
        <f>N469*I469</f>
        <v>180103.33799999999</v>
      </c>
    </row>
    <row r="470" spans="1:15" s="82" customFormat="1" x14ac:dyDescent="0.3">
      <c r="A470" s="79" t="e">
        <f t="shared" si="51"/>
        <v>#REF!</v>
      </c>
      <c r="B470" s="73"/>
      <c r="C470" s="74"/>
      <c r="D470" s="75"/>
      <c r="E470" s="76"/>
      <c r="F470" s="77"/>
      <c r="G470" s="77"/>
      <c r="H470" s="77"/>
      <c r="I470" s="75"/>
      <c r="J470" s="75"/>
      <c r="N470" s="348"/>
      <c r="O470" s="348"/>
    </row>
    <row r="471" spans="1:15" s="82" customFormat="1" x14ac:dyDescent="0.3">
      <c r="A471" s="79" t="e">
        <f t="shared" si="51"/>
        <v>#REF!</v>
      </c>
      <c r="B471" s="73" t="s">
        <v>403</v>
      </c>
      <c r="C471" s="74" t="s">
        <v>233</v>
      </c>
      <c r="D471" s="75">
        <v>2.2200000000000002</v>
      </c>
      <c r="E471" s="76" t="s">
        <v>172</v>
      </c>
      <c r="F471" s="77">
        <v>16850</v>
      </c>
      <c r="G471" s="77">
        <v>54734</v>
      </c>
      <c r="H471" s="77">
        <f t="shared" si="49"/>
        <v>121509.48000000001</v>
      </c>
      <c r="I471" s="75">
        <v>52971.57</v>
      </c>
      <c r="J471" s="75">
        <f>I471*D471</f>
        <v>117596.88540000001</v>
      </c>
      <c r="N471" s="348">
        <v>3.4</v>
      </c>
      <c r="O471" s="348">
        <f>N471*I471</f>
        <v>180103.33799999999</v>
      </c>
    </row>
    <row r="472" spans="1:15" s="82" customFormat="1" x14ac:dyDescent="0.3">
      <c r="A472" s="79" t="e">
        <f t="shared" si="51"/>
        <v>#REF!</v>
      </c>
      <c r="B472" s="73"/>
      <c r="C472" s="74"/>
      <c r="D472" s="75"/>
      <c r="E472" s="76"/>
      <c r="F472" s="77"/>
      <c r="G472" s="77"/>
      <c r="H472" s="77"/>
      <c r="I472" s="75"/>
      <c r="J472" s="75"/>
      <c r="N472" s="348"/>
      <c r="O472" s="348"/>
    </row>
    <row r="473" spans="1:15" s="82" customFormat="1" x14ac:dyDescent="0.3">
      <c r="A473" s="79" t="e">
        <f t="shared" si="51"/>
        <v>#REF!</v>
      </c>
      <c r="B473" s="73" t="s">
        <v>404</v>
      </c>
      <c r="C473" s="74" t="s">
        <v>234</v>
      </c>
      <c r="D473" s="75">
        <v>2.29</v>
      </c>
      <c r="E473" s="76" t="s">
        <v>172</v>
      </c>
      <c r="F473" s="77">
        <f>F471</f>
        <v>16850</v>
      </c>
      <c r="G473" s="77">
        <v>54734</v>
      </c>
      <c r="H473" s="77">
        <f t="shared" si="49"/>
        <v>125340.86</v>
      </c>
      <c r="I473" s="75">
        <v>52971.57</v>
      </c>
      <c r="J473" s="75">
        <f>I473*D473</f>
        <v>121304.8953</v>
      </c>
      <c r="N473" s="348">
        <v>3.4</v>
      </c>
      <c r="O473" s="348">
        <f>N473*I473</f>
        <v>180103.33799999999</v>
      </c>
    </row>
    <row r="474" spans="1:15" s="60" customFormat="1" x14ac:dyDescent="0.3">
      <c r="A474" s="79" t="e">
        <f t="shared" si="51"/>
        <v>#REF!</v>
      </c>
      <c r="B474" s="73"/>
      <c r="C474" s="74"/>
      <c r="D474" s="75"/>
      <c r="E474" s="76"/>
      <c r="F474" s="77"/>
      <c r="G474" s="77"/>
      <c r="H474" s="77"/>
      <c r="I474" s="75"/>
      <c r="J474" s="75"/>
      <c r="N474" s="348"/>
      <c r="O474" s="348"/>
    </row>
    <row r="475" spans="1:15" s="60" customFormat="1" x14ac:dyDescent="0.3">
      <c r="A475" s="79" t="e">
        <f t="shared" si="51"/>
        <v>#REF!</v>
      </c>
      <c r="B475" s="73"/>
      <c r="C475" s="80" t="s">
        <v>235</v>
      </c>
      <c r="D475" s="75"/>
      <c r="E475" s="76"/>
      <c r="F475" s="77"/>
      <c r="G475" s="77"/>
      <c r="H475" s="77"/>
      <c r="I475" s="75"/>
      <c r="J475" s="75"/>
      <c r="N475" s="348"/>
      <c r="O475" s="232"/>
    </row>
    <row r="476" spans="1:15" s="60" customFormat="1" x14ac:dyDescent="0.3">
      <c r="A476" s="79" t="e">
        <f t="shared" si="51"/>
        <v>#REF!</v>
      </c>
      <c r="B476" s="73"/>
      <c r="C476" s="74"/>
      <c r="D476" s="75"/>
      <c r="E476" s="76"/>
      <c r="F476" s="77"/>
      <c r="G476" s="77"/>
      <c r="H476" s="77"/>
      <c r="I476" s="75"/>
      <c r="J476" s="75"/>
      <c r="N476" s="348"/>
      <c r="O476" s="232"/>
    </row>
    <row r="477" spans="1:15" s="60" customFormat="1" x14ac:dyDescent="0.3">
      <c r="A477" s="91" t="e">
        <f t="shared" si="51"/>
        <v>#REF!</v>
      </c>
      <c r="B477" s="73" t="s">
        <v>405</v>
      </c>
      <c r="C477" s="74" t="s">
        <v>236</v>
      </c>
      <c r="D477" s="75">
        <v>1</v>
      </c>
      <c r="E477" s="75" t="s">
        <v>8</v>
      </c>
      <c r="F477" s="77"/>
      <c r="G477" s="77">
        <v>567000</v>
      </c>
      <c r="H477" s="77">
        <f t="shared" si="49"/>
        <v>567000</v>
      </c>
      <c r="I477" s="75">
        <v>548742.6</v>
      </c>
      <c r="J477" s="75">
        <f>I477*D477</f>
        <v>548742.6</v>
      </c>
      <c r="N477" s="348"/>
      <c r="O477" s="235">
        <f>J477</f>
        <v>548742.6</v>
      </c>
    </row>
    <row r="478" spans="1:15" s="60" customFormat="1" x14ac:dyDescent="0.3">
      <c r="A478" s="91"/>
      <c r="B478" s="73"/>
      <c r="C478" s="74"/>
      <c r="D478" s="75"/>
      <c r="E478" s="76"/>
      <c r="F478" s="77"/>
      <c r="G478" s="77"/>
      <c r="H478" s="77"/>
      <c r="I478" s="75"/>
      <c r="J478" s="75"/>
      <c r="N478" s="348"/>
      <c r="O478" s="232"/>
    </row>
    <row r="479" spans="1:15" s="60" customFormat="1" x14ac:dyDescent="0.3">
      <c r="A479" s="91"/>
      <c r="B479" s="73"/>
      <c r="C479" s="74"/>
      <c r="D479" s="75"/>
      <c r="E479" s="76"/>
      <c r="F479" s="77"/>
      <c r="G479" s="77"/>
      <c r="H479" s="77"/>
      <c r="I479" s="75"/>
      <c r="J479" s="75"/>
      <c r="N479" s="348"/>
      <c r="O479" s="232"/>
    </row>
    <row r="480" spans="1:15" s="60" customFormat="1" x14ac:dyDescent="0.3">
      <c r="A480" s="91"/>
      <c r="B480" s="73"/>
      <c r="C480" s="74"/>
      <c r="D480" s="75"/>
      <c r="E480" s="76"/>
      <c r="F480" s="77"/>
      <c r="G480" s="77"/>
      <c r="H480" s="77"/>
      <c r="I480" s="75"/>
      <c r="J480" s="75"/>
      <c r="N480" s="348"/>
      <c r="O480" s="232"/>
    </row>
    <row r="481" spans="1:15" s="60" customFormat="1" x14ac:dyDescent="0.3">
      <c r="A481" s="91"/>
      <c r="B481" s="73"/>
      <c r="C481" s="74"/>
      <c r="D481" s="75"/>
      <c r="E481" s="76"/>
      <c r="F481" s="77"/>
      <c r="G481" s="77"/>
      <c r="H481" s="77"/>
      <c r="I481" s="75"/>
      <c r="J481" s="75"/>
      <c r="N481" s="348"/>
      <c r="O481" s="232"/>
    </row>
    <row r="482" spans="1:15" s="60" customFormat="1" x14ac:dyDescent="0.3">
      <c r="A482" s="91"/>
      <c r="B482" s="73"/>
      <c r="C482" s="74"/>
      <c r="D482" s="75"/>
      <c r="E482" s="76"/>
      <c r="F482" s="77"/>
      <c r="G482" s="77"/>
      <c r="H482" s="77"/>
      <c r="I482" s="75"/>
      <c r="J482" s="75"/>
      <c r="N482" s="348"/>
      <c r="O482" s="232"/>
    </row>
    <row r="483" spans="1:15" s="60" customFormat="1" x14ac:dyDescent="0.3">
      <c r="A483" s="91"/>
      <c r="B483" s="73"/>
      <c r="C483" s="74"/>
      <c r="D483" s="75"/>
      <c r="E483" s="76"/>
      <c r="F483" s="77"/>
      <c r="G483" s="77"/>
      <c r="H483" s="77"/>
      <c r="I483" s="75"/>
      <c r="J483" s="75"/>
      <c r="N483" s="348"/>
      <c r="O483" s="232"/>
    </row>
    <row r="484" spans="1:15" s="60" customFormat="1" x14ac:dyDescent="0.3">
      <c r="A484" s="91"/>
      <c r="B484" s="73"/>
      <c r="C484" s="74"/>
      <c r="D484" s="75"/>
      <c r="E484" s="76"/>
      <c r="F484" s="77"/>
      <c r="G484" s="77"/>
      <c r="H484" s="77"/>
      <c r="I484" s="75"/>
      <c r="J484" s="75"/>
      <c r="N484" s="348"/>
      <c r="O484" s="232"/>
    </row>
    <row r="485" spans="1:15" s="60" customFormat="1" x14ac:dyDescent="0.3">
      <c r="A485" s="91"/>
      <c r="B485" s="73"/>
      <c r="C485" s="74"/>
      <c r="D485" s="75"/>
      <c r="E485" s="76"/>
      <c r="F485" s="77"/>
      <c r="G485" s="77"/>
      <c r="H485" s="77"/>
      <c r="I485" s="75"/>
      <c r="J485" s="75"/>
      <c r="N485" s="348"/>
      <c r="O485" s="232"/>
    </row>
    <row r="486" spans="1:15" s="60" customFormat="1" x14ac:dyDescent="0.3">
      <c r="A486" s="91"/>
      <c r="B486" s="73"/>
      <c r="C486" s="74"/>
      <c r="D486" s="75"/>
      <c r="E486" s="76"/>
      <c r="F486" s="77"/>
      <c r="G486" s="77"/>
      <c r="H486" s="77"/>
      <c r="I486" s="75"/>
      <c r="J486" s="75"/>
      <c r="N486" s="348"/>
      <c r="O486" s="232"/>
    </row>
    <row r="487" spans="1:15" s="60" customFormat="1" x14ac:dyDescent="0.3">
      <c r="A487" s="91"/>
      <c r="B487" s="73"/>
      <c r="C487" s="74"/>
      <c r="D487" s="75"/>
      <c r="E487" s="76"/>
      <c r="F487" s="77"/>
      <c r="G487" s="77"/>
      <c r="H487" s="77"/>
      <c r="I487" s="75"/>
      <c r="J487" s="75"/>
      <c r="N487" s="348"/>
      <c r="O487" s="232"/>
    </row>
    <row r="488" spans="1:15" s="60" customFormat="1" x14ac:dyDescent="0.3">
      <c r="A488" s="91"/>
      <c r="B488" s="73"/>
      <c r="C488" s="74"/>
      <c r="D488" s="75"/>
      <c r="E488" s="76"/>
      <c r="F488" s="77"/>
      <c r="G488" s="77"/>
      <c r="H488" s="77"/>
      <c r="I488" s="75"/>
      <c r="J488" s="75"/>
      <c r="N488" s="348"/>
      <c r="O488" s="232"/>
    </row>
    <row r="489" spans="1:15" s="60" customFormat="1" x14ac:dyDescent="0.3">
      <c r="A489" s="79" t="e">
        <f>IF(D489&lt;&gt;"",#REF!+1,#REF!)</f>
        <v>#REF!</v>
      </c>
      <c r="B489" s="73"/>
      <c r="C489" s="80" t="s">
        <v>237</v>
      </c>
      <c r="D489" s="75"/>
      <c r="E489" s="76"/>
      <c r="F489" s="77"/>
      <c r="G489" s="77"/>
      <c r="H489" s="1011">
        <f>SUM(H5:H478)</f>
        <v>74853029.390000001</v>
      </c>
      <c r="I489" s="75"/>
      <c r="J489" s="1011">
        <f>SUM(J5:J477)</f>
        <v>72442021.718099982</v>
      </c>
      <c r="K489" s="1011">
        <f t="shared" ref="K489:M489" si="52">SUM(K5:K477)</f>
        <v>0</v>
      </c>
      <c r="L489" s="1011">
        <f t="shared" si="52"/>
        <v>0</v>
      </c>
      <c r="M489" s="1011">
        <f t="shared" si="52"/>
        <v>0</v>
      </c>
      <c r="N489" s="348"/>
      <c r="O489" s="397">
        <f>SUM(O5:O477)</f>
        <v>75265455.225680023</v>
      </c>
    </row>
    <row r="490" spans="1:15" s="60" customFormat="1" ht="13.8" thickBot="1" x14ac:dyDescent="0.35">
      <c r="A490" s="79" t="e">
        <f>IF(D490&lt;&gt;"",A489+1,A489)</f>
        <v>#REF!</v>
      </c>
      <c r="B490" s="73"/>
      <c r="C490" s="74" t="s">
        <v>111</v>
      </c>
      <c r="D490" s="75"/>
      <c r="E490" s="76"/>
      <c r="F490" s="77"/>
      <c r="G490" s="77"/>
      <c r="H490" s="1012"/>
      <c r="I490" s="75"/>
      <c r="J490" s="1012"/>
      <c r="K490" s="1012"/>
      <c r="L490" s="1012"/>
      <c r="M490" s="1012"/>
      <c r="N490" s="348"/>
      <c r="O490" s="398"/>
    </row>
    <row r="491" spans="1:15" s="60" customFormat="1" ht="13.8" thickTop="1" x14ac:dyDescent="0.3">
      <c r="A491" s="81" t="e">
        <f>IF(D491&lt;&gt;"",A490+1,A490)</f>
        <v>#REF!</v>
      </c>
      <c r="B491" s="73"/>
      <c r="C491" s="74"/>
      <c r="D491" s="75"/>
      <c r="E491" s="76"/>
      <c r="F491" s="77"/>
      <c r="G491" s="77"/>
      <c r="H491" s="77"/>
      <c r="I491" s="75"/>
      <c r="J491" s="75"/>
      <c r="K491" s="82"/>
      <c r="L491" s="82"/>
      <c r="M491" s="82"/>
      <c r="N491" s="75"/>
      <c r="O491" s="78"/>
    </row>
    <row r="492" spans="1:15" s="60" customFormat="1" x14ac:dyDescent="0.3">
      <c r="A492" s="92" t="e">
        <f>IF(D492&lt;&gt;"",A491+1,A491)</f>
        <v>#REF!</v>
      </c>
      <c r="B492" s="93" t="str">
        <f>IF(D492&lt;&gt;"","F"&amp;A492,"")</f>
        <v/>
      </c>
      <c r="C492" s="94"/>
      <c r="D492" s="95"/>
      <c r="E492" s="95"/>
      <c r="F492" s="84"/>
      <c r="G492" s="84"/>
      <c r="H492" s="84"/>
      <c r="I492" s="95"/>
      <c r="J492" s="95"/>
      <c r="K492" s="85"/>
      <c r="L492" s="85"/>
      <c r="M492" s="85"/>
      <c r="N492" s="95"/>
      <c r="O492" s="96"/>
    </row>
    <row r="498" spans="4:4" x14ac:dyDescent="0.3">
      <c r="D498" s="245"/>
    </row>
  </sheetData>
  <protectedRanges>
    <protectedRange sqref="G4:H4 K489:O490 I483:J65467 I1:J111 I112:J482" name="Range1"/>
  </protectedRanges>
  <mergeCells count="8">
    <mergeCell ref="B2:O2"/>
    <mergeCell ref="B3:O3"/>
    <mergeCell ref="B1:O1"/>
    <mergeCell ref="J489:J490"/>
    <mergeCell ref="H489:H490"/>
    <mergeCell ref="K489:K490"/>
    <mergeCell ref="L489:L490"/>
    <mergeCell ref="M489:M490"/>
  </mergeCells>
  <pageMargins left="0.7" right="0.7" top="0.75" bottom="0.75" header="0.3" footer="0.3"/>
  <pageSetup scale="96" orientation="landscape" r:id="rId1"/>
  <headerFooter>
    <oddFooter>Page &amp;P of &amp;N</oddFooter>
  </headerFooter>
  <rowBreaks count="15" manualBreakCount="15">
    <brk id="22" min="1" max="14" man="1"/>
    <brk id="51" min="1" max="14" man="1"/>
    <brk id="82" min="1" max="14" man="1"/>
    <brk id="111" min="1" max="14" man="1"/>
    <brk id="141" min="1" max="14" man="1"/>
    <brk id="165" min="1" max="14" man="1"/>
    <brk id="202" min="1" max="14" man="1"/>
    <brk id="239" min="1" max="14" man="1"/>
    <brk id="271" min="1" max="14" man="1"/>
    <brk id="308" min="1" max="14" man="1"/>
    <brk id="345" min="1" max="14" man="1"/>
    <brk id="378" min="1" max="14" man="1"/>
    <brk id="409" min="1" max="14" man="1"/>
    <brk id="434" min="1" max="14" man="1"/>
    <brk id="460" min="1" max="1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Q98"/>
  <sheetViews>
    <sheetView view="pageBreakPreview" topLeftCell="B19" zoomScale="90" zoomScaleNormal="90" zoomScaleSheetLayoutView="90" workbookViewId="0">
      <selection activeCell="D38" sqref="D38"/>
    </sheetView>
  </sheetViews>
  <sheetFormatPr defaultColWidth="10.33203125" defaultRowHeight="13.2" x14ac:dyDescent="0.3"/>
  <cols>
    <col min="1" max="1" width="10.33203125" style="65" hidden="1" customWidth="1"/>
    <col min="2" max="2" width="6.6640625" style="97" customWidth="1"/>
    <col min="3" max="3" width="43" style="98" customWidth="1"/>
    <col min="4" max="4" width="10.33203125" style="99" customWidth="1"/>
    <col min="5" max="5" width="8.88671875" style="97" customWidth="1"/>
    <col min="6" max="6" width="13.109375" style="100" hidden="1" customWidth="1"/>
    <col min="7" max="7" width="18.33203125" style="100" hidden="1" customWidth="1"/>
    <col min="8" max="8" width="12.88671875" style="99" customWidth="1"/>
    <col min="9" max="9" width="16.6640625" style="99" customWidth="1"/>
    <col min="10" max="10" width="11.44140625" style="65" customWidth="1"/>
    <col min="11" max="11" width="18" style="65" customWidth="1"/>
    <col min="12" max="257" width="10.33203125" style="65"/>
    <col min="258" max="258" width="0" style="65" hidden="1" customWidth="1"/>
    <col min="259" max="259" width="6.6640625" style="65" customWidth="1"/>
    <col min="260" max="260" width="38.33203125" style="65" customWidth="1"/>
    <col min="261" max="261" width="10.33203125" style="65" customWidth="1"/>
    <col min="262" max="262" width="8.88671875" style="65" customWidth="1"/>
    <col min="263" max="263" width="12.88671875" style="65" customWidth="1"/>
    <col min="264" max="264" width="16.6640625" style="65" customWidth="1"/>
    <col min="265" max="265" width="10.33203125" style="65"/>
    <col min="266" max="266" width="10.44140625" style="65" bestFit="1" customWidth="1"/>
    <col min="267" max="267" width="16.109375" style="65" customWidth="1"/>
    <col min="268" max="513" width="10.33203125" style="65"/>
    <col min="514" max="514" width="0" style="65" hidden="1" customWidth="1"/>
    <col min="515" max="515" width="6.6640625" style="65" customWidth="1"/>
    <col min="516" max="516" width="38.33203125" style="65" customWidth="1"/>
    <col min="517" max="517" width="10.33203125" style="65" customWidth="1"/>
    <col min="518" max="518" width="8.88671875" style="65" customWidth="1"/>
    <col min="519" max="519" width="12.88671875" style="65" customWidth="1"/>
    <col min="520" max="520" width="16.6640625" style="65" customWidth="1"/>
    <col min="521" max="521" width="10.33203125" style="65"/>
    <col min="522" max="522" width="10.44140625" style="65" bestFit="1" customWidth="1"/>
    <col min="523" max="523" width="16.109375" style="65" customWidth="1"/>
    <col min="524" max="769" width="10.33203125" style="65"/>
    <col min="770" max="770" width="0" style="65" hidden="1" customWidth="1"/>
    <col min="771" max="771" width="6.6640625" style="65" customWidth="1"/>
    <col min="772" max="772" width="38.33203125" style="65" customWidth="1"/>
    <col min="773" max="773" width="10.33203125" style="65" customWidth="1"/>
    <col min="774" max="774" width="8.88671875" style="65" customWidth="1"/>
    <col min="775" max="775" width="12.88671875" style="65" customWidth="1"/>
    <col min="776" max="776" width="16.6640625" style="65" customWidth="1"/>
    <col min="777" max="777" width="10.33203125" style="65"/>
    <col min="778" max="778" width="10.44140625" style="65" bestFit="1" customWidth="1"/>
    <col min="779" max="779" width="16.109375" style="65" customWidth="1"/>
    <col min="780" max="1025" width="10.33203125" style="65"/>
    <col min="1026" max="1026" width="0" style="65" hidden="1" customWidth="1"/>
    <col min="1027" max="1027" width="6.6640625" style="65" customWidth="1"/>
    <col min="1028" max="1028" width="38.33203125" style="65" customWidth="1"/>
    <col min="1029" max="1029" width="10.33203125" style="65" customWidth="1"/>
    <col min="1030" max="1030" width="8.88671875" style="65" customWidth="1"/>
    <col min="1031" max="1031" width="12.88671875" style="65" customWidth="1"/>
    <col min="1032" max="1032" width="16.6640625" style="65" customWidth="1"/>
    <col min="1033" max="1033" width="10.33203125" style="65"/>
    <col min="1034" max="1034" width="10.44140625" style="65" bestFit="1" customWidth="1"/>
    <col min="1035" max="1035" width="16.109375" style="65" customWidth="1"/>
    <col min="1036" max="1281" width="10.33203125" style="65"/>
    <col min="1282" max="1282" width="0" style="65" hidden="1" customWidth="1"/>
    <col min="1283" max="1283" width="6.6640625" style="65" customWidth="1"/>
    <col min="1284" max="1284" width="38.33203125" style="65" customWidth="1"/>
    <col min="1285" max="1285" width="10.33203125" style="65" customWidth="1"/>
    <col min="1286" max="1286" width="8.88671875" style="65" customWidth="1"/>
    <col min="1287" max="1287" width="12.88671875" style="65" customWidth="1"/>
    <col min="1288" max="1288" width="16.6640625" style="65" customWidth="1"/>
    <col min="1289" max="1289" width="10.33203125" style="65"/>
    <col min="1290" max="1290" width="10.44140625" style="65" bestFit="1" customWidth="1"/>
    <col min="1291" max="1291" width="16.109375" style="65" customWidth="1"/>
    <col min="1292" max="1537" width="10.33203125" style="65"/>
    <col min="1538" max="1538" width="0" style="65" hidden="1" customWidth="1"/>
    <col min="1539" max="1539" width="6.6640625" style="65" customWidth="1"/>
    <col min="1540" max="1540" width="38.33203125" style="65" customWidth="1"/>
    <col min="1541" max="1541" width="10.33203125" style="65" customWidth="1"/>
    <col min="1542" max="1542" width="8.88671875" style="65" customWidth="1"/>
    <col min="1543" max="1543" width="12.88671875" style="65" customWidth="1"/>
    <col min="1544" max="1544" width="16.6640625" style="65" customWidth="1"/>
    <col min="1545" max="1545" width="10.33203125" style="65"/>
    <col min="1546" max="1546" width="10.44140625" style="65" bestFit="1" customWidth="1"/>
    <col min="1547" max="1547" width="16.109375" style="65" customWidth="1"/>
    <col min="1548" max="1793" width="10.33203125" style="65"/>
    <col min="1794" max="1794" width="0" style="65" hidden="1" customWidth="1"/>
    <col min="1795" max="1795" width="6.6640625" style="65" customWidth="1"/>
    <col min="1796" max="1796" width="38.33203125" style="65" customWidth="1"/>
    <col min="1797" max="1797" width="10.33203125" style="65" customWidth="1"/>
    <col min="1798" max="1798" width="8.88671875" style="65" customWidth="1"/>
    <col min="1799" max="1799" width="12.88671875" style="65" customWidth="1"/>
    <col min="1800" max="1800" width="16.6640625" style="65" customWidth="1"/>
    <col min="1801" max="1801" width="10.33203125" style="65"/>
    <col min="1802" max="1802" width="10.44140625" style="65" bestFit="1" customWidth="1"/>
    <col min="1803" max="1803" width="16.109375" style="65" customWidth="1"/>
    <col min="1804" max="2049" width="10.33203125" style="65"/>
    <col min="2050" max="2050" width="0" style="65" hidden="1" customWidth="1"/>
    <col min="2051" max="2051" width="6.6640625" style="65" customWidth="1"/>
    <col min="2052" max="2052" width="38.33203125" style="65" customWidth="1"/>
    <col min="2053" max="2053" width="10.33203125" style="65" customWidth="1"/>
    <col min="2054" max="2054" width="8.88671875" style="65" customWidth="1"/>
    <col min="2055" max="2055" width="12.88671875" style="65" customWidth="1"/>
    <col min="2056" max="2056" width="16.6640625" style="65" customWidth="1"/>
    <col min="2057" max="2057" width="10.33203125" style="65"/>
    <col min="2058" max="2058" width="10.44140625" style="65" bestFit="1" customWidth="1"/>
    <col min="2059" max="2059" width="16.109375" style="65" customWidth="1"/>
    <col min="2060" max="2305" width="10.33203125" style="65"/>
    <col min="2306" max="2306" width="0" style="65" hidden="1" customWidth="1"/>
    <col min="2307" max="2307" width="6.6640625" style="65" customWidth="1"/>
    <col min="2308" max="2308" width="38.33203125" style="65" customWidth="1"/>
    <col min="2309" max="2309" width="10.33203125" style="65" customWidth="1"/>
    <col min="2310" max="2310" width="8.88671875" style="65" customWidth="1"/>
    <col min="2311" max="2311" width="12.88671875" style="65" customWidth="1"/>
    <col min="2312" max="2312" width="16.6640625" style="65" customWidth="1"/>
    <col min="2313" max="2313" width="10.33203125" style="65"/>
    <col min="2314" max="2314" width="10.44140625" style="65" bestFit="1" customWidth="1"/>
    <col min="2315" max="2315" width="16.109375" style="65" customWidth="1"/>
    <col min="2316" max="2561" width="10.33203125" style="65"/>
    <col min="2562" max="2562" width="0" style="65" hidden="1" customWidth="1"/>
    <col min="2563" max="2563" width="6.6640625" style="65" customWidth="1"/>
    <col min="2564" max="2564" width="38.33203125" style="65" customWidth="1"/>
    <col min="2565" max="2565" width="10.33203125" style="65" customWidth="1"/>
    <col min="2566" max="2566" width="8.88671875" style="65" customWidth="1"/>
    <col min="2567" max="2567" width="12.88671875" style="65" customWidth="1"/>
    <col min="2568" max="2568" width="16.6640625" style="65" customWidth="1"/>
    <col min="2569" max="2569" width="10.33203125" style="65"/>
    <col min="2570" max="2570" width="10.44140625" style="65" bestFit="1" customWidth="1"/>
    <col min="2571" max="2571" width="16.109375" style="65" customWidth="1"/>
    <col min="2572" max="2817" width="10.33203125" style="65"/>
    <col min="2818" max="2818" width="0" style="65" hidden="1" customWidth="1"/>
    <col min="2819" max="2819" width="6.6640625" style="65" customWidth="1"/>
    <col min="2820" max="2820" width="38.33203125" style="65" customWidth="1"/>
    <col min="2821" max="2821" width="10.33203125" style="65" customWidth="1"/>
    <col min="2822" max="2822" width="8.88671875" style="65" customWidth="1"/>
    <col min="2823" max="2823" width="12.88671875" style="65" customWidth="1"/>
    <col min="2824" max="2824" width="16.6640625" style="65" customWidth="1"/>
    <col min="2825" max="2825" width="10.33203125" style="65"/>
    <col min="2826" max="2826" width="10.44140625" style="65" bestFit="1" customWidth="1"/>
    <col min="2827" max="2827" width="16.109375" style="65" customWidth="1"/>
    <col min="2828" max="3073" width="10.33203125" style="65"/>
    <col min="3074" max="3074" width="0" style="65" hidden="1" customWidth="1"/>
    <col min="3075" max="3075" width="6.6640625" style="65" customWidth="1"/>
    <col min="3076" max="3076" width="38.33203125" style="65" customWidth="1"/>
    <col min="3077" max="3077" width="10.33203125" style="65" customWidth="1"/>
    <col min="3078" max="3078" width="8.88671875" style="65" customWidth="1"/>
    <col min="3079" max="3079" width="12.88671875" style="65" customWidth="1"/>
    <col min="3080" max="3080" width="16.6640625" style="65" customWidth="1"/>
    <col min="3081" max="3081" width="10.33203125" style="65"/>
    <col min="3082" max="3082" width="10.44140625" style="65" bestFit="1" customWidth="1"/>
    <col min="3083" max="3083" width="16.109375" style="65" customWidth="1"/>
    <col min="3084" max="3329" width="10.33203125" style="65"/>
    <col min="3330" max="3330" width="0" style="65" hidden="1" customWidth="1"/>
    <col min="3331" max="3331" width="6.6640625" style="65" customWidth="1"/>
    <col min="3332" max="3332" width="38.33203125" style="65" customWidth="1"/>
    <col min="3333" max="3333" width="10.33203125" style="65" customWidth="1"/>
    <col min="3334" max="3334" width="8.88671875" style="65" customWidth="1"/>
    <col min="3335" max="3335" width="12.88671875" style="65" customWidth="1"/>
    <col min="3336" max="3336" width="16.6640625" style="65" customWidth="1"/>
    <col min="3337" max="3337" width="10.33203125" style="65"/>
    <col min="3338" max="3338" width="10.44140625" style="65" bestFit="1" customWidth="1"/>
    <col min="3339" max="3339" width="16.109375" style="65" customWidth="1"/>
    <col min="3340" max="3585" width="10.33203125" style="65"/>
    <col min="3586" max="3586" width="0" style="65" hidden="1" customWidth="1"/>
    <col min="3587" max="3587" width="6.6640625" style="65" customWidth="1"/>
    <col min="3588" max="3588" width="38.33203125" style="65" customWidth="1"/>
    <col min="3589" max="3589" width="10.33203125" style="65" customWidth="1"/>
    <col min="3590" max="3590" width="8.88671875" style="65" customWidth="1"/>
    <col min="3591" max="3591" width="12.88671875" style="65" customWidth="1"/>
    <col min="3592" max="3592" width="16.6640625" style="65" customWidth="1"/>
    <col min="3593" max="3593" width="10.33203125" style="65"/>
    <col min="3594" max="3594" width="10.44140625" style="65" bestFit="1" customWidth="1"/>
    <col min="3595" max="3595" width="16.109375" style="65" customWidth="1"/>
    <col min="3596" max="3841" width="10.33203125" style="65"/>
    <col min="3842" max="3842" width="0" style="65" hidden="1" customWidth="1"/>
    <col min="3843" max="3843" width="6.6640625" style="65" customWidth="1"/>
    <col min="3844" max="3844" width="38.33203125" style="65" customWidth="1"/>
    <col min="3845" max="3845" width="10.33203125" style="65" customWidth="1"/>
    <col min="3846" max="3846" width="8.88671875" style="65" customWidth="1"/>
    <col min="3847" max="3847" width="12.88671875" style="65" customWidth="1"/>
    <col min="3848" max="3848" width="16.6640625" style="65" customWidth="1"/>
    <col min="3849" max="3849" width="10.33203125" style="65"/>
    <col min="3850" max="3850" width="10.44140625" style="65" bestFit="1" customWidth="1"/>
    <col min="3851" max="3851" width="16.109375" style="65" customWidth="1"/>
    <col min="3852" max="4097" width="10.33203125" style="65"/>
    <col min="4098" max="4098" width="0" style="65" hidden="1" customWidth="1"/>
    <col min="4099" max="4099" width="6.6640625" style="65" customWidth="1"/>
    <col min="4100" max="4100" width="38.33203125" style="65" customWidth="1"/>
    <col min="4101" max="4101" width="10.33203125" style="65" customWidth="1"/>
    <col min="4102" max="4102" width="8.88671875" style="65" customWidth="1"/>
    <col min="4103" max="4103" width="12.88671875" style="65" customWidth="1"/>
    <col min="4104" max="4104" width="16.6640625" style="65" customWidth="1"/>
    <col min="4105" max="4105" width="10.33203125" style="65"/>
    <col min="4106" max="4106" width="10.44140625" style="65" bestFit="1" customWidth="1"/>
    <col min="4107" max="4107" width="16.109375" style="65" customWidth="1"/>
    <col min="4108" max="4353" width="10.33203125" style="65"/>
    <col min="4354" max="4354" width="0" style="65" hidden="1" customWidth="1"/>
    <col min="4355" max="4355" width="6.6640625" style="65" customWidth="1"/>
    <col min="4356" max="4356" width="38.33203125" style="65" customWidth="1"/>
    <col min="4357" max="4357" width="10.33203125" style="65" customWidth="1"/>
    <col min="4358" max="4358" width="8.88671875" style="65" customWidth="1"/>
    <col min="4359" max="4359" width="12.88671875" style="65" customWidth="1"/>
    <col min="4360" max="4360" width="16.6640625" style="65" customWidth="1"/>
    <col min="4361" max="4361" width="10.33203125" style="65"/>
    <col min="4362" max="4362" width="10.44140625" style="65" bestFit="1" customWidth="1"/>
    <col min="4363" max="4363" width="16.109375" style="65" customWidth="1"/>
    <col min="4364" max="4609" width="10.33203125" style="65"/>
    <col min="4610" max="4610" width="0" style="65" hidden="1" customWidth="1"/>
    <col min="4611" max="4611" width="6.6640625" style="65" customWidth="1"/>
    <col min="4612" max="4612" width="38.33203125" style="65" customWidth="1"/>
    <col min="4613" max="4613" width="10.33203125" style="65" customWidth="1"/>
    <col min="4614" max="4614" width="8.88671875" style="65" customWidth="1"/>
    <col min="4615" max="4615" width="12.88671875" style="65" customWidth="1"/>
    <col min="4616" max="4616" width="16.6640625" style="65" customWidth="1"/>
    <col min="4617" max="4617" width="10.33203125" style="65"/>
    <col min="4618" max="4618" width="10.44140625" style="65" bestFit="1" customWidth="1"/>
    <col min="4619" max="4619" width="16.109375" style="65" customWidth="1"/>
    <col min="4620" max="4865" width="10.33203125" style="65"/>
    <col min="4866" max="4866" width="0" style="65" hidden="1" customWidth="1"/>
    <col min="4867" max="4867" width="6.6640625" style="65" customWidth="1"/>
    <col min="4868" max="4868" width="38.33203125" style="65" customWidth="1"/>
    <col min="4869" max="4869" width="10.33203125" style="65" customWidth="1"/>
    <col min="4870" max="4870" width="8.88671875" style="65" customWidth="1"/>
    <col min="4871" max="4871" width="12.88671875" style="65" customWidth="1"/>
    <col min="4872" max="4872" width="16.6640625" style="65" customWidth="1"/>
    <col min="4873" max="4873" width="10.33203125" style="65"/>
    <col min="4874" max="4874" width="10.44140625" style="65" bestFit="1" customWidth="1"/>
    <col min="4875" max="4875" width="16.109375" style="65" customWidth="1"/>
    <col min="4876" max="5121" width="10.33203125" style="65"/>
    <col min="5122" max="5122" width="0" style="65" hidden="1" customWidth="1"/>
    <col min="5123" max="5123" width="6.6640625" style="65" customWidth="1"/>
    <col min="5124" max="5124" width="38.33203125" style="65" customWidth="1"/>
    <col min="5125" max="5125" width="10.33203125" style="65" customWidth="1"/>
    <col min="5126" max="5126" width="8.88671875" style="65" customWidth="1"/>
    <col min="5127" max="5127" width="12.88671875" style="65" customWidth="1"/>
    <col min="5128" max="5128" width="16.6640625" style="65" customWidth="1"/>
    <col min="5129" max="5129" width="10.33203125" style="65"/>
    <col min="5130" max="5130" width="10.44140625" style="65" bestFit="1" customWidth="1"/>
    <col min="5131" max="5131" width="16.109375" style="65" customWidth="1"/>
    <col min="5132" max="5377" width="10.33203125" style="65"/>
    <col min="5378" max="5378" width="0" style="65" hidden="1" customWidth="1"/>
    <col min="5379" max="5379" width="6.6640625" style="65" customWidth="1"/>
    <col min="5380" max="5380" width="38.33203125" style="65" customWidth="1"/>
    <col min="5381" max="5381" width="10.33203125" style="65" customWidth="1"/>
    <col min="5382" max="5382" width="8.88671875" style="65" customWidth="1"/>
    <col min="5383" max="5383" width="12.88671875" style="65" customWidth="1"/>
    <col min="5384" max="5384" width="16.6640625" style="65" customWidth="1"/>
    <col min="5385" max="5385" width="10.33203125" style="65"/>
    <col min="5386" max="5386" width="10.44140625" style="65" bestFit="1" customWidth="1"/>
    <col min="5387" max="5387" width="16.109375" style="65" customWidth="1"/>
    <col min="5388" max="5633" width="10.33203125" style="65"/>
    <col min="5634" max="5634" width="0" style="65" hidden="1" customWidth="1"/>
    <col min="5635" max="5635" width="6.6640625" style="65" customWidth="1"/>
    <col min="5636" max="5636" width="38.33203125" style="65" customWidth="1"/>
    <col min="5637" max="5637" width="10.33203125" style="65" customWidth="1"/>
    <col min="5638" max="5638" width="8.88671875" style="65" customWidth="1"/>
    <col min="5639" max="5639" width="12.88671875" style="65" customWidth="1"/>
    <col min="5640" max="5640" width="16.6640625" style="65" customWidth="1"/>
    <col min="5641" max="5641" width="10.33203125" style="65"/>
    <col min="5642" max="5642" width="10.44140625" style="65" bestFit="1" customWidth="1"/>
    <col min="5643" max="5643" width="16.109375" style="65" customWidth="1"/>
    <col min="5644" max="5889" width="10.33203125" style="65"/>
    <col min="5890" max="5890" width="0" style="65" hidden="1" customWidth="1"/>
    <col min="5891" max="5891" width="6.6640625" style="65" customWidth="1"/>
    <col min="5892" max="5892" width="38.33203125" style="65" customWidth="1"/>
    <col min="5893" max="5893" width="10.33203125" style="65" customWidth="1"/>
    <col min="5894" max="5894" width="8.88671875" style="65" customWidth="1"/>
    <col min="5895" max="5895" width="12.88671875" style="65" customWidth="1"/>
    <col min="5896" max="5896" width="16.6640625" style="65" customWidth="1"/>
    <col min="5897" max="5897" width="10.33203125" style="65"/>
    <col min="5898" max="5898" width="10.44140625" style="65" bestFit="1" customWidth="1"/>
    <col min="5899" max="5899" width="16.109375" style="65" customWidth="1"/>
    <col min="5900" max="6145" width="10.33203125" style="65"/>
    <col min="6146" max="6146" width="0" style="65" hidden="1" customWidth="1"/>
    <col min="6147" max="6147" width="6.6640625" style="65" customWidth="1"/>
    <col min="6148" max="6148" width="38.33203125" style="65" customWidth="1"/>
    <col min="6149" max="6149" width="10.33203125" style="65" customWidth="1"/>
    <col min="6150" max="6150" width="8.88671875" style="65" customWidth="1"/>
    <col min="6151" max="6151" width="12.88671875" style="65" customWidth="1"/>
    <col min="6152" max="6152" width="16.6640625" style="65" customWidth="1"/>
    <col min="6153" max="6153" width="10.33203125" style="65"/>
    <col min="6154" max="6154" width="10.44140625" style="65" bestFit="1" customWidth="1"/>
    <col min="6155" max="6155" width="16.109375" style="65" customWidth="1"/>
    <col min="6156" max="6401" width="10.33203125" style="65"/>
    <col min="6402" max="6402" width="0" style="65" hidden="1" customWidth="1"/>
    <col min="6403" max="6403" width="6.6640625" style="65" customWidth="1"/>
    <col min="6404" max="6404" width="38.33203125" style="65" customWidth="1"/>
    <col min="6405" max="6405" width="10.33203125" style="65" customWidth="1"/>
    <col min="6406" max="6406" width="8.88671875" style="65" customWidth="1"/>
    <col min="6407" max="6407" width="12.88671875" style="65" customWidth="1"/>
    <col min="6408" max="6408" width="16.6640625" style="65" customWidth="1"/>
    <col min="6409" max="6409" width="10.33203125" style="65"/>
    <col min="6410" max="6410" width="10.44140625" style="65" bestFit="1" customWidth="1"/>
    <col min="6411" max="6411" width="16.109375" style="65" customWidth="1"/>
    <col min="6412" max="6657" width="10.33203125" style="65"/>
    <col min="6658" max="6658" width="0" style="65" hidden="1" customWidth="1"/>
    <col min="6659" max="6659" width="6.6640625" style="65" customWidth="1"/>
    <col min="6660" max="6660" width="38.33203125" style="65" customWidth="1"/>
    <col min="6661" max="6661" width="10.33203125" style="65" customWidth="1"/>
    <col min="6662" max="6662" width="8.88671875" style="65" customWidth="1"/>
    <col min="6663" max="6663" width="12.88671875" style="65" customWidth="1"/>
    <col min="6664" max="6664" width="16.6640625" style="65" customWidth="1"/>
    <col min="6665" max="6665" width="10.33203125" style="65"/>
    <col min="6666" max="6666" width="10.44140625" style="65" bestFit="1" customWidth="1"/>
    <col min="6667" max="6667" width="16.109375" style="65" customWidth="1"/>
    <col min="6668" max="6913" width="10.33203125" style="65"/>
    <col min="6914" max="6914" width="0" style="65" hidden="1" customWidth="1"/>
    <col min="6915" max="6915" width="6.6640625" style="65" customWidth="1"/>
    <col min="6916" max="6916" width="38.33203125" style="65" customWidth="1"/>
    <col min="6917" max="6917" width="10.33203125" style="65" customWidth="1"/>
    <col min="6918" max="6918" width="8.88671875" style="65" customWidth="1"/>
    <col min="6919" max="6919" width="12.88671875" style="65" customWidth="1"/>
    <col min="6920" max="6920" width="16.6640625" style="65" customWidth="1"/>
    <col min="6921" max="6921" width="10.33203125" style="65"/>
    <col min="6922" max="6922" width="10.44140625" style="65" bestFit="1" customWidth="1"/>
    <col min="6923" max="6923" width="16.109375" style="65" customWidth="1"/>
    <col min="6924" max="7169" width="10.33203125" style="65"/>
    <col min="7170" max="7170" width="0" style="65" hidden="1" customWidth="1"/>
    <col min="7171" max="7171" width="6.6640625" style="65" customWidth="1"/>
    <col min="7172" max="7172" width="38.33203125" style="65" customWidth="1"/>
    <col min="7173" max="7173" width="10.33203125" style="65" customWidth="1"/>
    <col min="7174" max="7174" width="8.88671875" style="65" customWidth="1"/>
    <col min="7175" max="7175" width="12.88671875" style="65" customWidth="1"/>
    <col min="7176" max="7176" width="16.6640625" style="65" customWidth="1"/>
    <col min="7177" max="7177" width="10.33203125" style="65"/>
    <col min="7178" max="7178" width="10.44140625" style="65" bestFit="1" customWidth="1"/>
    <col min="7179" max="7179" width="16.109375" style="65" customWidth="1"/>
    <col min="7180" max="7425" width="10.33203125" style="65"/>
    <col min="7426" max="7426" width="0" style="65" hidden="1" customWidth="1"/>
    <col min="7427" max="7427" width="6.6640625" style="65" customWidth="1"/>
    <col min="7428" max="7428" width="38.33203125" style="65" customWidth="1"/>
    <col min="7429" max="7429" width="10.33203125" style="65" customWidth="1"/>
    <col min="7430" max="7430" width="8.88671875" style="65" customWidth="1"/>
    <col min="7431" max="7431" width="12.88671875" style="65" customWidth="1"/>
    <col min="7432" max="7432" width="16.6640625" style="65" customWidth="1"/>
    <col min="7433" max="7433" width="10.33203125" style="65"/>
    <col min="7434" max="7434" width="10.44140625" style="65" bestFit="1" customWidth="1"/>
    <col min="7435" max="7435" width="16.109375" style="65" customWidth="1"/>
    <col min="7436" max="7681" width="10.33203125" style="65"/>
    <col min="7682" max="7682" width="0" style="65" hidden="1" customWidth="1"/>
    <col min="7683" max="7683" width="6.6640625" style="65" customWidth="1"/>
    <col min="7684" max="7684" width="38.33203125" style="65" customWidth="1"/>
    <col min="7685" max="7685" width="10.33203125" style="65" customWidth="1"/>
    <col min="7686" max="7686" width="8.88671875" style="65" customWidth="1"/>
    <col min="7687" max="7687" width="12.88671875" style="65" customWidth="1"/>
    <col min="7688" max="7688" width="16.6640625" style="65" customWidth="1"/>
    <col min="7689" max="7689" width="10.33203125" style="65"/>
    <col min="7690" max="7690" width="10.44140625" style="65" bestFit="1" customWidth="1"/>
    <col min="7691" max="7691" width="16.109375" style="65" customWidth="1"/>
    <col min="7692" max="7937" width="10.33203125" style="65"/>
    <col min="7938" max="7938" width="0" style="65" hidden="1" customWidth="1"/>
    <col min="7939" max="7939" width="6.6640625" style="65" customWidth="1"/>
    <col min="7940" max="7940" width="38.33203125" style="65" customWidth="1"/>
    <col min="7941" max="7941" width="10.33203125" style="65" customWidth="1"/>
    <col min="7942" max="7942" width="8.88671875" style="65" customWidth="1"/>
    <col min="7943" max="7943" width="12.88671875" style="65" customWidth="1"/>
    <col min="7944" max="7944" width="16.6640625" style="65" customWidth="1"/>
    <col min="7945" max="7945" width="10.33203125" style="65"/>
    <col min="7946" max="7946" width="10.44140625" style="65" bestFit="1" customWidth="1"/>
    <col min="7947" max="7947" width="16.109375" style="65" customWidth="1"/>
    <col min="7948" max="8193" width="10.33203125" style="65"/>
    <col min="8194" max="8194" width="0" style="65" hidden="1" customWidth="1"/>
    <col min="8195" max="8195" width="6.6640625" style="65" customWidth="1"/>
    <col min="8196" max="8196" width="38.33203125" style="65" customWidth="1"/>
    <col min="8197" max="8197" width="10.33203125" style="65" customWidth="1"/>
    <col min="8198" max="8198" width="8.88671875" style="65" customWidth="1"/>
    <col min="8199" max="8199" width="12.88671875" style="65" customWidth="1"/>
    <col min="8200" max="8200" width="16.6640625" style="65" customWidth="1"/>
    <col min="8201" max="8201" width="10.33203125" style="65"/>
    <col min="8202" max="8202" width="10.44140625" style="65" bestFit="1" customWidth="1"/>
    <col min="8203" max="8203" width="16.109375" style="65" customWidth="1"/>
    <col min="8204" max="8449" width="10.33203125" style="65"/>
    <col min="8450" max="8450" width="0" style="65" hidden="1" customWidth="1"/>
    <col min="8451" max="8451" width="6.6640625" style="65" customWidth="1"/>
    <col min="8452" max="8452" width="38.33203125" style="65" customWidth="1"/>
    <col min="8453" max="8453" width="10.33203125" style="65" customWidth="1"/>
    <col min="8454" max="8454" width="8.88671875" style="65" customWidth="1"/>
    <col min="8455" max="8455" width="12.88671875" style="65" customWidth="1"/>
    <col min="8456" max="8456" width="16.6640625" style="65" customWidth="1"/>
    <col min="8457" max="8457" width="10.33203125" style="65"/>
    <col min="8458" max="8458" width="10.44140625" style="65" bestFit="1" customWidth="1"/>
    <col min="8459" max="8459" width="16.109375" style="65" customWidth="1"/>
    <col min="8460" max="8705" width="10.33203125" style="65"/>
    <col min="8706" max="8706" width="0" style="65" hidden="1" customWidth="1"/>
    <col min="8707" max="8707" width="6.6640625" style="65" customWidth="1"/>
    <col min="8708" max="8708" width="38.33203125" style="65" customWidth="1"/>
    <col min="8709" max="8709" width="10.33203125" style="65" customWidth="1"/>
    <col min="8710" max="8710" width="8.88671875" style="65" customWidth="1"/>
    <col min="8711" max="8711" width="12.88671875" style="65" customWidth="1"/>
    <col min="8712" max="8712" width="16.6640625" style="65" customWidth="1"/>
    <col min="8713" max="8713" width="10.33203125" style="65"/>
    <col min="8714" max="8714" width="10.44140625" style="65" bestFit="1" customWidth="1"/>
    <col min="8715" max="8715" width="16.109375" style="65" customWidth="1"/>
    <col min="8716" max="8961" width="10.33203125" style="65"/>
    <col min="8962" max="8962" width="0" style="65" hidden="1" customWidth="1"/>
    <col min="8963" max="8963" width="6.6640625" style="65" customWidth="1"/>
    <col min="8964" max="8964" width="38.33203125" style="65" customWidth="1"/>
    <col min="8965" max="8965" width="10.33203125" style="65" customWidth="1"/>
    <col min="8966" max="8966" width="8.88671875" style="65" customWidth="1"/>
    <col min="8967" max="8967" width="12.88671875" style="65" customWidth="1"/>
    <col min="8968" max="8968" width="16.6640625" style="65" customWidth="1"/>
    <col min="8969" max="8969" width="10.33203125" style="65"/>
    <col min="8970" max="8970" width="10.44140625" style="65" bestFit="1" customWidth="1"/>
    <col min="8971" max="8971" width="16.109375" style="65" customWidth="1"/>
    <col min="8972" max="9217" width="10.33203125" style="65"/>
    <col min="9218" max="9218" width="0" style="65" hidden="1" customWidth="1"/>
    <col min="9219" max="9219" width="6.6640625" style="65" customWidth="1"/>
    <col min="9220" max="9220" width="38.33203125" style="65" customWidth="1"/>
    <col min="9221" max="9221" width="10.33203125" style="65" customWidth="1"/>
    <col min="9222" max="9222" width="8.88671875" style="65" customWidth="1"/>
    <col min="9223" max="9223" width="12.88671875" style="65" customWidth="1"/>
    <col min="9224" max="9224" width="16.6640625" style="65" customWidth="1"/>
    <col min="9225" max="9225" width="10.33203125" style="65"/>
    <col min="9226" max="9226" width="10.44140625" style="65" bestFit="1" customWidth="1"/>
    <col min="9227" max="9227" width="16.109375" style="65" customWidth="1"/>
    <col min="9228" max="9473" width="10.33203125" style="65"/>
    <col min="9474" max="9474" width="0" style="65" hidden="1" customWidth="1"/>
    <col min="9475" max="9475" width="6.6640625" style="65" customWidth="1"/>
    <col min="9476" max="9476" width="38.33203125" style="65" customWidth="1"/>
    <col min="9477" max="9477" width="10.33203125" style="65" customWidth="1"/>
    <col min="9478" max="9478" width="8.88671875" style="65" customWidth="1"/>
    <col min="9479" max="9479" width="12.88671875" style="65" customWidth="1"/>
    <col min="9480" max="9480" width="16.6640625" style="65" customWidth="1"/>
    <col min="9481" max="9481" width="10.33203125" style="65"/>
    <col min="9482" max="9482" width="10.44140625" style="65" bestFit="1" customWidth="1"/>
    <col min="9483" max="9483" width="16.109375" style="65" customWidth="1"/>
    <col min="9484" max="9729" width="10.33203125" style="65"/>
    <col min="9730" max="9730" width="0" style="65" hidden="1" customWidth="1"/>
    <col min="9731" max="9731" width="6.6640625" style="65" customWidth="1"/>
    <col min="9732" max="9732" width="38.33203125" style="65" customWidth="1"/>
    <col min="9733" max="9733" width="10.33203125" style="65" customWidth="1"/>
    <col min="9734" max="9734" width="8.88671875" style="65" customWidth="1"/>
    <col min="9735" max="9735" width="12.88671875" style="65" customWidth="1"/>
    <col min="9736" max="9736" width="16.6640625" style="65" customWidth="1"/>
    <col min="9737" max="9737" width="10.33203125" style="65"/>
    <col min="9738" max="9738" width="10.44140625" style="65" bestFit="1" customWidth="1"/>
    <col min="9739" max="9739" width="16.109375" style="65" customWidth="1"/>
    <col min="9740" max="9985" width="10.33203125" style="65"/>
    <col min="9986" max="9986" width="0" style="65" hidden="1" customWidth="1"/>
    <col min="9987" max="9987" width="6.6640625" style="65" customWidth="1"/>
    <col min="9988" max="9988" width="38.33203125" style="65" customWidth="1"/>
    <col min="9989" max="9989" width="10.33203125" style="65" customWidth="1"/>
    <col min="9990" max="9990" width="8.88671875" style="65" customWidth="1"/>
    <col min="9991" max="9991" width="12.88671875" style="65" customWidth="1"/>
    <col min="9992" max="9992" width="16.6640625" style="65" customWidth="1"/>
    <col min="9993" max="9993" width="10.33203125" style="65"/>
    <col min="9994" max="9994" width="10.44140625" style="65" bestFit="1" customWidth="1"/>
    <col min="9995" max="9995" width="16.109375" style="65" customWidth="1"/>
    <col min="9996" max="10241" width="10.33203125" style="65"/>
    <col min="10242" max="10242" width="0" style="65" hidden="1" customWidth="1"/>
    <col min="10243" max="10243" width="6.6640625" style="65" customWidth="1"/>
    <col min="10244" max="10244" width="38.33203125" style="65" customWidth="1"/>
    <col min="10245" max="10245" width="10.33203125" style="65" customWidth="1"/>
    <col min="10246" max="10246" width="8.88671875" style="65" customWidth="1"/>
    <col min="10247" max="10247" width="12.88671875" style="65" customWidth="1"/>
    <col min="10248" max="10248" width="16.6640625" style="65" customWidth="1"/>
    <col min="10249" max="10249" width="10.33203125" style="65"/>
    <col min="10250" max="10250" width="10.44140625" style="65" bestFit="1" customWidth="1"/>
    <col min="10251" max="10251" width="16.109375" style="65" customWidth="1"/>
    <col min="10252" max="10497" width="10.33203125" style="65"/>
    <col min="10498" max="10498" width="0" style="65" hidden="1" customWidth="1"/>
    <col min="10499" max="10499" width="6.6640625" style="65" customWidth="1"/>
    <col min="10500" max="10500" width="38.33203125" style="65" customWidth="1"/>
    <col min="10501" max="10501" width="10.33203125" style="65" customWidth="1"/>
    <col min="10502" max="10502" width="8.88671875" style="65" customWidth="1"/>
    <col min="10503" max="10503" width="12.88671875" style="65" customWidth="1"/>
    <col min="10504" max="10504" width="16.6640625" style="65" customWidth="1"/>
    <col min="10505" max="10505" width="10.33203125" style="65"/>
    <col min="10506" max="10506" width="10.44140625" style="65" bestFit="1" customWidth="1"/>
    <col min="10507" max="10507" width="16.109375" style="65" customWidth="1"/>
    <col min="10508" max="10753" width="10.33203125" style="65"/>
    <col min="10754" max="10754" width="0" style="65" hidden="1" customWidth="1"/>
    <col min="10755" max="10755" width="6.6640625" style="65" customWidth="1"/>
    <col min="10756" max="10756" width="38.33203125" style="65" customWidth="1"/>
    <col min="10757" max="10757" width="10.33203125" style="65" customWidth="1"/>
    <col min="10758" max="10758" width="8.88671875" style="65" customWidth="1"/>
    <col min="10759" max="10759" width="12.88671875" style="65" customWidth="1"/>
    <col min="10760" max="10760" width="16.6640625" style="65" customWidth="1"/>
    <col min="10761" max="10761" width="10.33203125" style="65"/>
    <col min="10762" max="10762" width="10.44140625" style="65" bestFit="1" customWidth="1"/>
    <col min="10763" max="10763" width="16.109375" style="65" customWidth="1"/>
    <col min="10764" max="11009" width="10.33203125" style="65"/>
    <col min="11010" max="11010" width="0" style="65" hidden="1" customWidth="1"/>
    <col min="11011" max="11011" width="6.6640625" style="65" customWidth="1"/>
    <col min="11012" max="11012" width="38.33203125" style="65" customWidth="1"/>
    <col min="11013" max="11013" width="10.33203125" style="65" customWidth="1"/>
    <col min="11014" max="11014" width="8.88671875" style="65" customWidth="1"/>
    <col min="11015" max="11015" width="12.88671875" style="65" customWidth="1"/>
    <col min="11016" max="11016" width="16.6640625" style="65" customWidth="1"/>
    <col min="11017" max="11017" width="10.33203125" style="65"/>
    <col min="11018" max="11018" width="10.44140625" style="65" bestFit="1" customWidth="1"/>
    <col min="11019" max="11019" width="16.109375" style="65" customWidth="1"/>
    <col min="11020" max="11265" width="10.33203125" style="65"/>
    <col min="11266" max="11266" width="0" style="65" hidden="1" customWidth="1"/>
    <col min="11267" max="11267" width="6.6640625" style="65" customWidth="1"/>
    <col min="11268" max="11268" width="38.33203125" style="65" customWidth="1"/>
    <col min="11269" max="11269" width="10.33203125" style="65" customWidth="1"/>
    <col min="11270" max="11270" width="8.88671875" style="65" customWidth="1"/>
    <col min="11271" max="11271" width="12.88671875" style="65" customWidth="1"/>
    <col min="11272" max="11272" width="16.6640625" style="65" customWidth="1"/>
    <col min="11273" max="11273" width="10.33203125" style="65"/>
    <col min="11274" max="11274" width="10.44140625" style="65" bestFit="1" customWidth="1"/>
    <col min="11275" max="11275" width="16.109375" style="65" customWidth="1"/>
    <col min="11276" max="11521" width="10.33203125" style="65"/>
    <col min="11522" max="11522" width="0" style="65" hidden="1" customWidth="1"/>
    <col min="11523" max="11523" width="6.6640625" style="65" customWidth="1"/>
    <col min="11524" max="11524" width="38.33203125" style="65" customWidth="1"/>
    <col min="11525" max="11525" width="10.33203125" style="65" customWidth="1"/>
    <col min="11526" max="11526" width="8.88671875" style="65" customWidth="1"/>
    <col min="11527" max="11527" width="12.88671875" style="65" customWidth="1"/>
    <col min="11528" max="11528" width="16.6640625" style="65" customWidth="1"/>
    <col min="11529" max="11529" width="10.33203125" style="65"/>
    <col min="11530" max="11530" width="10.44140625" style="65" bestFit="1" customWidth="1"/>
    <col min="11531" max="11531" width="16.109375" style="65" customWidth="1"/>
    <col min="11532" max="11777" width="10.33203125" style="65"/>
    <col min="11778" max="11778" width="0" style="65" hidden="1" customWidth="1"/>
    <col min="11779" max="11779" width="6.6640625" style="65" customWidth="1"/>
    <col min="11780" max="11780" width="38.33203125" style="65" customWidth="1"/>
    <col min="11781" max="11781" width="10.33203125" style="65" customWidth="1"/>
    <col min="11782" max="11782" width="8.88671875" style="65" customWidth="1"/>
    <col min="11783" max="11783" width="12.88671875" style="65" customWidth="1"/>
    <col min="11784" max="11784" width="16.6640625" style="65" customWidth="1"/>
    <col min="11785" max="11785" width="10.33203125" style="65"/>
    <col min="11786" max="11786" width="10.44140625" style="65" bestFit="1" customWidth="1"/>
    <col min="11787" max="11787" width="16.109375" style="65" customWidth="1"/>
    <col min="11788" max="12033" width="10.33203125" style="65"/>
    <col min="12034" max="12034" width="0" style="65" hidden="1" customWidth="1"/>
    <col min="12035" max="12035" width="6.6640625" style="65" customWidth="1"/>
    <col min="12036" max="12036" width="38.33203125" style="65" customWidth="1"/>
    <col min="12037" max="12037" width="10.33203125" style="65" customWidth="1"/>
    <col min="12038" max="12038" width="8.88671875" style="65" customWidth="1"/>
    <col min="12039" max="12039" width="12.88671875" style="65" customWidth="1"/>
    <col min="12040" max="12040" width="16.6640625" style="65" customWidth="1"/>
    <col min="12041" max="12041" width="10.33203125" style="65"/>
    <col min="12042" max="12042" width="10.44140625" style="65" bestFit="1" customWidth="1"/>
    <col min="12043" max="12043" width="16.109375" style="65" customWidth="1"/>
    <col min="12044" max="12289" width="10.33203125" style="65"/>
    <col min="12290" max="12290" width="0" style="65" hidden="1" customWidth="1"/>
    <col min="12291" max="12291" width="6.6640625" style="65" customWidth="1"/>
    <col min="12292" max="12292" width="38.33203125" style="65" customWidth="1"/>
    <col min="12293" max="12293" width="10.33203125" style="65" customWidth="1"/>
    <col min="12294" max="12294" width="8.88671875" style="65" customWidth="1"/>
    <col min="12295" max="12295" width="12.88671875" style="65" customWidth="1"/>
    <col min="12296" max="12296" width="16.6640625" style="65" customWidth="1"/>
    <col min="12297" max="12297" width="10.33203125" style="65"/>
    <col min="12298" max="12298" width="10.44140625" style="65" bestFit="1" customWidth="1"/>
    <col min="12299" max="12299" width="16.109375" style="65" customWidth="1"/>
    <col min="12300" max="12545" width="10.33203125" style="65"/>
    <col min="12546" max="12546" width="0" style="65" hidden="1" customWidth="1"/>
    <col min="12547" max="12547" width="6.6640625" style="65" customWidth="1"/>
    <col min="12548" max="12548" width="38.33203125" style="65" customWidth="1"/>
    <col min="12549" max="12549" width="10.33203125" style="65" customWidth="1"/>
    <col min="12550" max="12550" width="8.88671875" style="65" customWidth="1"/>
    <col min="12551" max="12551" width="12.88671875" style="65" customWidth="1"/>
    <col min="12552" max="12552" width="16.6640625" style="65" customWidth="1"/>
    <col min="12553" max="12553" width="10.33203125" style="65"/>
    <col min="12554" max="12554" width="10.44140625" style="65" bestFit="1" customWidth="1"/>
    <col min="12555" max="12555" width="16.109375" style="65" customWidth="1"/>
    <col min="12556" max="12801" width="10.33203125" style="65"/>
    <col min="12802" max="12802" width="0" style="65" hidden="1" customWidth="1"/>
    <col min="12803" max="12803" width="6.6640625" style="65" customWidth="1"/>
    <col min="12804" max="12804" width="38.33203125" style="65" customWidth="1"/>
    <col min="12805" max="12805" width="10.33203125" style="65" customWidth="1"/>
    <col min="12806" max="12806" width="8.88671875" style="65" customWidth="1"/>
    <col min="12807" max="12807" width="12.88671875" style="65" customWidth="1"/>
    <col min="12808" max="12808" width="16.6640625" style="65" customWidth="1"/>
    <col min="12809" max="12809" width="10.33203125" style="65"/>
    <col min="12810" max="12810" width="10.44140625" style="65" bestFit="1" customWidth="1"/>
    <col min="12811" max="12811" width="16.109375" style="65" customWidth="1"/>
    <col min="12812" max="13057" width="10.33203125" style="65"/>
    <col min="13058" max="13058" width="0" style="65" hidden="1" customWidth="1"/>
    <col min="13059" max="13059" width="6.6640625" style="65" customWidth="1"/>
    <col min="13060" max="13060" width="38.33203125" style="65" customWidth="1"/>
    <col min="13061" max="13061" width="10.33203125" style="65" customWidth="1"/>
    <col min="13062" max="13062" width="8.88671875" style="65" customWidth="1"/>
    <col min="13063" max="13063" width="12.88671875" style="65" customWidth="1"/>
    <col min="13064" max="13064" width="16.6640625" style="65" customWidth="1"/>
    <col min="13065" max="13065" width="10.33203125" style="65"/>
    <col min="13066" max="13066" width="10.44140625" style="65" bestFit="1" customWidth="1"/>
    <col min="13067" max="13067" width="16.109375" style="65" customWidth="1"/>
    <col min="13068" max="13313" width="10.33203125" style="65"/>
    <col min="13314" max="13314" width="0" style="65" hidden="1" customWidth="1"/>
    <col min="13315" max="13315" width="6.6640625" style="65" customWidth="1"/>
    <col min="13316" max="13316" width="38.33203125" style="65" customWidth="1"/>
    <col min="13317" max="13317" width="10.33203125" style="65" customWidth="1"/>
    <col min="13318" max="13318" width="8.88671875" style="65" customWidth="1"/>
    <col min="13319" max="13319" width="12.88671875" style="65" customWidth="1"/>
    <col min="13320" max="13320" width="16.6640625" style="65" customWidth="1"/>
    <col min="13321" max="13321" width="10.33203125" style="65"/>
    <col min="13322" max="13322" width="10.44140625" style="65" bestFit="1" customWidth="1"/>
    <col min="13323" max="13323" width="16.109375" style="65" customWidth="1"/>
    <col min="13324" max="13569" width="10.33203125" style="65"/>
    <col min="13570" max="13570" width="0" style="65" hidden="1" customWidth="1"/>
    <col min="13571" max="13571" width="6.6640625" style="65" customWidth="1"/>
    <col min="13572" max="13572" width="38.33203125" style="65" customWidth="1"/>
    <col min="13573" max="13573" width="10.33203125" style="65" customWidth="1"/>
    <col min="13574" max="13574" width="8.88671875" style="65" customWidth="1"/>
    <col min="13575" max="13575" width="12.88671875" style="65" customWidth="1"/>
    <col min="13576" max="13576" width="16.6640625" style="65" customWidth="1"/>
    <col min="13577" max="13577" width="10.33203125" style="65"/>
    <col min="13578" max="13578" width="10.44140625" style="65" bestFit="1" customWidth="1"/>
    <col min="13579" max="13579" width="16.109375" style="65" customWidth="1"/>
    <col min="13580" max="13825" width="10.33203125" style="65"/>
    <col min="13826" max="13826" width="0" style="65" hidden="1" customWidth="1"/>
    <col min="13827" max="13827" width="6.6640625" style="65" customWidth="1"/>
    <col min="13828" max="13828" width="38.33203125" style="65" customWidth="1"/>
    <col min="13829" max="13829" width="10.33203125" style="65" customWidth="1"/>
    <col min="13830" max="13830" width="8.88671875" style="65" customWidth="1"/>
    <col min="13831" max="13831" width="12.88671875" style="65" customWidth="1"/>
    <col min="13832" max="13832" width="16.6640625" style="65" customWidth="1"/>
    <col min="13833" max="13833" width="10.33203125" style="65"/>
    <col min="13834" max="13834" width="10.44140625" style="65" bestFit="1" customWidth="1"/>
    <col min="13835" max="13835" width="16.109375" style="65" customWidth="1"/>
    <col min="13836" max="14081" width="10.33203125" style="65"/>
    <col min="14082" max="14082" width="0" style="65" hidden="1" customWidth="1"/>
    <col min="14083" max="14083" width="6.6640625" style="65" customWidth="1"/>
    <col min="14084" max="14084" width="38.33203125" style="65" customWidth="1"/>
    <col min="14085" max="14085" width="10.33203125" style="65" customWidth="1"/>
    <col min="14086" max="14086" width="8.88671875" style="65" customWidth="1"/>
    <col min="14087" max="14087" width="12.88671875" style="65" customWidth="1"/>
    <col min="14088" max="14088" width="16.6640625" style="65" customWidth="1"/>
    <col min="14089" max="14089" width="10.33203125" style="65"/>
    <col min="14090" max="14090" width="10.44140625" style="65" bestFit="1" customWidth="1"/>
    <col min="14091" max="14091" width="16.109375" style="65" customWidth="1"/>
    <col min="14092" max="14337" width="10.33203125" style="65"/>
    <col min="14338" max="14338" width="0" style="65" hidden="1" customWidth="1"/>
    <col min="14339" max="14339" width="6.6640625" style="65" customWidth="1"/>
    <col min="14340" max="14340" width="38.33203125" style="65" customWidth="1"/>
    <col min="14341" max="14341" width="10.33203125" style="65" customWidth="1"/>
    <col min="14342" max="14342" width="8.88671875" style="65" customWidth="1"/>
    <col min="14343" max="14343" width="12.88671875" style="65" customWidth="1"/>
    <col min="14344" max="14344" width="16.6640625" style="65" customWidth="1"/>
    <col min="14345" max="14345" width="10.33203125" style="65"/>
    <col min="14346" max="14346" width="10.44140625" style="65" bestFit="1" customWidth="1"/>
    <col min="14347" max="14347" width="16.109375" style="65" customWidth="1"/>
    <col min="14348" max="14593" width="10.33203125" style="65"/>
    <col min="14594" max="14594" width="0" style="65" hidden="1" customWidth="1"/>
    <col min="14595" max="14595" width="6.6640625" style="65" customWidth="1"/>
    <col min="14596" max="14596" width="38.33203125" style="65" customWidth="1"/>
    <col min="14597" max="14597" width="10.33203125" style="65" customWidth="1"/>
    <col min="14598" max="14598" width="8.88671875" style="65" customWidth="1"/>
    <col min="14599" max="14599" width="12.88671875" style="65" customWidth="1"/>
    <col min="14600" max="14600" width="16.6640625" style="65" customWidth="1"/>
    <col min="14601" max="14601" width="10.33203125" style="65"/>
    <col min="14602" max="14602" width="10.44140625" style="65" bestFit="1" customWidth="1"/>
    <col min="14603" max="14603" width="16.109375" style="65" customWidth="1"/>
    <col min="14604" max="14849" width="10.33203125" style="65"/>
    <col min="14850" max="14850" width="0" style="65" hidden="1" customWidth="1"/>
    <col min="14851" max="14851" width="6.6640625" style="65" customWidth="1"/>
    <col min="14852" max="14852" width="38.33203125" style="65" customWidth="1"/>
    <col min="14853" max="14853" width="10.33203125" style="65" customWidth="1"/>
    <col min="14854" max="14854" width="8.88671875" style="65" customWidth="1"/>
    <col min="14855" max="14855" width="12.88671875" style="65" customWidth="1"/>
    <col min="14856" max="14856" width="16.6640625" style="65" customWidth="1"/>
    <col min="14857" max="14857" width="10.33203125" style="65"/>
    <col min="14858" max="14858" width="10.44140625" style="65" bestFit="1" customWidth="1"/>
    <col min="14859" max="14859" width="16.109375" style="65" customWidth="1"/>
    <col min="14860" max="15105" width="10.33203125" style="65"/>
    <col min="15106" max="15106" width="0" style="65" hidden="1" customWidth="1"/>
    <col min="15107" max="15107" width="6.6640625" style="65" customWidth="1"/>
    <col min="15108" max="15108" width="38.33203125" style="65" customWidth="1"/>
    <col min="15109" max="15109" width="10.33203125" style="65" customWidth="1"/>
    <col min="15110" max="15110" width="8.88671875" style="65" customWidth="1"/>
    <col min="15111" max="15111" width="12.88671875" style="65" customWidth="1"/>
    <col min="15112" max="15112" width="16.6640625" style="65" customWidth="1"/>
    <col min="15113" max="15113" width="10.33203125" style="65"/>
    <col min="15114" max="15114" width="10.44140625" style="65" bestFit="1" customWidth="1"/>
    <col min="15115" max="15115" width="16.109375" style="65" customWidth="1"/>
    <col min="15116" max="15361" width="10.33203125" style="65"/>
    <col min="15362" max="15362" width="0" style="65" hidden="1" customWidth="1"/>
    <col min="15363" max="15363" width="6.6640625" style="65" customWidth="1"/>
    <col min="15364" max="15364" width="38.33203125" style="65" customWidth="1"/>
    <col min="15365" max="15365" width="10.33203125" style="65" customWidth="1"/>
    <col min="15366" max="15366" width="8.88671875" style="65" customWidth="1"/>
    <col min="15367" max="15367" width="12.88671875" style="65" customWidth="1"/>
    <col min="15368" max="15368" width="16.6640625" style="65" customWidth="1"/>
    <col min="15369" max="15369" width="10.33203125" style="65"/>
    <col min="15370" max="15370" width="10.44140625" style="65" bestFit="1" customWidth="1"/>
    <col min="15371" max="15371" width="16.109375" style="65" customWidth="1"/>
    <col min="15372" max="15617" width="10.33203125" style="65"/>
    <col min="15618" max="15618" width="0" style="65" hidden="1" customWidth="1"/>
    <col min="15619" max="15619" width="6.6640625" style="65" customWidth="1"/>
    <col min="15620" max="15620" width="38.33203125" style="65" customWidth="1"/>
    <col min="15621" max="15621" width="10.33203125" style="65" customWidth="1"/>
    <col min="15622" max="15622" width="8.88671875" style="65" customWidth="1"/>
    <col min="15623" max="15623" width="12.88671875" style="65" customWidth="1"/>
    <col min="15624" max="15624" width="16.6640625" style="65" customWidth="1"/>
    <col min="15625" max="15625" width="10.33203125" style="65"/>
    <col min="15626" max="15626" width="10.44140625" style="65" bestFit="1" customWidth="1"/>
    <col min="15627" max="15627" width="16.109375" style="65" customWidth="1"/>
    <col min="15628" max="15873" width="10.33203125" style="65"/>
    <col min="15874" max="15874" width="0" style="65" hidden="1" customWidth="1"/>
    <col min="15875" max="15875" width="6.6640625" style="65" customWidth="1"/>
    <col min="15876" max="15876" width="38.33203125" style="65" customWidth="1"/>
    <col min="15877" max="15877" width="10.33203125" style="65" customWidth="1"/>
    <col min="15878" max="15878" width="8.88671875" style="65" customWidth="1"/>
    <col min="15879" max="15879" width="12.88671875" style="65" customWidth="1"/>
    <col min="15880" max="15880" width="16.6640625" style="65" customWidth="1"/>
    <col min="15881" max="15881" width="10.33203125" style="65"/>
    <col min="15882" max="15882" width="10.44140625" style="65" bestFit="1" customWidth="1"/>
    <col min="15883" max="15883" width="16.109375" style="65" customWidth="1"/>
    <col min="15884" max="16129" width="10.33203125" style="65"/>
    <col min="16130" max="16130" width="0" style="65" hidden="1" customWidth="1"/>
    <col min="16131" max="16131" width="6.6640625" style="65" customWidth="1"/>
    <col min="16132" max="16132" width="38.33203125" style="65" customWidth="1"/>
    <col min="16133" max="16133" width="10.33203125" style="65" customWidth="1"/>
    <col min="16134" max="16134" width="8.88671875" style="65" customWidth="1"/>
    <col min="16135" max="16135" width="12.88671875" style="65" customWidth="1"/>
    <col min="16136" max="16136" width="16.6640625" style="65" customWidth="1"/>
    <col min="16137" max="16137" width="10.33203125" style="65"/>
    <col min="16138" max="16138" width="10.44140625" style="65" bestFit="1" customWidth="1"/>
    <col min="16139" max="16139" width="16.109375" style="65" customWidth="1"/>
    <col min="16140" max="16384" width="10.33203125" style="65"/>
  </cols>
  <sheetData>
    <row r="1" spans="1:12" s="60" customFormat="1" x14ac:dyDescent="0.3">
      <c r="B1" s="1004" t="str">
        <f>'[1]F-Concrete'!B1:H1</f>
        <v>PROPOSED APARTMENT AT NO:05, BULLERS LANE, COLOMBO-07. FOR MRS.J.L.J.PESTONJEE</v>
      </c>
      <c r="C1" s="1004"/>
      <c r="D1" s="1004"/>
      <c r="E1" s="1004"/>
      <c r="F1" s="1004"/>
      <c r="G1" s="1004"/>
      <c r="H1" s="1004"/>
      <c r="I1" s="1004"/>
      <c r="J1" s="1004"/>
      <c r="K1" s="1004"/>
    </row>
    <row r="2" spans="1:12" s="60" customFormat="1" ht="11.25" customHeight="1" x14ac:dyDescent="0.3">
      <c r="B2" s="1005" t="s">
        <v>406</v>
      </c>
      <c r="C2" s="1005"/>
      <c r="D2" s="1005"/>
      <c r="E2" s="1005"/>
      <c r="F2" s="1005"/>
      <c r="G2" s="1005"/>
      <c r="H2" s="1005"/>
      <c r="I2" s="1005"/>
      <c r="J2" s="1005"/>
      <c r="K2" s="1005"/>
    </row>
    <row r="3" spans="1:12" s="60" customFormat="1" ht="19.5" customHeight="1" x14ac:dyDescent="0.3">
      <c r="B3" s="1010" t="s">
        <v>407</v>
      </c>
      <c r="C3" s="1010"/>
      <c r="D3" s="1010"/>
      <c r="E3" s="1010"/>
      <c r="F3" s="1010"/>
      <c r="G3" s="1010"/>
      <c r="H3" s="1010"/>
      <c r="I3" s="1010"/>
      <c r="J3" s="1010"/>
      <c r="K3" s="1010"/>
      <c r="L3" s="82"/>
    </row>
    <row r="4" spans="1:12" s="60" customFormat="1" ht="19.5" customHeight="1" x14ac:dyDescent="0.3">
      <c r="B4" s="351"/>
      <c r="C4" s="351"/>
      <c r="D4" s="351"/>
      <c r="E4" s="351"/>
      <c r="F4" s="351"/>
      <c r="G4" s="351"/>
      <c r="H4" s="351"/>
      <c r="I4" s="351"/>
      <c r="J4" s="107"/>
      <c r="K4" s="107"/>
      <c r="L4" s="82"/>
    </row>
    <row r="5" spans="1:12" s="60" customFormat="1" ht="31.5" customHeight="1" x14ac:dyDescent="0.3">
      <c r="B5" s="61" t="s">
        <v>116</v>
      </c>
      <c r="C5" s="61" t="s">
        <v>117</v>
      </c>
      <c r="D5" s="62" t="s">
        <v>118</v>
      </c>
      <c r="E5" s="61" t="s">
        <v>5</v>
      </c>
      <c r="F5" s="62" t="s">
        <v>119</v>
      </c>
      <c r="G5" s="62" t="s">
        <v>7</v>
      </c>
      <c r="H5" s="62" t="s">
        <v>886</v>
      </c>
      <c r="I5" s="62" t="s">
        <v>7</v>
      </c>
      <c r="J5" s="202" t="s">
        <v>974</v>
      </c>
      <c r="K5" s="202" t="s">
        <v>7</v>
      </c>
    </row>
    <row r="6" spans="1:12" s="60" customFormat="1" x14ac:dyDescent="0.3">
      <c r="B6" s="63"/>
      <c r="C6" s="239"/>
      <c r="D6" s="169"/>
      <c r="E6" s="63"/>
      <c r="F6" s="169"/>
      <c r="G6" s="169"/>
      <c r="H6" s="169"/>
      <c r="I6" s="169"/>
      <c r="J6" s="229"/>
      <c r="K6" s="229"/>
    </row>
    <row r="7" spans="1:12" x14ac:dyDescent="0.3">
      <c r="B7" s="69"/>
      <c r="C7" s="67" t="s">
        <v>408</v>
      </c>
      <c r="D7" s="68"/>
      <c r="E7" s="69"/>
      <c r="F7" s="70"/>
      <c r="G7" s="70"/>
      <c r="H7" s="68"/>
      <c r="I7" s="68"/>
      <c r="J7" s="230"/>
      <c r="K7" s="230"/>
    </row>
    <row r="8" spans="1:12" x14ac:dyDescent="0.3">
      <c r="B8" s="69"/>
      <c r="C8" s="72" t="s">
        <v>409</v>
      </c>
      <c r="D8" s="68"/>
      <c r="E8" s="69"/>
      <c r="F8" s="70"/>
      <c r="G8" s="70"/>
      <c r="H8" s="68"/>
      <c r="I8" s="68"/>
      <c r="J8" s="230"/>
      <c r="K8" s="230"/>
    </row>
    <row r="9" spans="1:12" ht="10.5" customHeight="1" x14ac:dyDescent="0.3">
      <c r="B9" s="69"/>
      <c r="C9" s="72"/>
      <c r="D9" s="68"/>
      <c r="E9" s="69"/>
      <c r="F9" s="70"/>
      <c r="G9" s="70"/>
      <c r="H9" s="68"/>
      <c r="I9" s="68"/>
      <c r="J9" s="230"/>
      <c r="K9" s="230"/>
    </row>
    <row r="10" spans="1:12" x14ac:dyDescent="0.3">
      <c r="A10" s="240">
        <f>IF(D10&lt;&gt;"",A9+1,A9)</f>
        <v>0</v>
      </c>
      <c r="B10" s="66" t="str">
        <f>IF(D10&lt;&gt;"","G"&amp;A10,"")</f>
        <v/>
      </c>
      <c r="C10" s="72" t="s">
        <v>410</v>
      </c>
      <c r="D10" s="68"/>
      <c r="E10" s="69" t="s">
        <v>122</v>
      </c>
      <c r="F10" s="70"/>
      <c r="G10" s="70"/>
      <c r="H10" s="68"/>
      <c r="I10" s="68"/>
      <c r="J10" s="230"/>
      <c r="K10" s="230"/>
    </row>
    <row r="11" spans="1:12" ht="52.8" x14ac:dyDescent="0.3">
      <c r="A11" s="240">
        <f t="shared" ref="A11:A67" si="0">IF(D11&lt;&gt;"",A10+1,A10)</f>
        <v>0</v>
      </c>
      <c r="B11" s="66" t="str">
        <f t="shared" ref="B11:B69" si="1">IF(D11&lt;&gt;"","G"&amp;A11,"")</f>
        <v/>
      </c>
      <c r="C11" s="72" t="s">
        <v>411</v>
      </c>
      <c r="D11" s="68"/>
      <c r="E11" s="69"/>
      <c r="F11" s="70"/>
      <c r="G11" s="70"/>
      <c r="H11" s="68"/>
      <c r="I11" s="68"/>
      <c r="J11" s="230"/>
      <c r="K11" s="230"/>
    </row>
    <row r="12" spans="1:12" ht="3" customHeight="1" x14ac:dyDescent="0.3">
      <c r="A12" s="240">
        <f t="shared" si="0"/>
        <v>0</v>
      </c>
      <c r="B12" s="66" t="str">
        <f t="shared" si="1"/>
        <v/>
      </c>
      <c r="C12" s="72"/>
      <c r="D12" s="68"/>
      <c r="E12" s="69"/>
      <c r="F12" s="70"/>
      <c r="G12" s="70"/>
      <c r="H12" s="68"/>
      <c r="I12" s="68"/>
      <c r="J12" s="230"/>
      <c r="K12" s="230"/>
    </row>
    <row r="13" spans="1:12" ht="17.25" customHeight="1" x14ac:dyDescent="0.3">
      <c r="A13" s="240">
        <f t="shared" si="0"/>
        <v>0</v>
      </c>
      <c r="B13" s="66" t="str">
        <f t="shared" si="1"/>
        <v/>
      </c>
      <c r="C13" s="72" t="s">
        <v>412</v>
      </c>
      <c r="D13" s="68"/>
      <c r="E13" s="69" t="s">
        <v>122</v>
      </c>
      <c r="F13" s="70"/>
      <c r="G13" s="70"/>
      <c r="H13" s="68"/>
      <c r="I13" s="68"/>
      <c r="J13" s="230"/>
      <c r="K13" s="230"/>
    </row>
    <row r="14" spans="1:12" ht="37.5" customHeight="1" x14ac:dyDescent="0.3">
      <c r="A14" s="240">
        <f t="shared" si="0"/>
        <v>0</v>
      </c>
      <c r="B14" s="66" t="str">
        <f t="shared" si="1"/>
        <v/>
      </c>
      <c r="C14" s="72" t="s">
        <v>413</v>
      </c>
      <c r="D14" s="68"/>
      <c r="E14" s="69"/>
      <c r="F14" s="70"/>
      <c r="G14" s="70"/>
      <c r="H14" s="68"/>
      <c r="I14" s="68"/>
      <c r="J14" s="230"/>
      <c r="K14" s="230"/>
    </row>
    <row r="15" spans="1:12" ht="7.5" customHeight="1" x14ac:dyDescent="0.3">
      <c r="A15" s="240">
        <f t="shared" si="0"/>
        <v>0</v>
      </c>
      <c r="B15" s="66" t="str">
        <f t="shared" si="1"/>
        <v/>
      </c>
      <c r="C15" s="72"/>
      <c r="D15" s="68"/>
      <c r="E15" s="69"/>
      <c r="F15" s="70"/>
      <c r="G15" s="70"/>
      <c r="H15" s="68"/>
      <c r="I15" s="68"/>
      <c r="J15" s="230"/>
      <c r="K15" s="230"/>
    </row>
    <row r="16" spans="1:12" ht="26.4" x14ac:dyDescent="0.3">
      <c r="A16" s="240">
        <f t="shared" si="0"/>
        <v>0</v>
      </c>
      <c r="B16" s="66" t="str">
        <f t="shared" si="1"/>
        <v/>
      </c>
      <c r="C16" s="72" t="s">
        <v>414</v>
      </c>
      <c r="D16" s="68"/>
      <c r="E16" s="69" t="s">
        <v>122</v>
      </c>
      <c r="F16" s="70"/>
      <c r="G16" s="70"/>
      <c r="H16" s="68"/>
      <c r="I16" s="68"/>
      <c r="J16" s="230"/>
      <c r="K16" s="230"/>
    </row>
    <row r="17" spans="1:15" x14ac:dyDescent="0.3">
      <c r="A17" s="240">
        <f t="shared" si="0"/>
        <v>0</v>
      </c>
      <c r="B17" s="66" t="str">
        <f t="shared" si="1"/>
        <v/>
      </c>
      <c r="C17" s="72" t="s">
        <v>415</v>
      </c>
      <c r="D17" s="68"/>
      <c r="E17" s="69" t="s">
        <v>122</v>
      </c>
      <c r="F17" s="70"/>
      <c r="G17" s="70"/>
      <c r="H17" s="68"/>
      <c r="I17" s="68"/>
      <c r="J17" s="230"/>
      <c r="K17" s="230"/>
    </row>
    <row r="18" spans="1:15" x14ac:dyDescent="0.3">
      <c r="A18" s="240">
        <f t="shared" si="0"/>
        <v>0</v>
      </c>
      <c r="B18" s="66" t="str">
        <f t="shared" si="1"/>
        <v/>
      </c>
      <c r="C18" s="72" t="s">
        <v>416</v>
      </c>
      <c r="D18" s="68"/>
      <c r="E18" s="69"/>
      <c r="F18" s="70"/>
      <c r="G18" s="70"/>
      <c r="H18" s="68"/>
      <c r="I18" s="68"/>
      <c r="J18" s="230"/>
      <c r="K18" s="230"/>
    </row>
    <row r="19" spans="1:15" ht="26.4" x14ac:dyDescent="0.3">
      <c r="A19" s="240">
        <f t="shared" si="0"/>
        <v>0</v>
      </c>
      <c r="B19" s="66" t="str">
        <f t="shared" si="1"/>
        <v/>
      </c>
      <c r="C19" s="72" t="s">
        <v>417</v>
      </c>
      <c r="D19" s="68"/>
      <c r="E19" s="69" t="s">
        <v>122</v>
      </c>
      <c r="F19" s="70"/>
      <c r="G19" s="70"/>
      <c r="H19" s="68"/>
      <c r="I19" s="68"/>
      <c r="J19" s="230"/>
      <c r="K19" s="230"/>
    </row>
    <row r="20" spans="1:15" x14ac:dyDescent="0.3">
      <c r="A20" s="240">
        <f t="shared" si="0"/>
        <v>0</v>
      </c>
      <c r="B20" s="66" t="str">
        <f t="shared" si="1"/>
        <v/>
      </c>
      <c r="C20" s="72" t="s">
        <v>418</v>
      </c>
      <c r="D20" s="68"/>
      <c r="E20" s="69" t="s">
        <v>122</v>
      </c>
      <c r="F20" s="70"/>
      <c r="G20" s="70"/>
      <c r="H20" s="68"/>
      <c r="I20" s="68"/>
      <c r="J20" s="230"/>
      <c r="K20" s="230"/>
    </row>
    <row r="21" spans="1:15" ht="63.75" customHeight="1" x14ac:dyDescent="0.3">
      <c r="A21" s="240">
        <f t="shared" si="0"/>
        <v>0</v>
      </c>
      <c r="B21" s="66" t="str">
        <f t="shared" si="1"/>
        <v/>
      </c>
      <c r="C21" s="72" t="s">
        <v>419</v>
      </c>
      <c r="D21" s="68"/>
      <c r="E21" s="69" t="s">
        <v>122</v>
      </c>
      <c r="F21" s="70"/>
      <c r="G21" s="70"/>
      <c r="H21" s="68"/>
      <c r="I21" s="68"/>
      <c r="J21" s="230"/>
      <c r="K21" s="230"/>
    </row>
    <row r="22" spans="1:15" s="101" customFormat="1" ht="5.25" customHeight="1" x14ac:dyDescent="0.3">
      <c r="A22" s="241">
        <f t="shared" si="0"/>
        <v>0</v>
      </c>
      <c r="B22" s="66" t="str">
        <f t="shared" si="1"/>
        <v/>
      </c>
      <c r="C22" s="72"/>
      <c r="D22" s="68"/>
      <c r="E22" s="69"/>
      <c r="F22" s="70"/>
      <c r="G22" s="70"/>
      <c r="H22" s="68"/>
      <c r="I22" s="68"/>
      <c r="J22" s="230"/>
      <c r="K22" s="230"/>
    </row>
    <row r="23" spans="1:15" ht="78" customHeight="1" x14ac:dyDescent="0.3">
      <c r="A23" s="240">
        <f t="shared" si="0"/>
        <v>0</v>
      </c>
      <c r="B23" s="66" t="str">
        <f t="shared" si="1"/>
        <v/>
      </c>
      <c r="C23" s="72" t="s">
        <v>420</v>
      </c>
      <c r="D23" s="68"/>
      <c r="E23" s="69" t="s">
        <v>122</v>
      </c>
      <c r="F23" s="70"/>
      <c r="G23" s="70"/>
      <c r="H23" s="68"/>
      <c r="I23" s="68"/>
      <c r="J23" s="230"/>
      <c r="K23" s="230"/>
    </row>
    <row r="24" spans="1:15" ht="6.75" customHeight="1" x14ac:dyDescent="0.3">
      <c r="A24" s="240">
        <f t="shared" si="0"/>
        <v>0</v>
      </c>
      <c r="B24" s="66" t="str">
        <f t="shared" si="1"/>
        <v/>
      </c>
      <c r="C24" s="72"/>
      <c r="D24" s="68"/>
      <c r="E24" s="69"/>
      <c r="F24" s="70"/>
      <c r="G24" s="70"/>
      <c r="H24" s="68"/>
      <c r="I24" s="68"/>
      <c r="J24" s="230"/>
      <c r="K24" s="230"/>
    </row>
    <row r="25" spans="1:15" ht="29.25" customHeight="1" x14ac:dyDescent="0.3">
      <c r="A25" s="240">
        <f t="shared" si="0"/>
        <v>0</v>
      </c>
      <c r="B25" s="186" t="str">
        <f t="shared" si="1"/>
        <v/>
      </c>
      <c r="C25" s="227" t="s">
        <v>421</v>
      </c>
      <c r="D25" s="188"/>
      <c r="E25" s="155" t="s">
        <v>122</v>
      </c>
      <c r="F25" s="228"/>
      <c r="G25" s="228"/>
      <c r="H25" s="188"/>
      <c r="I25" s="188"/>
      <c r="J25" s="231"/>
      <c r="K25" s="231"/>
    </row>
    <row r="26" spans="1:15" s="217" customFormat="1" ht="12" customHeight="1" x14ac:dyDescent="0.3">
      <c r="A26" s="242">
        <f t="shared" si="0"/>
        <v>0</v>
      </c>
      <c r="B26" s="66" t="str">
        <f t="shared" si="1"/>
        <v/>
      </c>
      <c r="C26" s="72"/>
      <c r="D26" s="68"/>
      <c r="E26" s="69"/>
      <c r="F26" s="70"/>
      <c r="G26" s="70"/>
      <c r="H26" s="68"/>
      <c r="I26" s="68"/>
      <c r="J26" s="230"/>
      <c r="K26" s="230"/>
      <c r="L26" s="101"/>
      <c r="M26" s="101"/>
      <c r="N26" s="101"/>
      <c r="O26" s="101"/>
    </row>
    <row r="27" spans="1:15" ht="64.5" customHeight="1" x14ac:dyDescent="0.3">
      <c r="A27" s="240">
        <f t="shared" si="0"/>
        <v>0</v>
      </c>
      <c r="B27" s="66" t="str">
        <f t="shared" si="1"/>
        <v/>
      </c>
      <c r="C27" s="243" t="s">
        <v>981</v>
      </c>
      <c r="D27" s="68"/>
      <c r="E27" s="69"/>
      <c r="F27" s="70"/>
      <c r="G27" s="70"/>
      <c r="H27" s="68"/>
      <c r="I27" s="68"/>
      <c r="J27" s="230"/>
      <c r="K27" s="230"/>
      <c r="M27" s="101"/>
      <c r="N27" s="101"/>
      <c r="O27" s="101"/>
    </row>
    <row r="28" spans="1:15" ht="13.5" customHeight="1" x14ac:dyDescent="0.3">
      <c r="A28" s="240">
        <f t="shared" si="0"/>
        <v>0</v>
      </c>
      <c r="B28" s="66" t="str">
        <f t="shared" si="1"/>
        <v/>
      </c>
      <c r="C28" s="72"/>
      <c r="D28" s="68"/>
      <c r="E28" s="69"/>
      <c r="F28" s="70"/>
      <c r="G28" s="70"/>
      <c r="H28" s="68"/>
      <c r="I28" s="68"/>
      <c r="J28" s="230"/>
      <c r="K28" s="230"/>
    </row>
    <row r="29" spans="1:15" x14ac:dyDescent="0.3">
      <c r="A29" s="240">
        <f t="shared" si="0"/>
        <v>0</v>
      </c>
      <c r="B29" s="66" t="str">
        <f t="shared" si="1"/>
        <v/>
      </c>
      <c r="C29" s="67" t="s">
        <v>422</v>
      </c>
      <c r="D29" s="68"/>
      <c r="E29" s="69"/>
      <c r="F29" s="70"/>
      <c r="G29" s="70"/>
      <c r="H29" s="68"/>
      <c r="I29" s="68"/>
      <c r="J29" s="230"/>
      <c r="K29" s="230"/>
    </row>
    <row r="30" spans="1:15" ht="14.25" customHeight="1" x14ac:dyDescent="0.3">
      <c r="A30" s="240">
        <f t="shared" si="0"/>
        <v>0</v>
      </c>
      <c r="B30" s="66" t="str">
        <f t="shared" si="1"/>
        <v/>
      </c>
      <c r="C30" s="72"/>
      <c r="D30" s="68"/>
      <c r="E30" s="69"/>
      <c r="F30" s="70"/>
      <c r="G30" s="70"/>
      <c r="H30" s="68"/>
      <c r="I30" s="68"/>
      <c r="J30" s="230"/>
      <c r="K30" s="230"/>
    </row>
    <row r="31" spans="1:15" x14ac:dyDescent="0.3">
      <c r="A31" s="240">
        <f t="shared" si="0"/>
        <v>1</v>
      </c>
      <c r="B31" s="66" t="str">
        <f t="shared" si="1"/>
        <v>G1</v>
      </c>
      <c r="C31" s="72" t="s">
        <v>220</v>
      </c>
      <c r="D31" s="68">
        <v>357.33</v>
      </c>
      <c r="E31" s="69" t="s">
        <v>130</v>
      </c>
      <c r="F31" s="70">
        <v>2852</v>
      </c>
      <c r="G31" s="70">
        <f>F31*D31</f>
        <v>1019105.1599999999</v>
      </c>
      <c r="H31" s="68">
        <v>2760.17</v>
      </c>
      <c r="I31" s="68">
        <f>H31*D31</f>
        <v>986291.54610000004</v>
      </c>
      <c r="J31" s="233">
        <f>D31+15</f>
        <v>372.33</v>
      </c>
      <c r="K31" s="236">
        <f>J31*H31</f>
        <v>1027694.0961</v>
      </c>
    </row>
    <row r="32" spans="1:15" ht="15" customHeight="1" x14ac:dyDescent="0.3">
      <c r="A32" s="240">
        <f t="shared" si="0"/>
        <v>1</v>
      </c>
      <c r="B32" s="66" t="str">
        <f t="shared" si="1"/>
        <v/>
      </c>
      <c r="C32" s="72"/>
      <c r="D32" s="68"/>
      <c r="E32" s="69"/>
      <c r="F32" s="70"/>
      <c r="G32" s="70">
        <f t="shared" ref="G32:G68" si="2">F32*D32</f>
        <v>0</v>
      </c>
      <c r="H32" s="68"/>
      <c r="I32" s="68"/>
      <c r="J32" s="233"/>
      <c r="K32" s="236"/>
    </row>
    <row r="33" spans="1:11" x14ac:dyDescent="0.3">
      <c r="A33" s="240">
        <f t="shared" si="0"/>
        <v>2</v>
      </c>
      <c r="B33" s="66" t="str">
        <f t="shared" si="1"/>
        <v>G2</v>
      </c>
      <c r="C33" s="72" t="s">
        <v>212</v>
      </c>
      <c r="D33" s="68">
        <v>393.43</v>
      </c>
      <c r="E33" s="69" t="s">
        <v>130</v>
      </c>
      <c r="F33" s="70">
        <v>2852</v>
      </c>
      <c r="G33" s="70">
        <f t="shared" si="2"/>
        <v>1122062.3600000001</v>
      </c>
      <c r="H33" s="68">
        <v>2760.17</v>
      </c>
      <c r="I33" s="68">
        <f>H33*D33</f>
        <v>1085933.6831</v>
      </c>
      <c r="J33" s="233">
        <f>D33</f>
        <v>393.43</v>
      </c>
      <c r="K33" s="236">
        <f>J33*H33</f>
        <v>1085933.6831</v>
      </c>
    </row>
    <row r="34" spans="1:11" ht="14.25" customHeight="1" x14ac:dyDescent="0.3">
      <c r="A34" s="240">
        <f t="shared" si="0"/>
        <v>2</v>
      </c>
      <c r="B34" s="66" t="str">
        <f t="shared" si="1"/>
        <v/>
      </c>
      <c r="C34" s="72"/>
      <c r="D34" s="68"/>
      <c r="E34" s="69"/>
      <c r="F34" s="70"/>
      <c r="G34" s="70">
        <f t="shared" si="2"/>
        <v>0</v>
      </c>
      <c r="H34" s="68"/>
      <c r="I34" s="68"/>
      <c r="J34" s="233"/>
      <c r="K34" s="236"/>
    </row>
    <row r="35" spans="1:11" x14ac:dyDescent="0.3">
      <c r="A35" s="240">
        <f t="shared" si="0"/>
        <v>3</v>
      </c>
      <c r="B35" s="66" t="str">
        <f t="shared" si="1"/>
        <v>G3</v>
      </c>
      <c r="C35" s="72" t="s">
        <v>214</v>
      </c>
      <c r="D35" s="68">
        <v>393.43</v>
      </c>
      <c r="E35" s="69" t="s">
        <v>130</v>
      </c>
      <c r="F35" s="70">
        <v>2852</v>
      </c>
      <c r="G35" s="70">
        <f t="shared" si="2"/>
        <v>1122062.3600000001</v>
      </c>
      <c r="H35" s="68">
        <v>2760.17</v>
      </c>
      <c r="I35" s="68">
        <f>H35*D35</f>
        <v>1085933.6831</v>
      </c>
      <c r="J35" s="233">
        <f>D35</f>
        <v>393.43</v>
      </c>
      <c r="K35" s="236">
        <f>J35*H35</f>
        <v>1085933.6831</v>
      </c>
    </row>
    <row r="36" spans="1:11" ht="13.5" customHeight="1" x14ac:dyDescent="0.3">
      <c r="A36" s="240">
        <f t="shared" si="0"/>
        <v>3</v>
      </c>
      <c r="B36" s="66" t="str">
        <f t="shared" si="1"/>
        <v/>
      </c>
      <c r="C36" s="72"/>
      <c r="D36" s="68"/>
      <c r="E36" s="69"/>
      <c r="F36" s="70"/>
      <c r="G36" s="70">
        <f t="shared" si="2"/>
        <v>0</v>
      </c>
      <c r="H36" s="68"/>
      <c r="I36" s="68"/>
      <c r="J36" s="233"/>
      <c r="K36" s="236"/>
    </row>
    <row r="37" spans="1:11" x14ac:dyDescent="0.3">
      <c r="A37" s="240">
        <f t="shared" si="0"/>
        <v>4</v>
      </c>
      <c r="B37" s="66" t="str">
        <f t="shared" si="1"/>
        <v>G4</v>
      </c>
      <c r="C37" s="72" t="s">
        <v>215</v>
      </c>
      <c r="D37" s="68">
        <v>393.43</v>
      </c>
      <c r="E37" s="69" t="s">
        <v>130</v>
      </c>
      <c r="F37" s="70">
        <v>2852</v>
      </c>
      <c r="G37" s="70">
        <f t="shared" si="2"/>
        <v>1122062.3600000001</v>
      </c>
      <c r="H37" s="68">
        <v>2760.17</v>
      </c>
      <c r="I37" s="68">
        <f>H37*D37</f>
        <v>1085933.6831</v>
      </c>
      <c r="J37" s="233">
        <f>D37</f>
        <v>393.43</v>
      </c>
      <c r="K37" s="236">
        <f>J37*H37</f>
        <v>1085933.6831</v>
      </c>
    </row>
    <row r="38" spans="1:11" ht="15" customHeight="1" x14ac:dyDescent="0.3">
      <c r="A38" s="240">
        <f t="shared" si="0"/>
        <v>4</v>
      </c>
      <c r="B38" s="66" t="str">
        <f t="shared" si="1"/>
        <v/>
      </c>
      <c r="C38" s="72"/>
      <c r="D38" s="68"/>
      <c r="E38" s="69"/>
      <c r="F38" s="70"/>
      <c r="G38" s="70">
        <f t="shared" si="2"/>
        <v>0</v>
      </c>
      <c r="H38" s="68"/>
      <c r="I38" s="68"/>
      <c r="J38" s="233"/>
      <c r="K38" s="236"/>
    </row>
    <row r="39" spans="1:11" x14ac:dyDescent="0.3">
      <c r="A39" s="240">
        <f t="shared" si="0"/>
        <v>5</v>
      </c>
      <c r="B39" s="66" t="str">
        <f t="shared" si="1"/>
        <v>G5</v>
      </c>
      <c r="C39" s="72" t="s">
        <v>216</v>
      </c>
      <c r="D39" s="68">
        <v>393.43</v>
      </c>
      <c r="E39" s="69" t="s">
        <v>130</v>
      </c>
      <c r="F39" s="70">
        <v>2852</v>
      </c>
      <c r="G39" s="70">
        <f t="shared" si="2"/>
        <v>1122062.3600000001</v>
      </c>
      <c r="H39" s="68">
        <v>2760.17</v>
      </c>
      <c r="I39" s="68">
        <f>H39*D39</f>
        <v>1085933.6831</v>
      </c>
      <c r="J39" s="233">
        <f>D39</f>
        <v>393.43</v>
      </c>
      <c r="K39" s="236">
        <f>J39*H39</f>
        <v>1085933.6831</v>
      </c>
    </row>
    <row r="40" spans="1:11" ht="15.75" customHeight="1" x14ac:dyDescent="0.3">
      <c r="A40" s="240">
        <f t="shared" si="0"/>
        <v>5</v>
      </c>
      <c r="B40" s="66" t="str">
        <f t="shared" si="1"/>
        <v/>
      </c>
      <c r="C40" s="72"/>
      <c r="D40" s="68"/>
      <c r="E40" s="69"/>
      <c r="F40" s="70"/>
      <c r="G40" s="70">
        <f t="shared" si="2"/>
        <v>0</v>
      </c>
      <c r="H40" s="68"/>
      <c r="I40" s="68"/>
      <c r="J40" s="233"/>
      <c r="K40" s="236"/>
    </row>
    <row r="41" spans="1:11" x14ac:dyDescent="0.3">
      <c r="A41" s="240">
        <f t="shared" si="0"/>
        <v>6</v>
      </c>
      <c r="B41" s="66" t="str">
        <f t="shared" si="1"/>
        <v>G6</v>
      </c>
      <c r="C41" s="72" t="s">
        <v>423</v>
      </c>
      <c r="D41" s="68">
        <v>346.1</v>
      </c>
      <c r="E41" s="69" t="s">
        <v>130</v>
      </c>
      <c r="F41" s="70">
        <v>2852</v>
      </c>
      <c r="G41" s="70">
        <f t="shared" si="2"/>
        <v>987077.20000000007</v>
      </c>
      <c r="H41" s="68">
        <v>2760.17</v>
      </c>
      <c r="I41" s="68">
        <f>H41*D41</f>
        <v>955294.83700000006</v>
      </c>
      <c r="J41" s="233">
        <v>393.43</v>
      </c>
      <c r="K41" s="236">
        <f>J41*H41</f>
        <v>1085933.6831</v>
      </c>
    </row>
    <row r="42" spans="1:11" ht="15" customHeight="1" x14ac:dyDescent="0.3">
      <c r="A42" s="240">
        <f t="shared" si="0"/>
        <v>6</v>
      </c>
      <c r="B42" s="66" t="str">
        <f t="shared" si="1"/>
        <v/>
      </c>
      <c r="C42" s="72"/>
      <c r="D42" s="68"/>
      <c r="E42" s="69"/>
      <c r="F42" s="70"/>
      <c r="G42" s="70">
        <f t="shared" si="2"/>
        <v>0</v>
      </c>
      <c r="H42" s="68"/>
      <c r="I42" s="68"/>
      <c r="J42" s="233"/>
      <c r="K42" s="236"/>
    </row>
    <row r="43" spans="1:11" x14ac:dyDescent="0.3">
      <c r="A43" s="240">
        <f t="shared" si="0"/>
        <v>7</v>
      </c>
      <c r="B43" s="66" t="str">
        <f t="shared" si="1"/>
        <v>G7</v>
      </c>
      <c r="C43" s="72" t="s">
        <v>424</v>
      </c>
      <c r="D43" s="68">
        <v>165.88</v>
      </c>
      <c r="E43" s="69" t="s">
        <v>130</v>
      </c>
      <c r="F43" s="70">
        <v>2852</v>
      </c>
      <c r="G43" s="70">
        <f t="shared" si="2"/>
        <v>473089.76</v>
      </c>
      <c r="H43" s="68">
        <v>2760.17</v>
      </c>
      <c r="I43" s="68">
        <f>H43*D43</f>
        <v>457856.99959999998</v>
      </c>
      <c r="J43" s="233">
        <f>D43</f>
        <v>165.88</v>
      </c>
      <c r="K43" s="236">
        <f>J43*H43</f>
        <v>457856.99959999998</v>
      </c>
    </row>
    <row r="44" spans="1:11" ht="13.5" customHeight="1" x14ac:dyDescent="0.3">
      <c r="A44" s="240">
        <f t="shared" si="0"/>
        <v>7</v>
      </c>
      <c r="B44" s="66" t="str">
        <f t="shared" si="1"/>
        <v/>
      </c>
      <c r="C44" s="72"/>
      <c r="D44" s="68"/>
      <c r="E44" s="69"/>
      <c r="F44" s="70"/>
      <c r="G44" s="70">
        <f t="shared" si="2"/>
        <v>0</v>
      </c>
      <c r="H44" s="68"/>
      <c r="I44" s="68"/>
      <c r="J44" s="233"/>
      <c r="K44" s="236"/>
    </row>
    <row r="45" spans="1:11" x14ac:dyDescent="0.3">
      <c r="A45" s="240">
        <f t="shared" si="0"/>
        <v>8</v>
      </c>
      <c r="B45" s="66" t="str">
        <f t="shared" si="1"/>
        <v>G8</v>
      </c>
      <c r="C45" s="72" t="s">
        <v>425</v>
      </c>
      <c r="D45" s="68">
        <v>290.7</v>
      </c>
      <c r="E45" s="69" t="s">
        <v>130</v>
      </c>
      <c r="F45" s="70">
        <v>2852</v>
      </c>
      <c r="G45" s="70">
        <f t="shared" si="2"/>
        <v>829076.4</v>
      </c>
      <c r="H45" s="68">
        <v>2760.17</v>
      </c>
      <c r="I45" s="68">
        <f>H45*D45</f>
        <v>802381.41899999999</v>
      </c>
      <c r="J45" s="233">
        <f>D45</f>
        <v>290.7</v>
      </c>
      <c r="K45" s="236">
        <f>J45*H45</f>
        <v>802381.41899999999</v>
      </c>
    </row>
    <row r="46" spans="1:11" ht="13.5" customHeight="1" x14ac:dyDescent="0.3">
      <c r="A46" s="240">
        <f t="shared" si="0"/>
        <v>8</v>
      </c>
      <c r="B46" s="66" t="str">
        <f t="shared" si="1"/>
        <v/>
      </c>
      <c r="C46" s="72"/>
      <c r="D46" s="68"/>
      <c r="E46" s="69"/>
      <c r="F46" s="70"/>
      <c r="G46" s="70">
        <f t="shared" si="2"/>
        <v>0</v>
      </c>
      <c r="H46" s="68"/>
      <c r="I46" s="68"/>
      <c r="J46" s="233"/>
      <c r="K46" s="236"/>
    </row>
    <row r="47" spans="1:11" x14ac:dyDescent="0.3">
      <c r="A47" s="240">
        <f t="shared" si="0"/>
        <v>8</v>
      </c>
      <c r="B47" s="66" t="str">
        <f t="shared" si="1"/>
        <v/>
      </c>
      <c r="C47" s="67" t="s">
        <v>426</v>
      </c>
      <c r="D47" s="68"/>
      <c r="E47" s="69"/>
      <c r="F47" s="70"/>
      <c r="G47" s="70">
        <f t="shared" si="2"/>
        <v>0</v>
      </c>
      <c r="H47" s="68"/>
      <c r="I47" s="68"/>
      <c r="J47" s="233"/>
      <c r="K47" s="236"/>
    </row>
    <row r="48" spans="1:11" ht="7.5" customHeight="1" x14ac:dyDescent="0.3">
      <c r="A48" s="240">
        <f t="shared" si="0"/>
        <v>8</v>
      </c>
      <c r="B48" s="66" t="str">
        <f t="shared" si="1"/>
        <v/>
      </c>
      <c r="C48" s="67"/>
      <c r="D48" s="68"/>
      <c r="E48" s="71"/>
      <c r="F48" s="68"/>
      <c r="G48" s="70">
        <f t="shared" si="2"/>
        <v>0</v>
      </c>
      <c r="H48" s="68"/>
      <c r="I48" s="68"/>
      <c r="J48" s="233"/>
      <c r="K48" s="236"/>
    </row>
    <row r="49" spans="1:17" x14ac:dyDescent="0.3">
      <c r="A49" s="240">
        <f>IF(D49&lt;&gt;"",A48+1,A48)</f>
        <v>9</v>
      </c>
      <c r="B49" s="66" t="str">
        <f t="shared" si="1"/>
        <v>G9</v>
      </c>
      <c r="C49" s="72" t="s">
        <v>220</v>
      </c>
      <c r="D49" s="68">
        <v>99.78</v>
      </c>
      <c r="E49" s="69" t="s">
        <v>130</v>
      </c>
      <c r="F49" s="70">
        <v>2075</v>
      </c>
      <c r="G49" s="70">
        <f t="shared" si="2"/>
        <v>207043.5</v>
      </c>
      <c r="H49" s="68">
        <v>2008.19</v>
      </c>
      <c r="I49" s="68">
        <f>H49*D49</f>
        <v>200377.19820000001</v>
      </c>
      <c r="J49" s="233">
        <v>99.78</v>
      </c>
      <c r="K49" s="236">
        <f>J49*H49</f>
        <v>200377.19820000001</v>
      </c>
    </row>
    <row r="50" spans="1:17" ht="14.25" customHeight="1" x14ac:dyDescent="0.3">
      <c r="A50" s="240">
        <f t="shared" si="0"/>
        <v>9</v>
      </c>
      <c r="B50" s="66" t="str">
        <f t="shared" si="1"/>
        <v/>
      </c>
      <c r="C50" s="72"/>
      <c r="D50" s="68"/>
      <c r="E50" s="69"/>
      <c r="F50" s="70"/>
      <c r="G50" s="70">
        <f t="shared" si="2"/>
        <v>0</v>
      </c>
      <c r="H50" s="68"/>
      <c r="I50" s="68"/>
      <c r="J50" s="233"/>
      <c r="K50" s="236"/>
    </row>
    <row r="51" spans="1:17" x14ac:dyDescent="0.3">
      <c r="A51" s="240">
        <f t="shared" si="0"/>
        <v>10</v>
      </c>
      <c r="B51" s="66" t="str">
        <f t="shared" si="1"/>
        <v>G10</v>
      </c>
      <c r="C51" s="72" t="s">
        <v>212</v>
      </c>
      <c r="D51" s="68">
        <v>449.67</v>
      </c>
      <c r="E51" s="69" t="s">
        <v>130</v>
      </c>
      <c r="F51" s="70">
        <v>2075</v>
      </c>
      <c r="G51" s="70">
        <f t="shared" si="2"/>
        <v>933065.25</v>
      </c>
      <c r="H51" s="68">
        <v>2008.19</v>
      </c>
      <c r="I51" s="68">
        <f t="shared" ref="I51:I68" si="3">H51*D51</f>
        <v>903022.79730000009</v>
      </c>
      <c r="J51" s="233">
        <v>440</v>
      </c>
      <c r="K51" s="236">
        <f>J51*H51</f>
        <v>883603.6</v>
      </c>
    </row>
    <row r="52" spans="1:17" ht="16.5" customHeight="1" x14ac:dyDescent="0.3">
      <c r="A52" s="240">
        <f t="shared" si="0"/>
        <v>10</v>
      </c>
      <c r="B52" s="66" t="str">
        <f t="shared" si="1"/>
        <v/>
      </c>
      <c r="C52" s="72"/>
      <c r="D52" s="68"/>
      <c r="E52" s="69"/>
      <c r="F52" s="70"/>
      <c r="G52" s="70">
        <f t="shared" si="2"/>
        <v>0</v>
      </c>
      <c r="H52" s="68"/>
      <c r="I52" s="68"/>
      <c r="J52" s="233"/>
      <c r="K52" s="236"/>
    </row>
    <row r="53" spans="1:17" x14ac:dyDescent="0.3">
      <c r="A53" s="240">
        <f t="shared" si="0"/>
        <v>11</v>
      </c>
      <c r="B53" s="66" t="str">
        <f t="shared" si="1"/>
        <v>G11</v>
      </c>
      <c r="C53" s="72" t="s">
        <v>214</v>
      </c>
      <c r="D53" s="68">
        <v>449.67</v>
      </c>
      <c r="E53" s="69" t="s">
        <v>130</v>
      </c>
      <c r="F53" s="70">
        <v>2075</v>
      </c>
      <c r="G53" s="70">
        <f t="shared" si="2"/>
        <v>933065.25</v>
      </c>
      <c r="H53" s="68">
        <v>2008.19</v>
      </c>
      <c r="I53" s="68">
        <f t="shared" si="3"/>
        <v>903022.79730000009</v>
      </c>
      <c r="J53" s="233">
        <v>440</v>
      </c>
      <c r="K53" s="236">
        <f>J53*H53</f>
        <v>883603.6</v>
      </c>
    </row>
    <row r="54" spans="1:17" ht="15.75" customHeight="1" x14ac:dyDescent="0.3">
      <c r="A54" s="240">
        <f t="shared" si="0"/>
        <v>11</v>
      </c>
      <c r="B54" s="66" t="str">
        <f t="shared" si="1"/>
        <v/>
      </c>
      <c r="C54" s="72"/>
      <c r="D54" s="68"/>
      <c r="E54" s="69"/>
      <c r="F54" s="70"/>
      <c r="G54" s="70">
        <f t="shared" si="2"/>
        <v>0</v>
      </c>
      <c r="H54" s="68"/>
      <c r="I54" s="68"/>
      <c r="J54" s="233"/>
      <c r="K54" s="236"/>
    </row>
    <row r="55" spans="1:17" x14ac:dyDescent="0.3">
      <c r="A55" s="240">
        <f t="shared" si="0"/>
        <v>12</v>
      </c>
      <c r="B55" s="66" t="str">
        <f t="shared" si="1"/>
        <v>G12</v>
      </c>
      <c r="C55" s="227" t="s">
        <v>215</v>
      </c>
      <c r="D55" s="188">
        <v>449.67</v>
      </c>
      <c r="E55" s="155" t="s">
        <v>130</v>
      </c>
      <c r="F55" s="228">
        <v>2075</v>
      </c>
      <c r="G55" s="228">
        <f t="shared" si="2"/>
        <v>933065.25</v>
      </c>
      <c r="H55" s="188">
        <v>2008.19</v>
      </c>
      <c r="I55" s="188">
        <f t="shared" si="3"/>
        <v>903022.79730000009</v>
      </c>
      <c r="J55" s="234">
        <v>440</v>
      </c>
      <c r="K55" s="237">
        <f>J55*H55</f>
        <v>883603.6</v>
      </c>
    </row>
    <row r="56" spans="1:17" ht="14.25" customHeight="1" x14ac:dyDescent="0.3">
      <c r="A56" s="240">
        <f t="shared" si="0"/>
        <v>12</v>
      </c>
      <c r="B56" s="66" t="str">
        <f t="shared" si="1"/>
        <v/>
      </c>
      <c r="C56" s="72"/>
      <c r="D56" s="68"/>
      <c r="E56" s="69"/>
      <c r="F56" s="228"/>
      <c r="G56" s="228">
        <f t="shared" si="2"/>
        <v>0</v>
      </c>
      <c r="H56" s="68"/>
      <c r="I56" s="68"/>
      <c r="J56" s="233"/>
      <c r="K56" s="236"/>
    </row>
    <row r="57" spans="1:17" x14ac:dyDescent="0.3">
      <c r="A57" s="240">
        <f t="shared" si="0"/>
        <v>13</v>
      </c>
      <c r="B57" s="66" t="str">
        <f t="shared" si="1"/>
        <v>G13</v>
      </c>
      <c r="C57" s="72" t="s">
        <v>216</v>
      </c>
      <c r="D57" s="68">
        <v>449.67</v>
      </c>
      <c r="E57" s="69" t="s">
        <v>130</v>
      </c>
      <c r="F57" s="70">
        <v>2075</v>
      </c>
      <c r="G57" s="70">
        <f t="shared" si="2"/>
        <v>933065.25</v>
      </c>
      <c r="H57" s="68">
        <v>2008.19</v>
      </c>
      <c r="I57" s="68">
        <f t="shared" si="3"/>
        <v>903022.79730000009</v>
      </c>
      <c r="J57" s="233">
        <v>440</v>
      </c>
      <c r="K57" s="236">
        <f>J57*H57</f>
        <v>883603.6</v>
      </c>
    </row>
    <row r="58" spans="1:17" ht="15" customHeight="1" x14ac:dyDescent="0.3">
      <c r="A58" s="240">
        <f t="shared" si="0"/>
        <v>13</v>
      </c>
      <c r="B58" s="66" t="str">
        <f t="shared" si="1"/>
        <v/>
      </c>
      <c r="C58" s="72"/>
      <c r="D58" s="68"/>
      <c r="E58" s="69"/>
      <c r="F58" s="70"/>
      <c r="G58" s="70">
        <f t="shared" si="2"/>
        <v>0</v>
      </c>
      <c r="H58" s="68"/>
      <c r="I58" s="68"/>
      <c r="J58" s="233"/>
      <c r="K58" s="236"/>
    </row>
    <row r="59" spans="1:17" x14ac:dyDescent="0.3">
      <c r="A59" s="240">
        <f t="shared" si="0"/>
        <v>14</v>
      </c>
      <c r="B59" s="66" t="str">
        <f t="shared" si="1"/>
        <v>G14</v>
      </c>
      <c r="C59" s="72" t="s">
        <v>423</v>
      </c>
      <c r="D59" s="68">
        <v>484.49</v>
      </c>
      <c r="E59" s="69" t="s">
        <v>130</v>
      </c>
      <c r="F59" s="70">
        <v>2075</v>
      </c>
      <c r="G59" s="70">
        <f t="shared" si="2"/>
        <v>1005316.75</v>
      </c>
      <c r="H59" s="68">
        <v>2008.19</v>
      </c>
      <c r="I59" s="68">
        <f t="shared" si="3"/>
        <v>972947.97310000006</v>
      </c>
      <c r="J59" s="233">
        <v>440</v>
      </c>
      <c r="K59" s="236">
        <f>J59*H59</f>
        <v>883603.6</v>
      </c>
    </row>
    <row r="60" spans="1:17" ht="17.25" customHeight="1" x14ac:dyDescent="0.3">
      <c r="A60" s="240">
        <f t="shared" si="0"/>
        <v>14</v>
      </c>
      <c r="B60" s="66" t="str">
        <f t="shared" si="1"/>
        <v/>
      </c>
      <c r="C60" s="72"/>
      <c r="D60" s="68"/>
      <c r="E60" s="69"/>
      <c r="F60" s="70"/>
      <c r="G60" s="70">
        <f t="shared" si="2"/>
        <v>0</v>
      </c>
      <c r="H60" s="68"/>
      <c r="I60" s="68"/>
      <c r="J60" s="233"/>
      <c r="K60" s="236"/>
    </row>
    <row r="61" spans="1:17" x14ac:dyDescent="0.3">
      <c r="A61" s="240">
        <f t="shared" si="0"/>
        <v>15</v>
      </c>
      <c r="B61" s="66" t="str">
        <f t="shared" si="1"/>
        <v>G15</v>
      </c>
      <c r="C61" s="72" t="s">
        <v>424</v>
      </c>
      <c r="D61" s="68">
        <v>69.680000000000007</v>
      </c>
      <c r="E61" s="69" t="s">
        <v>130</v>
      </c>
      <c r="F61" s="70">
        <v>2075</v>
      </c>
      <c r="G61" s="70">
        <f t="shared" si="2"/>
        <v>144586</v>
      </c>
      <c r="H61" s="68">
        <v>2008.19</v>
      </c>
      <c r="I61" s="68">
        <f t="shared" si="3"/>
        <v>139930.67920000001</v>
      </c>
      <c r="J61" s="233">
        <f>D61</f>
        <v>69.680000000000007</v>
      </c>
      <c r="K61" s="236">
        <f>J61*H61</f>
        <v>139930.67920000001</v>
      </c>
    </row>
    <row r="62" spans="1:17" s="101" customFormat="1" ht="16.5" customHeight="1" x14ac:dyDescent="0.3">
      <c r="A62" s="241">
        <f t="shared" si="0"/>
        <v>15</v>
      </c>
      <c r="B62" s="66" t="str">
        <f t="shared" si="1"/>
        <v/>
      </c>
      <c r="C62" s="72"/>
      <c r="D62" s="68"/>
      <c r="E62" s="69"/>
      <c r="F62" s="70"/>
      <c r="G62" s="70">
        <f t="shared" si="2"/>
        <v>0</v>
      </c>
      <c r="H62" s="68"/>
      <c r="I62" s="68"/>
      <c r="J62" s="233"/>
      <c r="K62" s="236"/>
    </row>
    <row r="63" spans="1:17" x14ac:dyDescent="0.3">
      <c r="A63" s="240">
        <f t="shared" si="0"/>
        <v>16</v>
      </c>
      <c r="B63" s="66" t="str">
        <f t="shared" si="1"/>
        <v>G16</v>
      </c>
      <c r="C63" s="72" t="s">
        <v>425</v>
      </c>
      <c r="D63" s="68">
        <v>6.78</v>
      </c>
      <c r="E63" s="69" t="s">
        <v>130</v>
      </c>
      <c r="F63" s="70">
        <v>2075</v>
      </c>
      <c r="G63" s="70">
        <f t="shared" si="2"/>
        <v>14068.5</v>
      </c>
      <c r="H63" s="68">
        <v>2008.19</v>
      </c>
      <c r="I63" s="68">
        <f t="shared" si="3"/>
        <v>13615.528200000001</v>
      </c>
      <c r="J63" s="233">
        <f>D63</f>
        <v>6.78</v>
      </c>
      <c r="K63" s="236">
        <f>J63*H63</f>
        <v>13615.528200000001</v>
      </c>
    </row>
    <row r="64" spans="1:17" s="217" customFormat="1" x14ac:dyDescent="0.3">
      <c r="A64" s="242">
        <f>IF(D64&lt;&gt;"",A63+1,A63)</f>
        <v>16</v>
      </c>
      <c r="B64" s="66" t="str">
        <f t="shared" si="1"/>
        <v/>
      </c>
      <c r="C64" s="72"/>
      <c r="D64" s="68"/>
      <c r="E64" s="69"/>
      <c r="F64" s="70"/>
      <c r="G64" s="70"/>
      <c r="H64" s="68"/>
      <c r="I64" s="68"/>
      <c r="J64" s="230"/>
      <c r="K64" s="236"/>
      <c r="L64" s="101"/>
      <c r="M64" s="101"/>
      <c r="N64" s="101"/>
      <c r="O64" s="101"/>
      <c r="P64" s="101"/>
      <c r="Q64" s="101"/>
    </row>
    <row r="65" spans="1:14" x14ac:dyDescent="0.3">
      <c r="A65" s="240">
        <f t="shared" si="0"/>
        <v>16</v>
      </c>
      <c r="B65" s="66" t="str">
        <f t="shared" si="1"/>
        <v/>
      </c>
      <c r="C65" s="67" t="s">
        <v>427</v>
      </c>
      <c r="D65" s="68"/>
      <c r="E65" s="69"/>
      <c r="F65" s="70"/>
      <c r="G65" s="70"/>
      <c r="H65" s="68"/>
      <c r="I65" s="68"/>
      <c r="J65" s="230"/>
      <c r="K65" s="230"/>
      <c r="N65" s="101"/>
    </row>
    <row r="66" spans="1:14" x14ac:dyDescent="0.3">
      <c r="A66" s="240">
        <f t="shared" si="0"/>
        <v>16</v>
      </c>
      <c r="B66" s="66" t="str">
        <f t="shared" si="1"/>
        <v/>
      </c>
      <c r="C66" s="72"/>
      <c r="D66" s="68"/>
      <c r="E66" s="69"/>
      <c r="F66" s="70"/>
      <c r="G66" s="70"/>
      <c r="H66" s="68"/>
      <c r="I66" s="68"/>
      <c r="J66" s="230"/>
      <c r="K66" s="230"/>
    </row>
    <row r="67" spans="1:14" ht="39.6" x14ac:dyDescent="0.3">
      <c r="A67" s="221">
        <f t="shared" si="0"/>
        <v>16</v>
      </c>
      <c r="B67" s="66" t="str">
        <f t="shared" si="1"/>
        <v/>
      </c>
      <c r="C67" s="72" t="s">
        <v>428</v>
      </c>
      <c r="D67" s="68"/>
      <c r="E67" s="69"/>
      <c r="F67" s="70"/>
      <c r="G67" s="70"/>
      <c r="H67" s="68"/>
      <c r="I67" s="68"/>
      <c r="J67" s="230"/>
      <c r="K67" s="230"/>
    </row>
    <row r="68" spans="1:14" ht="19.5" customHeight="1" x14ac:dyDescent="0.3">
      <c r="A68" s="221" t="e">
        <f>IF(D68&lt;&gt;"",#REF!+1,#REF!)</f>
        <v>#REF!</v>
      </c>
      <c r="B68" s="66" t="s">
        <v>967</v>
      </c>
      <c r="C68" s="72" t="s">
        <v>429</v>
      </c>
      <c r="D68" s="68">
        <v>158.57</v>
      </c>
      <c r="E68" s="69" t="s">
        <v>130</v>
      </c>
      <c r="F68" s="70">
        <v>2075</v>
      </c>
      <c r="G68" s="70">
        <f t="shared" si="2"/>
        <v>329032.75</v>
      </c>
      <c r="H68" s="68">
        <v>2008.19</v>
      </c>
      <c r="I68" s="68">
        <f t="shared" si="3"/>
        <v>318438.68829999998</v>
      </c>
      <c r="J68" s="236">
        <v>0</v>
      </c>
      <c r="K68" s="236">
        <v>0</v>
      </c>
    </row>
    <row r="69" spans="1:14" x14ac:dyDescent="0.3">
      <c r="A69" s="240" t="e">
        <f>IF(D69&lt;&gt;"",#REF!+1,#REF!)</f>
        <v>#REF!</v>
      </c>
      <c r="B69" s="66" t="str">
        <f t="shared" si="1"/>
        <v/>
      </c>
      <c r="C69" s="72"/>
      <c r="D69" s="68"/>
      <c r="E69" s="71"/>
      <c r="F69" s="68"/>
      <c r="G69" s="68"/>
      <c r="H69" s="68"/>
      <c r="I69" s="68"/>
      <c r="J69" s="230"/>
      <c r="K69" s="230"/>
      <c r="N69" s="101"/>
    </row>
    <row r="70" spans="1:14" x14ac:dyDescent="0.3">
      <c r="A70" s="240"/>
      <c r="B70" s="66"/>
      <c r="C70" s="72"/>
      <c r="D70" s="68"/>
      <c r="E70" s="71"/>
      <c r="F70" s="68"/>
      <c r="G70" s="68"/>
      <c r="H70" s="68"/>
      <c r="I70" s="68"/>
      <c r="J70" s="230"/>
      <c r="K70" s="230"/>
      <c r="N70" s="101"/>
    </row>
    <row r="71" spans="1:14" x14ac:dyDescent="0.3">
      <c r="A71" s="240"/>
      <c r="B71" s="66"/>
      <c r="C71" s="72"/>
      <c r="D71" s="68"/>
      <c r="E71" s="71"/>
      <c r="F71" s="68"/>
      <c r="G71" s="68"/>
      <c r="H71" s="68"/>
      <c r="I71" s="68"/>
      <c r="J71" s="230"/>
      <c r="K71" s="230"/>
      <c r="N71" s="101"/>
    </row>
    <row r="72" spans="1:14" x14ac:dyDescent="0.3">
      <c r="A72" s="240"/>
      <c r="B72" s="66"/>
      <c r="C72" s="72"/>
      <c r="D72" s="68"/>
      <c r="E72" s="71"/>
      <c r="F72" s="68"/>
      <c r="G72" s="68"/>
      <c r="H72" s="68"/>
      <c r="I72" s="68"/>
      <c r="J72" s="230"/>
      <c r="K72" s="230"/>
      <c r="N72" s="101"/>
    </row>
    <row r="73" spans="1:14" x14ac:dyDescent="0.3">
      <c r="A73" s="240"/>
      <c r="B73" s="66"/>
      <c r="C73" s="72"/>
      <c r="D73" s="68"/>
      <c r="E73" s="71"/>
      <c r="F73" s="68"/>
      <c r="G73" s="68"/>
      <c r="H73" s="68"/>
      <c r="I73" s="68"/>
      <c r="J73" s="230"/>
      <c r="K73" s="230"/>
      <c r="N73" s="101"/>
    </row>
    <row r="74" spans="1:14" x14ac:dyDescent="0.3">
      <c r="A74" s="240"/>
      <c r="B74" s="66"/>
      <c r="C74" s="72"/>
      <c r="D74" s="68"/>
      <c r="E74" s="71"/>
      <c r="F74" s="68"/>
      <c r="G74" s="68"/>
      <c r="H74" s="68"/>
      <c r="I74" s="68"/>
      <c r="J74" s="230"/>
      <c r="K74" s="230"/>
      <c r="N74" s="101"/>
    </row>
    <row r="75" spans="1:14" x14ac:dyDescent="0.3">
      <c r="A75" s="240"/>
      <c r="B75" s="66"/>
      <c r="C75" s="72"/>
      <c r="D75" s="68"/>
      <c r="E75" s="71"/>
      <c r="F75" s="68"/>
      <c r="G75" s="68"/>
      <c r="H75" s="68"/>
      <c r="I75" s="68"/>
      <c r="J75" s="230"/>
      <c r="K75" s="230"/>
      <c r="N75" s="101"/>
    </row>
    <row r="76" spans="1:14" x14ac:dyDescent="0.3">
      <c r="A76" s="240"/>
      <c r="B76" s="66"/>
      <c r="C76" s="72"/>
      <c r="D76" s="68"/>
      <c r="E76" s="71"/>
      <c r="F76" s="68"/>
      <c r="G76" s="68"/>
      <c r="H76" s="68"/>
      <c r="I76" s="68"/>
      <c r="J76" s="230"/>
      <c r="K76" s="230"/>
      <c r="N76" s="101"/>
    </row>
    <row r="77" spans="1:14" x14ac:dyDescent="0.3">
      <c r="A77" s="240"/>
      <c r="B77" s="66"/>
      <c r="C77" s="72"/>
      <c r="D77" s="68"/>
      <c r="E77" s="71"/>
      <c r="F77" s="68"/>
      <c r="G77" s="68"/>
      <c r="H77" s="68"/>
      <c r="I77" s="68"/>
      <c r="J77" s="230"/>
      <c r="K77" s="230"/>
      <c r="N77" s="101"/>
    </row>
    <row r="78" spans="1:14" x14ac:dyDescent="0.3">
      <c r="A78" s="240"/>
      <c r="B78" s="66"/>
      <c r="C78" s="72"/>
      <c r="D78" s="68"/>
      <c r="E78" s="71"/>
      <c r="F78" s="68"/>
      <c r="G78" s="68"/>
      <c r="H78" s="68"/>
      <c r="I78" s="68"/>
      <c r="J78" s="230"/>
      <c r="K78" s="230"/>
      <c r="N78" s="101"/>
    </row>
    <row r="79" spans="1:14" x14ac:dyDescent="0.3">
      <c r="A79" s="240"/>
      <c r="B79" s="66"/>
      <c r="C79" s="72"/>
      <c r="D79" s="68"/>
      <c r="E79" s="71"/>
      <c r="F79" s="68"/>
      <c r="G79" s="68"/>
      <c r="H79" s="68"/>
      <c r="I79" s="68"/>
      <c r="J79" s="230"/>
      <c r="K79" s="230"/>
      <c r="N79" s="101"/>
    </row>
    <row r="80" spans="1:14" x14ac:dyDescent="0.3">
      <c r="A80" s="240"/>
      <c r="B80" s="66"/>
      <c r="C80" s="72"/>
      <c r="D80" s="68"/>
      <c r="E80" s="71"/>
      <c r="F80" s="68"/>
      <c r="G80" s="68"/>
      <c r="H80" s="68"/>
      <c r="I80" s="68"/>
      <c r="J80" s="230"/>
      <c r="K80" s="230"/>
      <c r="N80" s="101"/>
    </row>
    <row r="81" spans="1:16" x14ac:dyDescent="0.3">
      <c r="A81" s="240"/>
      <c r="B81" s="66"/>
      <c r="C81" s="72"/>
      <c r="D81" s="68"/>
      <c r="E81" s="71"/>
      <c r="F81" s="68"/>
      <c r="G81" s="68"/>
      <c r="H81" s="68"/>
      <c r="I81" s="68"/>
      <c r="J81" s="230"/>
      <c r="K81" s="230"/>
      <c r="N81" s="101"/>
    </row>
    <row r="82" spans="1:16" x14ac:dyDescent="0.3">
      <c r="A82" s="240"/>
      <c r="B82" s="66"/>
      <c r="C82" s="72"/>
      <c r="D82" s="68"/>
      <c r="E82" s="71"/>
      <c r="F82" s="68"/>
      <c r="G82" s="68"/>
      <c r="H82" s="68"/>
      <c r="I82" s="68"/>
      <c r="J82" s="230"/>
      <c r="K82" s="230"/>
      <c r="N82" s="101"/>
    </row>
    <row r="83" spans="1:16" x14ac:dyDescent="0.3">
      <c r="A83" s="240" t="e">
        <f>IF(D83&lt;&gt;"",A69+1,A69)</f>
        <v>#REF!</v>
      </c>
      <c r="B83" s="66" t="str">
        <f>IF(D83&lt;&gt;"","G"&amp;A83,"")</f>
        <v/>
      </c>
      <c r="C83" s="67" t="s">
        <v>430</v>
      </c>
      <c r="D83" s="68"/>
      <c r="E83" s="69"/>
      <c r="F83" s="70"/>
      <c r="G83" s="70"/>
      <c r="H83" s="68"/>
      <c r="I83" s="68"/>
      <c r="J83" s="230"/>
      <c r="K83" s="230"/>
      <c r="N83" s="101"/>
    </row>
    <row r="84" spans="1:16" x14ac:dyDescent="0.3">
      <c r="A84" s="240"/>
      <c r="B84" s="66"/>
      <c r="C84" s="67"/>
      <c r="D84" s="68"/>
      <c r="E84" s="69"/>
      <c r="F84" s="70"/>
      <c r="G84" s="70"/>
      <c r="H84" s="68"/>
      <c r="I84" s="68"/>
      <c r="J84" s="230"/>
      <c r="K84" s="230"/>
      <c r="N84" s="101"/>
    </row>
    <row r="85" spans="1:16" ht="19.5" customHeight="1" thickBot="1" x14ac:dyDescent="0.35">
      <c r="A85" s="240" t="e">
        <f>IF(D85&lt;&gt;"",A83+1,A83)</f>
        <v>#REF!</v>
      </c>
      <c r="B85" s="186" t="str">
        <f>IF(D85&lt;&gt;"","G"&amp;A85,"")</f>
        <v/>
      </c>
      <c r="C85" s="227" t="s">
        <v>111</v>
      </c>
      <c r="D85" s="188"/>
      <c r="E85" s="155"/>
      <c r="F85" s="228"/>
      <c r="G85" s="244">
        <f>SUM(G7:G83)</f>
        <v>13228906.460000001</v>
      </c>
      <c r="H85" s="188"/>
      <c r="I85" s="185">
        <f>SUM(I6:I83)</f>
        <v>12802960.7903</v>
      </c>
      <c r="J85" s="231"/>
      <c r="K85" s="400">
        <f>SUM(K6:K68)</f>
        <v>12489542.335799998</v>
      </c>
    </row>
    <row r="86" spans="1:16" ht="13.8" thickTop="1" x14ac:dyDescent="0.3">
      <c r="A86" s="240"/>
      <c r="B86" s="194"/>
      <c r="C86" s="164"/>
      <c r="D86" s="245"/>
      <c r="E86" s="246"/>
      <c r="F86" s="247"/>
      <c r="G86" s="248"/>
      <c r="H86" s="245"/>
      <c r="I86" s="249"/>
      <c r="J86" s="101"/>
      <c r="K86" s="249"/>
    </row>
    <row r="87" spans="1:16" x14ac:dyDescent="0.3">
      <c r="L87" s="101"/>
      <c r="P87" s="101"/>
    </row>
    <row r="91" spans="1:16" x14ac:dyDescent="0.3">
      <c r="B91" s="246"/>
      <c r="C91" s="164"/>
      <c r="D91" s="245"/>
      <c r="E91" s="246"/>
      <c r="F91" s="247"/>
      <c r="G91" s="247"/>
      <c r="H91" s="245"/>
      <c r="I91" s="245"/>
    </row>
    <row r="92" spans="1:16" x14ac:dyDescent="0.3">
      <c r="B92" s="246"/>
      <c r="C92" s="164"/>
      <c r="D92" s="245"/>
      <c r="E92" s="246"/>
      <c r="F92" s="247"/>
      <c r="G92" s="247"/>
      <c r="H92" s="245"/>
      <c r="I92" s="245"/>
    </row>
    <row r="93" spans="1:16" x14ac:dyDescent="0.3">
      <c r="B93" s="246"/>
      <c r="C93" s="164"/>
      <c r="D93" s="245"/>
      <c r="E93" s="246"/>
      <c r="F93" s="247"/>
      <c r="G93" s="247"/>
      <c r="H93" s="245"/>
      <c r="I93" s="245"/>
    </row>
    <row r="94" spans="1:16" x14ac:dyDescent="0.3">
      <c r="B94" s="246"/>
      <c r="C94" s="164"/>
      <c r="D94" s="245"/>
      <c r="E94" s="246"/>
      <c r="F94" s="247"/>
      <c r="G94" s="247"/>
      <c r="H94" s="245"/>
      <c r="I94" s="245"/>
    </row>
    <row r="95" spans="1:16" x14ac:dyDescent="0.3">
      <c r="B95" s="246"/>
      <c r="C95" s="164"/>
      <c r="D95" s="245"/>
      <c r="E95" s="246"/>
      <c r="F95" s="247"/>
      <c r="G95" s="247"/>
      <c r="H95" s="245"/>
      <c r="I95" s="245"/>
    </row>
    <row r="96" spans="1:16" x14ac:dyDescent="0.3">
      <c r="B96" s="246"/>
      <c r="C96" s="164"/>
      <c r="D96" s="245"/>
      <c r="E96" s="246"/>
      <c r="F96" s="247"/>
      <c r="G96" s="247"/>
      <c r="H96" s="245"/>
      <c r="I96" s="245"/>
    </row>
    <row r="97" spans="2:9" x14ac:dyDescent="0.3">
      <c r="B97" s="246"/>
      <c r="C97" s="164"/>
      <c r="D97" s="245"/>
      <c r="E97" s="246"/>
      <c r="F97" s="247"/>
      <c r="G97" s="247"/>
      <c r="H97" s="245"/>
      <c r="I97" s="245"/>
    </row>
    <row r="98" spans="2:9" x14ac:dyDescent="0.3">
      <c r="B98" s="246"/>
      <c r="C98" s="164"/>
      <c r="D98" s="245"/>
      <c r="E98" s="246"/>
      <c r="F98" s="247"/>
      <c r="G98" s="247"/>
      <c r="H98" s="245"/>
      <c r="I98" s="245"/>
    </row>
  </sheetData>
  <protectedRanges>
    <protectedRange sqref="F5:G5 H76:I65510 H1:I75" name="Range1"/>
  </protectedRanges>
  <mergeCells count="3">
    <mergeCell ref="B3:K3"/>
    <mergeCell ref="B2:K2"/>
    <mergeCell ref="B1:K1"/>
  </mergeCells>
  <printOptions horizontalCentered="1"/>
  <pageMargins left="0.7" right="0.7" top="0.75" bottom="0.75" header="0.3" footer="0.3"/>
  <pageSetup scale="95" orientation="landscape" r:id="rId1"/>
  <headerFooter>
    <oddFooter>Page &amp;P of &amp;N</oddFooter>
  </headerFooter>
  <rowBreaks count="2" manualBreakCount="2">
    <brk id="25" max="10" man="1"/>
    <brk id="55" max="1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O93"/>
  <sheetViews>
    <sheetView view="pageBreakPreview" topLeftCell="B1" zoomScaleNormal="100" zoomScaleSheetLayoutView="100" workbookViewId="0">
      <selection activeCell="J13" sqref="J13"/>
    </sheetView>
  </sheetViews>
  <sheetFormatPr defaultColWidth="10.33203125" defaultRowHeight="13.2" x14ac:dyDescent="0.3"/>
  <cols>
    <col min="1" max="1" width="3.44140625" style="2" hidden="1" customWidth="1"/>
    <col min="2" max="2" width="7.44140625" style="3" customWidth="1"/>
    <col min="3" max="3" width="38.88671875" style="7" customWidth="1"/>
    <col min="4" max="4" width="8.5546875" style="5" bestFit="1" customWidth="1"/>
    <col min="5" max="5" width="8.88671875" style="3" customWidth="1"/>
    <col min="6" max="6" width="3.6640625" style="4" hidden="1" customWidth="1"/>
    <col min="7" max="7" width="12.33203125" style="4" hidden="1" customWidth="1"/>
    <col min="8" max="8" width="15.6640625" style="4" hidden="1" customWidth="1"/>
    <col min="9" max="9" width="12.88671875" style="5" customWidth="1"/>
    <col min="10" max="10" width="16.6640625" style="5" customWidth="1"/>
    <col min="11" max="11" width="12.44140625" style="2" customWidth="1"/>
    <col min="12" max="12" width="15.33203125" style="2" customWidth="1"/>
    <col min="13" max="257" width="10.33203125" style="2"/>
    <col min="258" max="258" width="0" style="2" hidden="1" customWidth="1"/>
    <col min="259" max="259" width="6.6640625" style="2" customWidth="1"/>
    <col min="260" max="260" width="38.33203125" style="2" customWidth="1"/>
    <col min="261" max="261" width="8.5546875" style="2" bestFit="1" customWidth="1"/>
    <col min="262" max="262" width="8.88671875" style="2" customWidth="1"/>
    <col min="263" max="263" width="0" style="2" hidden="1" customWidth="1"/>
    <col min="264" max="264" width="12.88671875" style="2" customWidth="1"/>
    <col min="265" max="265" width="16.6640625" style="2" customWidth="1"/>
    <col min="266" max="266" width="10.33203125" style="2"/>
    <col min="267" max="267" width="10.44140625" style="2" bestFit="1" customWidth="1"/>
    <col min="268" max="268" width="16.109375" style="2" customWidth="1"/>
    <col min="269" max="513" width="10.33203125" style="2"/>
    <col min="514" max="514" width="0" style="2" hidden="1" customWidth="1"/>
    <col min="515" max="515" width="6.6640625" style="2" customWidth="1"/>
    <col min="516" max="516" width="38.33203125" style="2" customWidth="1"/>
    <col min="517" max="517" width="8.5546875" style="2" bestFit="1" customWidth="1"/>
    <col min="518" max="518" width="8.88671875" style="2" customWidth="1"/>
    <col min="519" max="519" width="0" style="2" hidden="1" customWidth="1"/>
    <col min="520" max="520" width="12.88671875" style="2" customWidth="1"/>
    <col min="521" max="521" width="16.6640625" style="2" customWidth="1"/>
    <col min="522" max="522" width="10.33203125" style="2"/>
    <col min="523" max="523" width="10.44140625" style="2" bestFit="1" customWidth="1"/>
    <col min="524" max="524" width="16.109375" style="2" customWidth="1"/>
    <col min="525" max="769" width="10.33203125" style="2"/>
    <col min="770" max="770" width="0" style="2" hidden="1" customWidth="1"/>
    <col min="771" max="771" width="6.6640625" style="2" customWidth="1"/>
    <col min="772" max="772" width="38.33203125" style="2" customWidth="1"/>
    <col min="773" max="773" width="8.5546875" style="2" bestFit="1" customWidth="1"/>
    <col min="774" max="774" width="8.88671875" style="2" customWidth="1"/>
    <col min="775" max="775" width="0" style="2" hidden="1" customWidth="1"/>
    <col min="776" max="776" width="12.88671875" style="2" customWidth="1"/>
    <col min="777" max="777" width="16.6640625" style="2" customWidth="1"/>
    <col min="778" max="778" width="10.33203125" style="2"/>
    <col min="779" max="779" width="10.44140625" style="2" bestFit="1" customWidth="1"/>
    <col min="780" max="780" width="16.109375" style="2" customWidth="1"/>
    <col min="781" max="1025" width="10.33203125" style="2"/>
    <col min="1026" max="1026" width="0" style="2" hidden="1" customWidth="1"/>
    <col min="1027" max="1027" width="6.6640625" style="2" customWidth="1"/>
    <col min="1028" max="1028" width="38.33203125" style="2" customWidth="1"/>
    <col min="1029" max="1029" width="8.5546875" style="2" bestFit="1" customWidth="1"/>
    <col min="1030" max="1030" width="8.88671875" style="2" customWidth="1"/>
    <col min="1031" max="1031" width="0" style="2" hidden="1" customWidth="1"/>
    <col min="1032" max="1032" width="12.88671875" style="2" customWidth="1"/>
    <col min="1033" max="1033" width="16.6640625" style="2" customWidth="1"/>
    <col min="1034" max="1034" width="10.33203125" style="2"/>
    <col min="1035" max="1035" width="10.44140625" style="2" bestFit="1" customWidth="1"/>
    <col min="1036" max="1036" width="16.109375" style="2" customWidth="1"/>
    <col min="1037" max="1281" width="10.33203125" style="2"/>
    <col min="1282" max="1282" width="0" style="2" hidden="1" customWidth="1"/>
    <col min="1283" max="1283" width="6.6640625" style="2" customWidth="1"/>
    <col min="1284" max="1284" width="38.33203125" style="2" customWidth="1"/>
    <col min="1285" max="1285" width="8.5546875" style="2" bestFit="1" customWidth="1"/>
    <col min="1286" max="1286" width="8.88671875" style="2" customWidth="1"/>
    <col min="1287" max="1287" width="0" style="2" hidden="1" customWidth="1"/>
    <col min="1288" max="1288" width="12.88671875" style="2" customWidth="1"/>
    <col min="1289" max="1289" width="16.6640625" style="2" customWidth="1"/>
    <col min="1290" max="1290" width="10.33203125" style="2"/>
    <col min="1291" max="1291" width="10.44140625" style="2" bestFit="1" customWidth="1"/>
    <col min="1292" max="1292" width="16.109375" style="2" customWidth="1"/>
    <col min="1293" max="1537" width="10.33203125" style="2"/>
    <col min="1538" max="1538" width="0" style="2" hidden="1" customWidth="1"/>
    <col min="1539" max="1539" width="6.6640625" style="2" customWidth="1"/>
    <col min="1540" max="1540" width="38.33203125" style="2" customWidth="1"/>
    <col min="1541" max="1541" width="8.5546875" style="2" bestFit="1" customWidth="1"/>
    <col min="1542" max="1542" width="8.88671875" style="2" customWidth="1"/>
    <col min="1543" max="1543" width="0" style="2" hidden="1" customWidth="1"/>
    <col min="1544" max="1544" width="12.88671875" style="2" customWidth="1"/>
    <col min="1545" max="1545" width="16.6640625" style="2" customWidth="1"/>
    <col min="1546" max="1546" width="10.33203125" style="2"/>
    <col min="1547" max="1547" width="10.44140625" style="2" bestFit="1" customWidth="1"/>
    <col min="1548" max="1548" width="16.109375" style="2" customWidth="1"/>
    <col min="1549" max="1793" width="10.33203125" style="2"/>
    <col min="1794" max="1794" width="0" style="2" hidden="1" customWidth="1"/>
    <col min="1795" max="1795" width="6.6640625" style="2" customWidth="1"/>
    <col min="1796" max="1796" width="38.33203125" style="2" customWidth="1"/>
    <col min="1797" max="1797" width="8.5546875" style="2" bestFit="1" customWidth="1"/>
    <col min="1798" max="1798" width="8.88671875" style="2" customWidth="1"/>
    <col min="1799" max="1799" width="0" style="2" hidden="1" customWidth="1"/>
    <col min="1800" max="1800" width="12.88671875" style="2" customWidth="1"/>
    <col min="1801" max="1801" width="16.6640625" style="2" customWidth="1"/>
    <col min="1802" max="1802" width="10.33203125" style="2"/>
    <col min="1803" max="1803" width="10.44140625" style="2" bestFit="1" customWidth="1"/>
    <col min="1804" max="1804" width="16.109375" style="2" customWidth="1"/>
    <col min="1805" max="2049" width="10.33203125" style="2"/>
    <col min="2050" max="2050" width="0" style="2" hidden="1" customWidth="1"/>
    <col min="2051" max="2051" width="6.6640625" style="2" customWidth="1"/>
    <col min="2052" max="2052" width="38.33203125" style="2" customWidth="1"/>
    <col min="2053" max="2053" width="8.5546875" style="2" bestFit="1" customWidth="1"/>
    <col min="2054" max="2054" width="8.88671875" style="2" customWidth="1"/>
    <col min="2055" max="2055" width="0" style="2" hidden="1" customWidth="1"/>
    <col min="2056" max="2056" width="12.88671875" style="2" customWidth="1"/>
    <col min="2057" max="2057" width="16.6640625" style="2" customWidth="1"/>
    <col min="2058" max="2058" width="10.33203125" style="2"/>
    <col min="2059" max="2059" width="10.44140625" style="2" bestFit="1" customWidth="1"/>
    <col min="2060" max="2060" width="16.109375" style="2" customWidth="1"/>
    <col min="2061" max="2305" width="10.33203125" style="2"/>
    <col min="2306" max="2306" width="0" style="2" hidden="1" customWidth="1"/>
    <col min="2307" max="2307" width="6.6640625" style="2" customWidth="1"/>
    <col min="2308" max="2308" width="38.33203125" style="2" customWidth="1"/>
    <col min="2309" max="2309" width="8.5546875" style="2" bestFit="1" customWidth="1"/>
    <col min="2310" max="2310" width="8.88671875" style="2" customWidth="1"/>
    <col min="2311" max="2311" width="0" style="2" hidden="1" customWidth="1"/>
    <col min="2312" max="2312" width="12.88671875" style="2" customWidth="1"/>
    <col min="2313" max="2313" width="16.6640625" style="2" customWidth="1"/>
    <col min="2314" max="2314" width="10.33203125" style="2"/>
    <col min="2315" max="2315" width="10.44140625" style="2" bestFit="1" customWidth="1"/>
    <col min="2316" max="2316" width="16.109375" style="2" customWidth="1"/>
    <col min="2317" max="2561" width="10.33203125" style="2"/>
    <col min="2562" max="2562" width="0" style="2" hidden="1" customWidth="1"/>
    <col min="2563" max="2563" width="6.6640625" style="2" customWidth="1"/>
    <col min="2564" max="2564" width="38.33203125" style="2" customWidth="1"/>
    <col min="2565" max="2565" width="8.5546875" style="2" bestFit="1" customWidth="1"/>
    <col min="2566" max="2566" width="8.88671875" style="2" customWidth="1"/>
    <col min="2567" max="2567" width="0" style="2" hidden="1" customWidth="1"/>
    <col min="2568" max="2568" width="12.88671875" style="2" customWidth="1"/>
    <col min="2569" max="2569" width="16.6640625" style="2" customWidth="1"/>
    <col min="2570" max="2570" width="10.33203125" style="2"/>
    <col min="2571" max="2571" width="10.44140625" style="2" bestFit="1" customWidth="1"/>
    <col min="2572" max="2572" width="16.109375" style="2" customWidth="1"/>
    <col min="2573" max="2817" width="10.33203125" style="2"/>
    <col min="2818" max="2818" width="0" style="2" hidden="1" customWidth="1"/>
    <col min="2819" max="2819" width="6.6640625" style="2" customWidth="1"/>
    <col min="2820" max="2820" width="38.33203125" style="2" customWidth="1"/>
    <col min="2821" max="2821" width="8.5546875" style="2" bestFit="1" customWidth="1"/>
    <col min="2822" max="2822" width="8.88671875" style="2" customWidth="1"/>
    <col min="2823" max="2823" width="0" style="2" hidden="1" customWidth="1"/>
    <col min="2824" max="2824" width="12.88671875" style="2" customWidth="1"/>
    <col min="2825" max="2825" width="16.6640625" style="2" customWidth="1"/>
    <col min="2826" max="2826" width="10.33203125" style="2"/>
    <col min="2827" max="2827" width="10.44140625" style="2" bestFit="1" customWidth="1"/>
    <col min="2828" max="2828" width="16.109375" style="2" customWidth="1"/>
    <col min="2829" max="3073" width="10.33203125" style="2"/>
    <col min="3074" max="3074" width="0" style="2" hidden="1" customWidth="1"/>
    <col min="3075" max="3075" width="6.6640625" style="2" customWidth="1"/>
    <col min="3076" max="3076" width="38.33203125" style="2" customWidth="1"/>
    <col min="3077" max="3077" width="8.5546875" style="2" bestFit="1" customWidth="1"/>
    <col min="3078" max="3078" width="8.88671875" style="2" customWidth="1"/>
    <col min="3079" max="3079" width="0" style="2" hidden="1" customWidth="1"/>
    <col min="3080" max="3080" width="12.88671875" style="2" customWidth="1"/>
    <col min="3081" max="3081" width="16.6640625" style="2" customWidth="1"/>
    <col min="3082" max="3082" width="10.33203125" style="2"/>
    <col min="3083" max="3083" width="10.44140625" style="2" bestFit="1" customWidth="1"/>
    <col min="3084" max="3084" width="16.109375" style="2" customWidth="1"/>
    <col min="3085" max="3329" width="10.33203125" style="2"/>
    <col min="3330" max="3330" width="0" style="2" hidden="1" customWidth="1"/>
    <col min="3331" max="3331" width="6.6640625" style="2" customWidth="1"/>
    <col min="3332" max="3332" width="38.33203125" style="2" customWidth="1"/>
    <col min="3333" max="3333" width="8.5546875" style="2" bestFit="1" customWidth="1"/>
    <col min="3334" max="3334" width="8.88671875" style="2" customWidth="1"/>
    <col min="3335" max="3335" width="0" style="2" hidden="1" customWidth="1"/>
    <col min="3336" max="3336" width="12.88671875" style="2" customWidth="1"/>
    <col min="3337" max="3337" width="16.6640625" style="2" customWidth="1"/>
    <col min="3338" max="3338" width="10.33203125" style="2"/>
    <col min="3339" max="3339" width="10.44140625" style="2" bestFit="1" customWidth="1"/>
    <col min="3340" max="3340" width="16.109375" style="2" customWidth="1"/>
    <col min="3341" max="3585" width="10.33203125" style="2"/>
    <col min="3586" max="3586" width="0" style="2" hidden="1" customWidth="1"/>
    <col min="3587" max="3587" width="6.6640625" style="2" customWidth="1"/>
    <col min="3588" max="3588" width="38.33203125" style="2" customWidth="1"/>
    <col min="3589" max="3589" width="8.5546875" style="2" bestFit="1" customWidth="1"/>
    <col min="3590" max="3590" width="8.88671875" style="2" customWidth="1"/>
    <col min="3591" max="3591" width="0" style="2" hidden="1" customWidth="1"/>
    <col min="3592" max="3592" width="12.88671875" style="2" customWidth="1"/>
    <col min="3593" max="3593" width="16.6640625" style="2" customWidth="1"/>
    <col min="3594" max="3594" width="10.33203125" style="2"/>
    <col min="3595" max="3595" width="10.44140625" style="2" bestFit="1" customWidth="1"/>
    <col min="3596" max="3596" width="16.109375" style="2" customWidth="1"/>
    <col min="3597" max="3841" width="10.33203125" style="2"/>
    <col min="3842" max="3842" width="0" style="2" hidden="1" customWidth="1"/>
    <col min="3843" max="3843" width="6.6640625" style="2" customWidth="1"/>
    <col min="3844" max="3844" width="38.33203125" style="2" customWidth="1"/>
    <col min="3845" max="3845" width="8.5546875" style="2" bestFit="1" customWidth="1"/>
    <col min="3846" max="3846" width="8.88671875" style="2" customWidth="1"/>
    <col min="3847" max="3847" width="0" style="2" hidden="1" customWidth="1"/>
    <col min="3848" max="3848" width="12.88671875" style="2" customWidth="1"/>
    <col min="3849" max="3849" width="16.6640625" style="2" customWidth="1"/>
    <col min="3850" max="3850" width="10.33203125" style="2"/>
    <col min="3851" max="3851" width="10.44140625" style="2" bestFit="1" customWidth="1"/>
    <col min="3852" max="3852" width="16.109375" style="2" customWidth="1"/>
    <col min="3853" max="4097" width="10.33203125" style="2"/>
    <col min="4098" max="4098" width="0" style="2" hidden="1" customWidth="1"/>
    <col min="4099" max="4099" width="6.6640625" style="2" customWidth="1"/>
    <col min="4100" max="4100" width="38.33203125" style="2" customWidth="1"/>
    <col min="4101" max="4101" width="8.5546875" style="2" bestFit="1" customWidth="1"/>
    <col min="4102" max="4102" width="8.88671875" style="2" customWidth="1"/>
    <col min="4103" max="4103" width="0" style="2" hidden="1" customWidth="1"/>
    <col min="4104" max="4104" width="12.88671875" style="2" customWidth="1"/>
    <col min="4105" max="4105" width="16.6640625" style="2" customWidth="1"/>
    <col min="4106" max="4106" width="10.33203125" style="2"/>
    <col min="4107" max="4107" width="10.44140625" style="2" bestFit="1" customWidth="1"/>
    <col min="4108" max="4108" width="16.109375" style="2" customWidth="1"/>
    <col min="4109" max="4353" width="10.33203125" style="2"/>
    <col min="4354" max="4354" width="0" style="2" hidden="1" customWidth="1"/>
    <col min="4355" max="4355" width="6.6640625" style="2" customWidth="1"/>
    <col min="4356" max="4356" width="38.33203125" style="2" customWidth="1"/>
    <col min="4357" max="4357" width="8.5546875" style="2" bestFit="1" customWidth="1"/>
    <col min="4358" max="4358" width="8.88671875" style="2" customWidth="1"/>
    <col min="4359" max="4359" width="0" style="2" hidden="1" customWidth="1"/>
    <col min="4360" max="4360" width="12.88671875" style="2" customWidth="1"/>
    <col min="4361" max="4361" width="16.6640625" style="2" customWidth="1"/>
    <col min="4362" max="4362" width="10.33203125" style="2"/>
    <col min="4363" max="4363" width="10.44140625" style="2" bestFit="1" customWidth="1"/>
    <col min="4364" max="4364" width="16.109375" style="2" customWidth="1"/>
    <col min="4365" max="4609" width="10.33203125" style="2"/>
    <col min="4610" max="4610" width="0" style="2" hidden="1" customWidth="1"/>
    <col min="4611" max="4611" width="6.6640625" style="2" customWidth="1"/>
    <col min="4612" max="4612" width="38.33203125" style="2" customWidth="1"/>
    <col min="4613" max="4613" width="8.5546875" style="2" bestFit="1" customWidth="1"/>
    <col min="4614" max="4614" width="8.88671875" style="2" customWidth="1"/>
    <col min="4615" max="4615" width="0" style="2" hidden="1" customWidth="1"/>
    <col min="4616" max="4616" width="12.88671875" style="2" customWidth="1"/>
    <col min="4617" max="4617" width="16.6640625" style="2" customWidth="1"/>
    <col min="4618" max="4618" width="10.33203125" style="2"/>
    <col min="4619" max="4619" width="10.44140625" style="2" bestFit="1" customWidth="1"/>
    <col min="4620" max="4620" width="16.109375" style="2" customWidth="1"/>
    <col min="4621" max="4865" width="10.33203125" style="2"/>
    <col min="4866" max="4866" width="0" style="2" hidden="1" customWidth="1"/>
    <col min="4867" max="4867" width="6.6640625" style="2" customWidth="1"/>
    <col min="4868" max="4868" width="38.33203125" style="2" customWidth="1"/>
    <col min="4869" max="4869" width="8.5546875" style="2" bestFit="1" customWidth="1"/>
    <col min="4870" max="4870" width="8.88671875" style="2" customWidth="1"/>
    <col min="4871" max="4871" width="0" style="2" hidden="1" customWidth="1"/>
    <col min="4872" max="4872" width="12.88671875" style="2" customWidth="1"/>
    <col min="4873" max="4873" width="16.6640625" style="2" customWidth="1"/>
    <col min="4874" max="4874" width="10.33203125" style="2"/>
    <col min="4875" max="4875" width="10.44140625" style="2" bestFit="1" customWidth="1"/>
    <col min="4876" max="4876" width="16.109375" style="2" customWidth="1"/>
    <col min="4877" max="5121" width="10.33203125" style="2"/>
    <col min="5122" max="5122" width="0" style="2" hidden="1" customWidth="1"/>
    <col min="5123" max="5123" width="6.6640625" style="2" customWidth="1"/>
    <col min="5124" max="5124" width="38.33203125" style="2" customWidth="1"/>
    <col min="5125" max="5125" width="8.5546875" style="2" bestFit="1" customWidth="1"/>
    <col min="5126" max="5126" width="8.88671875" style="2" customWidth="1"/>
    <col min="5127" max="5127" width="0" style="2" hidden="1" customWidth="1"/>
    <col min="5128" max="5128" width="12.88671875" style="2" customWidth="1"/>
    <col min="5129" max="5129" width="16.6640625" style="2" customWidth="1"/>
    <col min="5130" max="5130" width="10.33203125" style="2"/>
    <col min="5131" max="5131" width="10.44140625" style="2" bestFit="1" customWidth="1"/>
    <col min="5132" max="5132" width="16.109375" style="2" customWidth="1"/>
    <col min="5133" max="5377" width="10.33203125" style="2"/>
    <col min="5378" max="5378" width="0" style="2" hidden="1" customWidth="1"/>
    <col min="5379" max="5379" width="6.6640625" style="2" customWidth="1"/>
    <col min="5380" max="5380" width="38.33203125" style="2" customWidth="1"/>
    <col min="5381" max="5381" width="8.5546875" style="2" bestFit="1" customWidth="1"/>
    <col min="5382" max="5382" width="8.88671875" style="2" customWidth="1"/>
    <col min="5383" max="5383" width="0" style="2" hidden="1" customWidth="1"/>
    <col min="5384" max="5384" width="12.88671875" style="2" customWidth="1"/>
    <col min="5385" max="5385" width="16.6640625" style="2" customWidth="1"/>
    <col min="5386" max="5386" width="10.33203125" style="2"/>
    <col min="5387" max="5387" width="10.44140625" style="2" bestFit="1" customWidth="1"/>
    <col min="5388" max="5388" width="16.109375" style="2" customWidth="1"/>
    <col min="5389" max="5633" width="10.33203125" style="2"/>
    <col min="5634" max="5634" width="0" style="2" hidden="1" customWidth="1"/>
    <col min="5635" max="5635" width="6.6640625" style="2" customWidth="1"/>
    <col min="5636" max="5636" width="38.33203125" style="2" customWidth="1"/>
    <col min="5637" max="5637" width="8.5546875" style="2" bestFit="1" customWidth="1"/>
    <col min="5638" max="5638" width="8.88671875" style="2" customWidth="1"/>
    <col min="5639" max="5639" width="0" style="2" hidden="1" customWidth="1"/>
    <col min="5640" max="5640" width="12.88671875" style="2" customWidth="1"/>
    <col min="5641" max="5641" width="16.6640625" style="2" customWidth="1"/>
    <col min="5642" max="5642" width="10.33203125" style="2"/>
    <col min="5643" max="5643" width="10.44140625" style="2" bestFit="1" customWidth="1"/>
    <col min="5644" max="5644" width="16.109375" style="2" customWidth="1"/>
    <col min="5645" max="5889" width="10.33203125" style="2"/>
    <col min="5890" max="5890" width="0" style="2" hidden="1" customWidth="1"/>
    <col min="5891" max="5891" width="6.6640625" style="2" customWidth="1"/>
    <col min="5892" max="5892" width="38.33203125" style="2" customWidth="1"/>
    <col min="5893" max="5893" width="8.5546875" style="2" bestFit="1" customWidth="1"/>
    <col min="5894" max="5894" width="8.88671875" style="2" customWidth="1"/>
    <col min="5895" max="5895" width="0" style="2" hidden="1" customWidth="1"/>
    <col min="5896" max="5896" width="12.88671875" style="2" customWidth="1"/>
    <col min="5897" max="5897" width="16.6640625" style="2" customWidth="1"/>
    <col min="5898" max="5898" width="10.33203125" style="2"/>
    <col min="5899" max="5899" width="10.44140625" style="2" bestFit="1" customWidth="1"/>
    <col min="5900" max="5900" width="16.109375" style="2" customWidth="1"/>
    <col min="5901" max="6145" width="10.33203125" style="2"/>
    <col min="6146" max="6146" width="0" style="2" hidden="1" customWidth="1"/>
    <col min="6147" max="6147" width="6.6640625" style="2" customWidth="1"/>
    <col min="6148" max="6148" width="38.33203125" style="2" customWidth="1"/>
    <col min="6149" max="6149" width="8.5546875" style="2" bestFit="1" customWidth="1"/>
    <col min="6150" max="6150" width="8.88671875" style="2" customWidth="1"/>
    <col min="6151" max="6151" width="0" style="2" hidden="1" customWidth="1"/>
    <col min="6152" max="6152" width="12.88671875" style="2" customWidth="1"/>
    <col min="6153" max="6153" width="16.6640625" style="2" customWidth="1"/>
    <col min="6154" max="6154" width="10.33203125" style="2"/>
    <col min="6155" max="6155" width="10.44140625" style="2" bestFit="1" customWidth="1"/>
    <col min="6156" max="6156" width="16.109375" style="2" customWidth="1"/>
    <col min="6157" max="6401" width="10.33203125" style="2"/>
    <col min="6402" max="6402" width="0" style="2" hidden="1" customWidth="1"/>
    <col min="6403" max="6403" width="6.6640625" style="2" customWidth="1"/>
    <col min="6404" max="6404" width="38.33203125" style="2" customWidth="1"/>
    <col min="6405" max="6405" width="8.5546875" style="2" bestFit="1" customWidth="1"/>
    <col min="6406" max="6406" width="8.88671875" style="2" customWidth="1"/>
    <col min="6407" max="6407" width="0" style="2" hidden="1" customWidth="1"/>
    <col min="6408" max="6408" width="12.88671875" style="2" customWidth="1"/>
    <col min="6409" max="6409" width="16.6640625" style="2" customWidth="1"/>
    <col min="6410" max="6410" width="10.33203125" style="2"/>
    <col min="6411" max="6411" width="10.44140625" style="2" bestFit="1" customWidth="1"/>
    <col min="6412" max="6412" width="16.109375" style="2" customWidth="1"/>
    <col min="6413" max="6657" width="10.33203125" style="2"/>
    <col min="6658" max="6658" width="0" style="2" hidden="1" customWidth="1"/>
    <col min="6659" max="6659" width="6.6640625" style="2" customWidth="1"/>
    <col min="6660" max="6660" width="38.33203125" style="2" customWidth="1"/>
    <col min="6661" max="6661" width="8.5546875" style="2" bestFit="1" customWidth="1"/>
    <col min="6662" max="6662" width="8.88671875" style="2" customWidth="1"/>
    <col min="6663" max="6663" width="0" style="2" hidden="1" customWidth="1"/>
    <col min="6664" max="6664" width="12.88671875" style="2" customWidth="1"/>
    <col min="6665" max="6665" width="16.6640625" style="2" customWidth="1"/>
    <col min="6666" max="6666" width="10.33203125" style="2"/>
    <col min="6667" max="6667" width="10.44140625" style="2" bestFit="1" customWidth="1"/>
    <col min="6668" max="6668" width="16.109375" style="2" customWidth="1"/>
    <col min="6669" max="6913" width="10.33203125" style="2"/>
    <col min="6914" max="6914" width="0" style="2" hidden="1" customWidth="1"/>
    <col min="6915" max="6915" width="6.6640625" style="2" customWidth="1"/>
    <col min="6916" max="6916" width="38.33203125" style="2" customWidth="1"/>
    <col min="6917" max="6917" width="8.5546875" style="2" bestFit="1" customWidth="1"/>
    <col min="6918" max="6918" width="8.88671875" style="2" customWidth="1"/>
    <col min="6919" max="6919" width="0" style="2" hidden="1" customWidth="1"/>
    <col min="6920" max="6920" width="12.88671875" style="2" customWidth="1"/>
    <col min="6921" max="6921" width="16.6640625" style="2" customWidth="1"/>
    <col min="6922" max="6922" width="10.33203125" style="2"/>
    <col min="6923" max="6923" width="10.44140625" style="2" bestFit="1" customWidth="1"/>
    <col min="6924" max="6924" width="16.109375" style="2" customWidth="1"/>
    <col min="6925" max="7169" width="10.33203125" style="2"/>
    <col min="7170" max="7170" width="0" style="2" hidden="1" customWidth="1"/>
    <col min="7171" max="7171" width="6.6640625" style="2" customWidth="1"/>
    <col min="7172" max="7172" width="38.33203125" style="2" customWidth="1"/>
    <col min="7173" max="7173" width="8.5546875" style="2" bestFit="1" customWidth="1"/>
    <col min="7174" max="7174" width="8.88671875" style="2" customWidth="1"/>
    <col min="7175" max="7175" width="0" style="2" hidden="1" customWidth="1"/>
    <col min="7176" max="7176" width="12.88671875" style="2" customWidth="1"/>
    <col min="7177" max="7177" width="16.6640625" style="2" customWidth="1"/>
    <col min="7178" max="7178" width="10.33203125" style="2"/>
    <col min="7179" max="7179" width="10.44140625" style="2" bestFit="1" customWidth="1"/>
    <col min="7180" max="7180" width="16.109375" style="2" customWidth="1"/>
    <col min="7181" max="7425" width="10.33203125" style="2"/>
    <col min="7426" max="7426" width="0" style="2" hidden="1" customWidth="1"/>
    <col min="7427" max="7427" width="6.6640625" style="2" customWidth="1"/>
    <col min="7428" max="7428" width="38.33203125" style="2" customWidth="1"/>
    <col min="7429" max="7429" width="8.5546875" style="2" bestFit="1" customWidth="1"/>
    <col min="7430" max="7430" width="8.88671875" style="2" customWidth="1"/>
    <col min="7431" max="7431" width="0" style="2" hidden="1" customWidth="1"/>
    <col min="7432" max="7432" width="12.88671875" style="2" customWidth="1"/>
    <col min="7433" max="7433" width="16.6640625" style="2" customWidth="1"/>
    <col min="7434" max="7434" width="10.33203125" style="2"/>
    <col min="7435" max="7435" width="10.44140625" style="2" bestFit="1" customWidth="1"/>
    <col min="7436" max="7436" width="16.109375" style="2" customWidth="1"/>
    <col min="7437" max="7681" width="10.33203125" style="2"/>
    <col min="7682" max="7682" width="0" style="2" hidden="1" customWidth="1"/>
    <col min="7683" max="7683" width="6.6640625" style="2" customWidth="1"/>
    <col min="7684" max="7684" width="38.33203125" style="2" customWidth="1"/>
    <col min="7685" max="7685" width="8.5546875" style="2" bestFit="1" customWidth="1"/>
    <col min="7686" max="7686" width="8.88671875" style="2" customWidth="1"/>
    <col min="7687" max="7687" width="0" style="2" hidden="1" customWidth="1"/>
    <col min="7688" max="7688" width="12.88671875" style="2" customWidth="1"/>
    <col min="7689" max="7689" width="16.6640625" style="2" customWidth="1"/>
    <col min="7690" max="7690" width="10.33203125" style="2"/>
    <col min="7691" max="7691" width="10.44140625" style="2" bestFit="1" customWidth="1"/>
    <col min="7692" max="7692" width="16.109375" style="2" customWidth="1"/>
    <col min="7693" max="7937" width="10.33203125" style="2"/>
    <col min="7938" max="7938" width="0" style="2" hidden="1" customWidth="1"/>
    <col min="7939" max="7939" width="6.6640625" style="2" customWidth="1"/>
    <col min="7940" max="7940" width="38.33203125" style="2" customWidth="1"/>
    <col min="7941" max="7941" width="8.5546875" style="2" bestFit="1" customWidth="1"/>
    <col min="7942" max="7942" width="8.88671875" style="2" customWidth="1"/>
    <col min="7943" max="7943" width="0" style="2" hidden="1" customWidth="1"/>
    <col min="7944" max="7944" width="12.88671875" style="2" customWidth="1"/>
    <col min="7945" max="7945" width="16.6640625" style="2" customWidth="1"/>
    <col min="7946" max="7946" width="10.33203125" style="2"/>
    <col min="7947" max="7947" width="10.44140625" style="2" bestFit="1" customWidth="1"/>
    <col min="7948" max="7948" width="16.109375" style="2" customWidth="1"/>
    <col min="7949" max="8193" width="10.33203125" style="2"/>
    <col min="8194" max="8194" width="0" style="2" hidden="1" customWidth="1"/>
    <col min="8195" max="8195" width="6.6640625" style="2" customWidth="1"/>
    <col min="8196" max="8196" width="38.33203125" style="2" customWidth="1"/>
    <col min="8197" max="8197" width="8.5546875" style="2" bestFit="1" customWidth="1"/>
    <col min="8198" max="8198" width="8.88671875" style="2" customWidth="1"/>
    <col min="8199" max="8199" width="0" style="2" hidden="1" customWidth="1"/>
    <col min="8200" max="8200" width="12.88671875" style="2" customWidth="1"/>
    <col min="8201" max="8201" width="16.6640625" style="2" customWidth="1"/>
    <col min="8202" max="8202" width="10.33203125" style="2"/>
    <col min="8203" max="8203" width="10.44140625" style="2" bestFit="1" customWidth="1"/>
    <col min="8204" max="8204" width="16.109375" style="2" customWidth="1"/>
    <col min="8205" max="8449" width="10.33203125" style="2"/>
    <col min="8450" max="8450" width="0" style="2" hidden="1" customWidth="1"/>
    <col min="8451" max="8451" width="6.6640625" style="2" customWidth="1"/>
    <col min="8452" max="8452" width="38.33203125" style="2" customWidth="1"/>
    <col min="8453" max="8453" width="8.5546875" style="2" bestFit="1" customWidth="1"/>
    <col min="8454" max="8454" width="8.88671875" style="2" customWidth="1"/>
    <col min="8455" max="8455" width="0" style="2" hidden="1" customWidth="1"/>
    <col min="8456" max="8456" width="12.88671875" style="2" customWidth="1"/>
    <col min="8457" max="8457" width="16.6640625" style="2" customWidth="1"/>
    <col min="8458" max="8458" width="10.33203125" style="2"/>
    <col min="8459" max="8459" width="10.44140625" style="2" bestFit="1" customWidth="1"/>
    <col min="8460" max="8460" width="16.109375" style="2" customWidth="1"/>
    <col min="8461" max="8705" width="10.33203125" style="2"/>
    <col min="8706" max="8706" width="0" style="2" hidden="1" customWidth="1"/>
    <col min="8707" max="8707" width="6.6640625" style="2" customWidth="1"/>
    <col min="8708" max="8708" width="38.33203125" style="2" customWidth="1"/>
    <col min="8709" max="8709" width="8.5546875" style="2" bestFit="1" customWidth="1"/>
    <col min="8710" max="8710" width="8.88671875" style="2" customWidth="1"/>
    <col min="8711" max="8711" width="0" style="2" hidden="1" customWidth="1"/>
    <col min="8712" max="8712" width="12.88671875" style="2" customWidth="1"/>
    <col min="8713" max="8713" width="16.6640625" style="2" customWidth="1"/>
    <col min="8714" max="8714" width="10.33203125" style="2"/>
    <col min="8715" max="8715" width="10.44140625" style="2" bestFit="1" customWidth="1"/>
    <col min="8716" max="8716" width="16.109375" style="2" customWidth="1"/>
    <col min="8717" max="8961" width="10.33203125" style="2"/>
    <col min="8962" max="8962" width="0" style="2" hidden="1" customWidth="1"/>
    <col min="8963" max="8963" width="6.6640625" style="2" customWidth="1"/>
    <col min="8964" max="8964" width="38.33203125" style="2" customWidth="1"/>
    <col min="8965" max="8965" width="8.5546875" style="2" bestFit="1" customWidth="1"/>
    <col min="8966" max="8966" width="8.88671875" style="2" customWidth="1"/>
    <col min="8967" max="8967" width="0" style="2" hidden="1" customWidth="1"/>
    <col min="8968" max="8968" width="12.88671875" style="2" customWidth="1"/>
    <col min="8969" max="8969" width="16.6640625" style="2" customWidth="1"/>
    <col min="8970" max="8970" width="10.33203125" style="2"/>
    <col min="8971" max="8971" width="10.44140625" style="2" bestFit="1" customWidth="1"/>
    <col min="8972" max="8972" width="16.109375" style="2" customWidth="1"/>
    <col min="8973" max="9217" width="10.33203125" style="2"/>
    <col min="9218" max="9218" width="0" style="2" hidden="1" customWidth="1"/>
    <col min="9219" max="9219" width="6.6640625" style="2" customWidth="1"/>
    <col min="9220" max="9220" width="38.33203125" style="2" customWidth="1"/>
    <col min="9221" max="9221" width="8.5546875" style="2" bestFit="1" customWidth="1"/>
    <col min="9222" max="9222" width="8.88671875" style="2" customWidth="1"/>
    <col min="9223" max="9223" width="0" style="2" hidden="1" customWidth="1"/>
    <col min="9224" max="9224" width="12.88671875" style="2" customWidth="1"/>
    <col min="9225" max="9225" width="16.6640625" style="2" customWidth="1"/>
    <col min="9226" max="9226" width="10.33203125" style="2"/>
    <col min="9227" max="9227" width="10.44140625" style="2" bestFit="1" customWidth="1"/>
    <col min="9228" max="9228" width="16.109375" style="2" customWidth="1"/>
    <col min="9229" max="9473" width="10.33203125" style="2"/>
    <col min="9474" max="9474" width="0" style="2" hidden="1" customWidth="1"/>
    <col min="9475" max="9475" width="6.6640625" style="2" customWidth="1"/>
    <col min="9476" max="9476" width="38.33203125" style="2" customWidth="1"/>
    <col min="9477" max="9477" width="8.5546875" style="2" bestFit="1" customWidth="1"/>
    <col min="9478" max="9478" width="8.88671875" style="2" customWidth="1"/>
    <col min="9479" max="9479" width="0" style="2" hidden="1" customWidth="1"/>
    <col min="9480" max="9480" width="12.88671875" style="2" customWidth="1"/>
    <col min="9481" max="9481" width="16.6640625" style="2" customWidth="1"/>
    <col min="9482" max="9482" width="10.33203125" style="2"/>
    <col min="9483" max="9483" width="10.44140625" style="2" bestFit="1" customWidth="1"/>
    <col min="9484" max="9484" width="16.109375" style="2" customWidth="1"/>
    <col min="9485" max="9729" width="10.33203125" style="2"/>
    <col min="9730" max="9730" width="0" style="2" hidden="1" customWidth="1"/>
    <col min="9731" max="9731" width="6.6640625" style="2" customWidth="1"/>
    <col min="9732" max="9732" width="38.33203125" style="2" customWidth="1"/>
    <col min="9733" max="9733" width="8.5546875" style="2" bestFit="1" customWidth="1"/>
    <col min="9734" max="9734" width="8.88671875" style="2" customWidth="1"/>
    <col min="9735" max="9735" width="0" style="2" hidden="1" customWidth="1"/>
    <col min="9736" max="9736" width="12.88671875" style="2" customWidth="1"/>
    <col min="9737" max="9737" width="16.6640625" style="2" customWidth="1"/>
    <col min="9738" max="9738" width="10.33203125" style="2"/>
    <col min="9739" max="9739" width="10.44140625" style="2" bestFit="1" customWidth="1"/>
    <col min="9740" max="9740" width="16.109375" style="2" customWidth="1"/>
    <col min="9741" max="9985" width="10.33203125" style="2"/>
    <col min="9986" max="9986" width="0" style="2" hidden="1" customWidth="1"/>
    <col min="9987" max="9987" width="6.6640625" style="2" customWidth="1"/>
    <col min="9988" max="9988" width="38.33203125" style="2" customWidth="1"/>
    <col min="9989" max="9989" width="8.5546875" style="2" bestFit="1" customWidth="1"/>
    <col min="9990" max="9990" width="8.88671875" style="2" customWidth="1"/>
    <col min="9991" max="9991" width="0" style="2" hidden="1" customWidth="1"/>
    <col min="9992" max="9992" width="12.88671875" style="2" customWidth="1"/>
    <col min="9993" max="9993" width="16.6640625" style="2" customWidth="1"/>
    <col min="9994" max="9994" width="10.33203125" style="2"/>
    <col min="9995" max="9995" width="10.44140625" style="2" bestFit="1" customWidth="1"/>
    <col min="9996" max="9996" width="16.109375" style="2" customWidth="1"/>
    <col min="9997" max="10241" width="10.33203125" style="2"/>
    <col min="10242" max="10242" width="0" style="2" hidden="1" customWidth="1"/>
    <col min="10243" max="10243" width="6.6640625" style="2" customWidth="1"/>
    <col min="10244" max="10244" width="38.33203125" style="2" customWidth="1"/>
    <col min="10245" max="10245" width="8.5546875" style="2" bestFit="1" customWidth="1"/>
    <col min="10246" max="10246" width="8.88671875" style="2" customWidth="1"/>
    <col min="10247" max="10247" width="0" style="2" hidden="1" customWidth="1"/>
    <col min="10248" max="10248" width="12.88671875" style="2" customWidth="1"/>
    <col min="10249" max="10249" width="16.6640625" style="2" customWidth="1"/>
    <col min="10250" max="10250" width="10.33203125" style="2"/>
    <col min="10251" max="10251" width="10.44140625" style="2" bestFit="1" customWidth="1"/>
    <col min="10252" max="10252" width="16.109375" style="2" customWidth="1"/>
    <col min="10253" max="10497" width="10.33203125" style="2"/>
    <col min="10498" max="10498" width="0" style="2" hidden="1" customWidth="1"/>
    <col min="10499" max="10499" width="6.6640625" style="2" customWidth="1"/>
    <col min="10500" max="10500" width="38.33203125" style="2" customWidth="1"/>
    <col min="10501" max="10501" width="8.5546875" style="2" bestFit="1" customWidth="1"/>
    <col min="10502" max="10502" width="8.88671875" style="2" customWidth="1"/>
    <col min="10503" max="10503" width="0" style="2" hidden="1" customWidth="1"/>
    <col min="10504" max="10504" width="12.88671875" style="2" customWidth="1"/>
    <col min="10505" max="10505" width="16.6640625" style="2" customWidth="1"/>
    <col min="10506" max="10506" width="10.33203125" style="2"/>
    <col min="10507" max="10507" width="10.44140625" style="2" bestFit="1" customWidth="1"/>
    <col min="10508" max="10508" width="16.109375" style="2" customWidth="1"/>
    <col min="10509" max="10753" width="10.33203125" style="2"/>
    <col min="10754" max="10754" width="0" style="2" hidden="1" customWidth="1"/>
    <col min="10755" max="10755" width="6.6640625" style="2" customWidth="1"/>
    <col min="10756" max="10756" width="38.33203125" style="2" customWidth="1"/>
    <col min="10757" max="10757" width="8.5546875" style="2" bestFit="1" customWidth="1"/>
    <col min="10758" max="10758" width="8.88671875" style="2" customWidth="1"/>
    <col min="10759" max="10759" width="0" style="2" hidden="1" customWidth="1"/>
    <col min="10760" max="10760" width="12.88671875" style="2" customWidth="1"/>
    <col min="10761" max="10761" width="16.6640625" style="2" customWidth="1"/>
    <col min="10762" max="10762" width="10.33203125" style="2"/>
    <col min="10763" max="10763" width="10.44140625" style="2" bestFit="1" customWidth="1"/>
    <col min="10764" max="10764" width="16.109375" style="2" customWidth="1"/>
    <col min="10765" max="11009" width="10.33203125" style="2"/>
    <col min="11010" max="11010" width="0" style="2" hidden="1" customWidth="1"/>
    <col min="11011" max="11011" width="6.6640625" style="2" customWidth="1"/>
    <col min="11012" max="11012" width="38.33203125" style="2" customWidth="1"/>
    <col min="11013" max="11013" width="8.5546875" style="2" bestFit="1" customWidth="1"/>
    <col min="11014" max="11014" width="8.88671875" style="2" customWidth="1"/>
    <col min="11015" max="11015" width="0" style="2" hidden="1" customWidth="1"/>
    <col min="11016" max="11016" width="12.88671875" style="2" customWidth="1"/>
    <col min="11017" max="11017" width="16.6640625" style="2" customWidth="1"/>
    <col min="11018" max="11018" width="10.33203125" style="2"/>
    <col min="11019" max="11019" width="10.44140625" style="2" bestFit="1" customWidth="1"/>
    <col min="11020" max="11020" width="16.109375" style="2" customWidth="1"/>
    <col min="11021" max="11265" width="10.33203125" style="2"/>
    <col min="11266" max="11266" width="0" style="2" hidden="1" customWidth="1"/>
    <col min="11267" max="11267" width="6.6640625" style="2" customWidth="1"/>
    <col min="11268" max="11268" width="38.33203125" style="2" customWidth="1"/>
    <col min="11269" max="11269" width="8.5546875" style="2" bestFit="1" customWidth="1"/>
    <col min="11270" max="11270" width="8.88671875" style="2" customWidth="1"/>
    <col min="11271" max="11271" width="0" style="2" hidden="1" customWidth="1"/>
    <col min="11272" max="11272" width="12.88671875" style="2" customWidth="1"/>
    <col min="11273" max="11273" width="16.6640625" style="2" customWidth="1"/>
    <col min="11274" max="11274" width="10.33203125" style="2"/>
    <col min="11275" max="11275" width="10.44140625" style="2" bestFit="1" customWidth="1"/>
    <col min="11276" max="11276" width="16.109375" style="2" customWidth="1"/>
    <col min="11277" max="11521" width="10.33203125" style="2"/>
    <col min="11522" max="11522" width="0" style="2" hidden="1" customWidth="1"/>
    <col min="11523" max="11523" width="6.6640625" style="2" customWidth="1"/>
    <col min="11524" max="11524" width="38.33203125" style="2" customWidth="1"/>
    <col min="11525" max="11525" width="8.5546875" style="2" bestFit="1" customWidth="1"/>
    <col min="11526" max="11526" width="8.88671875" style="2" customWidth="1"/>
    <col min="11527" max="11527" width="0" style="2" hidden="1" customWidth="1"/>
    <col min="11528" max="11528" width="12.88671875" style="2" customWidth="1"/>
    <col min="11529" max="11529" width="16.6640625" style="2" customWidth="1"/>
    <col min="11530" max="11530" width="10.33203125" style="2"/>
    <col min="11531" max="11531" width="10.44140625" style="2" bestFit="1" customWidth="1"/>
    <col min="11532" max="11532" width="16.109375" style="2" customWidth="1"/>
    <col min="11533" max="11777" width="10.33203125" style="2"/>
    <col min="11778" max="11778" width="0" style="2" hidden="1" customWidth="1"/>
    <col min="11779" max="11779" width="6.6640625" style="2" customWidth="1"/>
    <col min="11780" max="11780" width="38.33203125" style="2" customWidth="1"/>
    <col min="11781" max="11781" width="8.5546875" style="2" bestFit="1" customWidth="1"/>
    <col min="11782" max="11782" width="8.88671875" style="2" customWidth="1"/>
    <col min="11783" max="11783" width="0" style="2" hidden="1" customWidth="1"/>
    <col min="11784" max="11784" width="12.88671875" style="2" customWidth="1"/>
    <col min="11785" max="11785" width="16.6640625" style="2" customWidth="1"/>
    <col min="11786" max="11786" width="10.33203125" style="2"/>
    <col min="11787" max="11787" width="10.44140625" style="2" bestFit="1" customWidth="1"/>
    <col min="11788" max="11788" width="16.109375" style="2" customWidth="1"/>
    <col min="11789" max="12033" width="10.33203125" style="2"/>
    <col min="12034" max="12034" width="0" style="2" hidden="1" customWidth="1"/>
    <col min="12035" max="12035" width="6.6640625" style="2" customWidth="1"/>
    <col min="12036" max="12036" width="38.33203125" style="2" customWidth="1"/>
    <col min="12037" max="12037" width="8.5546875" style="2" bestFit="1" customWidth="1"/>
    <col min="12038" max="12038" width="8.88671875" style="2" customWidth="1"/>
    <col min="12039" max="12039" width="0" style="2" hidden="1" customWidth="1"/>
    <col min="12040" max="12040" width="12.88671875" style="2" customWidth="1"/>
    <col min="12041" max="12041" width="16.6640625" style="2" customWidth="1"/>
    <col min="12042" max="12042" width="10.33203125" style="2"/>
    <col min="12043" max="12043" width="10.44140625" style="2" bestFit="1" customWidth="1"/>
    <col min="12044" max="12044" width="16.109375" style="2" customWidth="1"/>
    <col min="12045" max="12289" width="10.33203125" style="2"/>
    <col min="12290" max="12290" width="0" style="2" hidden="1" customWidth="1"/>
    <col min="12291" max="12291" width="6.6640625" style="2" customWidth="1"/>
    <col min="12292" max="12292" width="38.33203125" style="2" customWidth="1"/>
    <col min="12293" max="12293" width="8.5546875" style="2" bestFit="1" customWidth="1"/>
    <col min="12294" max="12294" width="8.88671875" style="2" customWidth="1"/>
    <col min="12295" max="12295" width="0" style="2" hidden="1" customWidth="1"/>
    <col min="12296" max="12296" width="12.88671875" style="2" customWidth="1"/>
    <col min="12297" max="12297" width="16.6640625" style="2" customWidth="1"/>
    <col min="12298" max="12298" width="10.33203125" style="2"/>
    <col min="12299" max="12299" width="10.44140625" style="2" bestFit="1" customWidth="1"/>
    <col min="12300" max="12300" width="16.109375" style="2" customWidth="1"/>
    <col min="12301" max="12545" width="10.33203125" style="2"/>
    <col min="12546" max="12546" width="0" style="2" hidden="1" customWidth="1"/>
    <col min="12547" max="12547" width="6.6640625" style="2" customWidth="1"/>
    <col min="12548" max="12548" width="38.33203125" style="2" customWidth="1"/>
    <col min="12549" max="12549" width="8.5546875" style="2" bestFit="1" customWidth="1"/>
    <col min="12550" max="12550" width="8.88671875" style="2" customWidth="1"/>
    <col min="12551" max="12551" width="0" style="2" hidden="1" customWidth="1"/>
    <col min="12552" max="12552" width="12.88671875" style="2" customWidth="1"/>
    <col min="12553" max="12553" width="16.6640625" style="2" customWidth="1"/>
    <col min="12554" max="12554" width="10.33203125" style="2"/>
    <col min="12555" max="12555" width="10.44140625" style="2" bestFit="1" customWidth="1"/>
    <col min="12556" max="12556" width="16.109375" style="2" customWidth="1"/>
    <col min="12557" max="12801" width="10.33203125" style="2"/>
    <col min="12802" max="12802" width="0" style="2" hidden="1" customWidth="1"/>
    <col min="12803" max="12803" width="6.6640625" style="2" customWidth="1"/>
    <col min="12804" max="12804" width="38.33203125" style="2" customWidth="1"/>
    <col min="12805" max="12805" width="8.5546875" style="2" bestFit="1" customWidth="1"/>
    <col min="12806" max="12806" width="8.88671875" style="2" customWidth="1"/>
    <col min="12807" max="12807" width="0" style="2" hidden="1" customWidth="1"/>
    <col min="12808" max="12808" width="12.88671875" style="2" customWidth="1"/>
    <col min="12809" max="12809" width="16.6640625" style="2" customWidth="1"/>
    <col min="12810" max="12810" width="10.33203125" style="2"/>
    <col min="12811" max="12811" width="10.44140625" style="2" bestFit="1" customWidth="1"/>
    <col min="12812" max="12812" width="16.109375" style="2" customWidth="1"/>
    <col min="12813" max="13057" width="10.33203125" style="2"/>
    <col min="13058" max="13058" width="0" style="2" hidden="1" customWidth="1"/>
    <col min="13059" max="13059" width="6.6640625" style="2" customWidth="1"/>
    <col min="13060" max="13060" width="38.33203125" style="2" customWidth="1"/>
    <col min="13061" max="13061" width="8.5546875" style="2" bestFit="1" customWidth="1"/>
    <col min="13062" max="13062" width="8.88671875" style="2" customWidth="1"/>
    <col min="13063" max="13063" width="0" style="2" hidden="1" customWidth="1"/>
    <col min="13064" max="13064" width="12.88671875" style="2" customWidth="1"/>
    <col min="13065" max="13065" width="16.6640625" style="2" customWidth="1"/>
    <col min="13066" max="13066" width="10.33203125" style="2"/>
    <col min="13067" max="13067" width="10.44140625" style="2" bestFit="1" customWidth="1"/>
    <col min="13068" max="13068" width="16.109375" style="2" customWidth="1"/>
    <col min="13069" max="13313" width="10.33203125" style="2"/>
    <col min="13314" max="13314" width="0" style="2" hidden="1" customWidth="1"/>
    <col min="13315" max="13315" width="6.6640625" style="2" customWidth="1"/>
    <col min="13316" max="13316" width="38.33203125" style="2" customWidth="1"/>
    <col min="13317" max="13317" width="8.5546875" style="2" bestFit="1" customWidth="1"/>
    <col min="13318" max="13318" width="8.88671875" style="2" customWidth="1"/>
    <col min="13319" max="13319" width="0" style="2" hidden="1" customWidth="1"/>
    <col min="13320" max="13320" width="12.88671875" style="2" customWidth="1"/>
    <col min="13321" max="13321" width="16.6640625" style="2" customWidth="1"/>
    <col min="13322" max="13322" width="10.33203125" style="2"/>
    <col min="13323" max="13323" width="10.44140625" style="2" bestFit="1" customWidth="1"/>
    <col min="13324" max="13324" width="16.109375" style="2" customWidth="1"/>
    <col min="13325" max="13569" width="10.33203125" style="2"/>
    <col min="13570" max="13570" width="0" style="2" hidden="1" customWidth="1"/>
    <col min="13571" max="13571" width="6.6640625" style="2" customWidth="1"/>
    <col min="13572" max="13572" width="38.33203125" style="2" customWidth="1"/>
    <col min="13573" max="13573" width="8.5546875" style="2" bestFit="1" customWidth="1"/>
    <col min="13574" max="13574" width="8.88671875" style="2" customWidth="1"/>
    <col min="13575" max="13575" width="0" style="2" hidden="1" customWidth="1"/>
    <col min="13576" max="13576" width="12.88671875" style="2" customWidth="1"/>
    <col min="13577" max="13577" width="16.6640625" style="2" customWidth="1"/>
    <col min="13578" max="13578" width="10.33203125" style="2"/>
    <col min="13579" max="13579" width="10.44140625" style="2" bestFit="1" customWidth="1"/>
    <col min="13580" max="13580" width="16.109375" style="2" customWidth="1"/>
    <col min="13581" max="13825" width="10.33203125" style="2"/>
    <col min="13826" max="13826" width="0" style="2" hidden="1" customWidth="1"/>
    <col min="13827" max="13827" width="6.6640625" style="2" customWidth="1"/>
    <col min="13828" max="13828" width="38.33203125" style="2" customWidth="1"/>
    <col min="13829" max="13829" width="8.5546875" style="2" bestFit="1" customWidth="1"/>
    <col min="13830" max="13830" width="8.88671875" style="2" customWidth="1"/>
    <col min="13831" max="13831" width="0" style="2" hidden="1" customWidth="1"/>
    <col min="13832" max="13832" width="12.88671875" style="2" customWidth="1"/>
    <col min="13833" max="13833" width="16.6640625" style="2" customWidth="1"/>
    <col min="13834" max="13834" width="10.33203125" style="2"/>
    <col min="13835" max="13835" width="10.44140625" style="2" bestFit="1" customWidth="1"/>
    <col min="13836" max="13836" width="16.109375" style="2" customWidth="1"/>
    <col min="13837" max="14081" width="10.33203125" style="2"/>
    <col min="14082" max="14082" width="0" style="2" hidden="1" customWidth="1"/>
    <col min="14083" max="14083" width="6.6640625" style="2" customWidth="1"/>
    <col min="14084" max="14084" width="38.33203125" style="2" customWidth="1"/>
    <col min="14085" max="14085" width="8.5546875" style="2" bestFit="1" customWidth="1"/>
    <col min="14086" max="14086" width="8.88671875" style="2" customWidth="1"/>
    <col min="14087" max="14087" width="0" style="2" hidden="1" customWidth="1"/>
    <col min="14088" max="14088" width="12.88671875" style="2" customWidth="1"/>
    <col min="14089" max="14089" width="16.6640625" style="2" customWidth="1"/>
    <col min="14090" max="14090" width="10.33203125" style="2"/>
    <col min="14091" max="14091" width="10.44140625" style="2" bestFit="1" customWidth="1"/>
    <col min="14092" max="14092" width="16.109375" style="2" customWidth="1"/>
    <col min="14093" max="14337" width="10.33203125" style="2"/>
    <col min="14338" max="14338" width="0" style="2" hidden="1" customWidth="1"/>
    <col min="14339" max="14339" width="6.6640625" style="2" customWidth="1"/>
    <col min="14340" max="14340" width="38.33203125" style="2" customWidth="1"/>
    <col min="14341" max="14341" width="8.5546875" style="2" bestFit="1" customWidth="1"/>
    <col min="14342" max="14342" width="8.88671875" style="2" customWidth="1"/>
    <col min="14343" max="14343" width="0" style="2" hidden="1" customWidth="1"/>
    <col min="14344" max="14344" width="12.88671875" style="2" customWidth="1"/>
    <col min="14345" max="14345" width="16.6640625" style="2" customWidth="1"/>
    <col min="14346" max="14346" width="10.33203125" style="2"/>
    <col min="14347" max="14347" width="10.44140625" style="2" bestFit="1" customWidth="1"/>
    <col min="14348" max="14348" width="16.109375" style="2" customWidth="1"/>
    <col min="14349" max="14593" width="10.33203125" style="2"/>
    <col min="14594" max="14594" width="0" style="2" hidden="1" customWidth="1"/>
    <col min="14595" max="14595" width="6.6640625" style="2" customWidth="1"/>
    <col min="14596" max="14596" width="38.33203125" style="2" customWidth="1"/>
    <col min="14597" max="14597" width="8.5546875" style="2" bestFit="1" customWidth="1"/>
    <col min="14598" max="14598" width="8.88671875" style="2" customWidth="1"/>
    <col min="14599" max="14599" width="0" style="2" hidden="1" customWidth="1"/>
    <col min="14600" max="14600" width="12.88671875" style="2" customWidth="1"/>
    <col min="14601" max="14601" width="16.6640625" style="2" customWidth="1"/>
    <col min="14602" max="14602" width="10.33203125" style="2"/>
    <col min="14603" max="14603" width="10.44140625" style="2" bestFit="1" customWidth="1"/>
    <col min="14604" max="14604" width="16.109375" style="2" customWidth="1"/>
    <col min="14605" max="14849" width="10.33203125" style="2"/>
    <col min="14850" max="14850" width="0" style="2" hidden="1" customWidth="1"/>
    <col min="14851" max="14851" width="6.6640625" style="2" customWidth="1"/>
    <col min="14852" max="14852" width="38.33203125" style="2" customWidth="1"/>
    <col min="14853" max="14853" width="8.5546875" style="2" bestFit="1" customWidth="1"/>
    <col min="14854" max="14854" width="8.88671875" style="2" customWidth="1"/>
    <col min="14855" max="14855" width="0" style="2" hidden="1" customWidth="1"/>
    <col min="14856" max="14856" width="12.88671875" style="2" customWidth="1"/>
    <col min="14857" max="14857" width="16.6640625" style="2" customWidth="1"/>
    <col min="14858" max="14858" width="10.33203125" style="2"/>
    <col min="14859" max="14859" width="10.44140625" style="2" bestFit="1" customWidth="1"/>
    <col min="14860" max="14860" width="16.109375" style="2" customWidth="1"/>
    <col min="14861" max="15105" width="10.33203125" style="2"/>
    <col min="15106" max="15106" width="0" style="2" hidden="1" customWidth="1"/>
    <col min="15107" max="15107" width="6.6640625" style="2" customWidth="1"/>
    <col min="15108" max="15108" width="38.33203125" style="2" customWidth="1"/>
    <col min="15109" max="15109" width="8.5546875" style="2" bestFit="1" customWidth="1"/>
    <col min="15110" max="15110" width="8.88671875" style="2" customWidth="1"/>
    <col min="15111" max="15111" width="0" style="2" hidden="1" customWidth="1"/>
    <col min="15112" max="15112" width="12.88671875" style="2" customWidth="1"/>
    <col min="15113" max="15113" width="16.6640625" style="2" customWidth="1"/>
    <col min="15114" max="15114" width="10.33203125" style="2"/>
    <col min="15115" max="15115" width="10.44140625" style="2" bestFit="1" customWidth="1"/>
    <col min="15116" max="15116" width="16.109375" style="2" customWidth="1"/>
    <col min="15117" max="15361" width="10.33203125" style="2"/>
    <col min="15362" max="15362" width="0" style="2" hidden="1" customWidth="1"/>
    <col min="15363" max="15363" width="6.6640625" style="2" customWidth="1"/>
    <col min="15364" max="15364" width="38.33203125" style="2" customWidth="1"/>
    <col min="15365" max="15365" width="8.5546875" style="2" bestFit="1" customWidth="1"/>
    <col min="15366" max="15366" width="8.88671875" style="2" customWidth="1"/>
    <col min="15367" max="15367" width="0" style="2" hidden="1" customWidth="1"/>
    <col min="15368" max="15368" width="12.88671875" style="2" customWidth="1"/>
    <col min="15369" max="15369" width="16.6640625" style="2" customWidth="1"/>
    <col min="15370" max="15370" width="10.33203125" style="2"/>
    <col min="15371" max="15371" width="10.44140625" style="2" bestFit="1" customWidth="1"/>
    <col min="15372" max="15372" width="16.109375" style="2" customWidth="1"/>
    <col min="15373" max="15617" width="10.33203125" style="2"/>
    <col min="15618" max="15618" width="0" style="2" hidden="1" customWidth="1"/>
    <col min="15619" max="15619" width="6.6640625" style="2" customWidth="1"/>
    <col min="15620" max="15620" width="38.33203125" style="2" customWidth="1"/>
    <col min="15621" max="15621" width="8.5546875" style="2" bestFit="1" customWidth="1"/>
    <col min="15622" max="15622" width="8.88671875" style="2" customWidth="1"/>
    <col min="15623" max="15623" width="0" style="2" hidden="1" customWidth="1"/>
    <col min="15624" max="15624" width="12.88671875" style="2" customWidth="1"/>
    <col min="15625" max="15625" width="16.6640625" style="2" customWidth="1"/>
    <col min="15626" max="15626" width="10.33203125" style="2"/>
    <col min="15627" max="15627" width="10.44140625" style="2" bestFit="1" customWidth="1"/>
    <col min="15628" max="15628" width="16.109375" style="2" customWidth="1"/>
    <col min="15629" max="15873" width="10.33203125" style="2"/>
    <col min="15874" max="15874" width="0" style="2" hidden="1" customWidth="1"/>
    <col min="15875" max="15875" width="6.6640625" style="2" customWidth="1"/>
    <col min="15876" max="15876" width="38.33203125" style="2" customWidth="1"/>
    <col min="15877" max="15877" width="8.5546875" style="2" bestFit="1" customWidth="1"/>
    <col min="15878" max="15878" width="8.88671875" style="2" customWidth="1"/>
    <col min="15879" max="15879" width="0" style="2" hidden="1" customWidth="1"/>
    <col min="15880" max="15880" width="12.88671875" style="2" customWidth="1"/>
    <col min="15881" max="15881" width="16.6640625" style="2" customWidth="1"/>
    <col min="15882" max="15882" width="10.33203125" style="2"/>
    <col min="15883" max="15883" width="10.44140625" style="2" bestFit="1" customWidth="1"/>
    <col min="15884" max="15884" width="16.109375" style="2" customWidth="1"/>
    <col min="15885" max="16129" width="10.33203125" style="2"/>
    <col min="16130" max="16130" width="0" style="2" hidden="1" customWidth="1"/>
    <col min="16131" max="16131" width="6.6640625" style="2" customWidth="1"/>
    <col min="16132" max="16132" width="38.33203125" style="2" customWidth="1"/>
    <col min="16133" max="16133" width="8.5546875" style="2" bestFit="1" customWidth="1"/>
    <col min="16134" max="16134" width="8.88671875" style="2" customWidth="1"/>
    <col min="16135" max="16135" width="0" style="2" hidden="1" customWidth="1"/>
    <col min="16136" max="16136" width="12.88671875" style="2" customWidth="1"/>
    <col min="16137" max="16137" width="16.6640625" style="2" customWidth="1"/>
    <col min="16138" max="16138" width="10.33203125" style="2"/>
    <col min="16139" max="16139" width="10.44140625" style="2" bestFit="1" customWidth="1"/>
    <col min="16140" max="16140" width="16.109375" style="2" customWidth="1"/>
    <col min="16141" max="16384" width="10.33203125" style="2"/>
  </cols>
  <sheetData>
    <row r="1" spans="1:13" s="1" customFormat="1" ht="19.5" customHeight="1" x14ac:dyDescent="0.3">
      <c r="A1" s="60"/>
      <c r="B1" s="1004" t="str">
        <f>'[1]G-Masonary'!B1:G1</f>
        <v>PROPOSED APARTMENT AT NO:05, BULLERS LANE, COLOMBO-07. FOR MRS.J.L.J.PESTONJEE</v>
      </c>
      <c r="C1" s="1004"/>
      <c r="D1" s="1004"/>
      <c r="E1" s="1004"/>
      <c r="F1" s="1004"/>
      <c r="G1" s="1004"/>
      <c r="H1" s="1004"/>
      <c r="I1" s="1004"/>
      <c r="J1" s="1004"/>
      <c r="K1" s="1004"/>
      <c r="L1" s="1004"/>
    </row>
    <row r="2" spans="1:13" s="1" customFormat="1" ht="15.75" customHeight="1" x14ac:dyDescent="0.3">
      <c r="A2" s="60"/>
      <c r="B2" s="1005" t="s">
        <v>431</v>
      </c>
      <c r="C2" s="1005"/>
      <c r="D2" s="1005"/>
      <c r="E2" s="1005"/>
      <c r="F2" s="1005"/>
      <c r="G2" s="1005"/>
      <c r="H2" s="1005"/>
      <c r="I2" s="1005"/>
      <c r="J2" s="1005"/>
      <c r="K2" s="1005"/>
      <c r="L2" s="1005"/>
    </row>
    <row r="3" spans="1:13" s="1" customFormat="1" ht="14.25" customHeight="1" x14ac:dyDescent="0.3">
      <c r="A3" s="60"/>
      <c r="B3" s="1010" t="s">
        <v>432</v>
      </c>
      <c r="C3" s="1010"/>
      <c r="D3" s="1010"/>
      <c r="E3" s="1010"/>
      <c r="F3" s="1010"/>
      <c r="G3" s="1010"/>
      <c r="H3" s="1010"/>
      <c r="I3" s="1010"/>
      <c r="J3" s="1010"/>
      <c r="K3" s="1010"/>
      <c r="L3" s="1010"/>
      <c r="M3" s="52"/>
    </row>
    <row r="4" spans="1:13" x14ac:dyDescent="0.25">
      <c r="A4" s="65"/>
      <c r="B4" s="560"/>
      <c r="C4" s="211"/>
      <c r="D4" s="212"/>
      <c r="E4" s="213"/>
      <c r="F4" s="214"/>
      <c r="G4" s="215"/>
      <c r="H4" s="216"/>
      <c r="I4" s="212"/>
      <c r="J4" s="212"/>
      <c r="K4" s="217"/>
      <c r="L4" s="101"/>
      <c r="M4" s="6"/>
    </row>
    <row r="5" spans="1:13" s="1" customFormat="1" ht="26.4" x14ac:dyDescent="0.3">
      <c r="A5" s="60"/>
      <c r="B5" s="61" t="s">
        <v>116</v>
      </c>
      <c r="C5" s="61" t="s">
        <v>117</v>
      </c>
      <c r="D5" s="62" t="s">
        <v>118</v>
      </c>
      <c r="E5" s="61" t="s">
        <v>5</v>
      </c>
      <c r="F5" s="62"/>
      <c r="G5" s="62" t="s">
        <v>119</v>
      </c>
      <c r="H5" s="62" t="s">
        <v>7</v>
      </c>
      <c r="I5" s="62" t="s">
        <v>885</v>
      </c>
      <c r="J5" s="62" t="s">
        <v>883</v>
      </c>
      <c r="K5" s="202" t="s">
        <v>974</v>
      </c>
      <c r="L5" s="202" t="s">
        <v>887</v>
      </c>
    </row>
    <row r="6" spans="1:13" s="1" customFormat="1" x14ac:dyDescent="0.3">
      <c r="A6" s="60"/>
      <c r="B6" s="63"/>
      <c r="C6" s="64"/>
      <c r="D6" s="169"/>
      <c r="E6" s="63"/>
      <c r="F6" s="169"/>
      <c r="G6" s="169"/>
      <c r="H6" s="169"/>
      <c r="I6" s="169"/>
      <c r="J6" s="169"/>
      <c r="K6" s="229"/>
      <c r="L6" s="232"/>
    </row>
    <row r="7" spans="1:13" x14ac:dyDescent="0.25">
      <c r="A7" s="65"/>
      <c r="B7" s="69"/>
      <c r="C7" s="218" t="s">
        <v>431</v>
      </c>
      <c r="D7" s="68"/>
      <c r="E7" s="219"/>
      <c r="F7" s="215"/>
      <c r="G7" s="215"/>
      <c r="H7" s="215"/>
      <c r="I7" s="68"/>
      <c r="J7" s="68"/>
      <c r="K7" s="230"/>
      <c r="L7" s="230"/>
    </row>
    <row r="8" spans="1:13" x14ac:dyDescent="0.25">
      <c r="A8" s="65"/>
      <c r="B8" s="69"/>
      <c r="C8" s="220"/>
      <c r="D8" s="68"/>
      <c r="E8" s="219"/>
      <c r="F8" s="215"/>
      <c r="G8" s="215"/>
      <c r="H8" s="215"/>
      <c r="I8" s="68"/>
      <c r="J8" s="68"/>
      <c r="K8" s="230"/>
      <c r="L8" s="230"/>
    </row>
    <row r="9" spans="1:13" ht="14.25" customHeight="1" x14ac:dyDescent="0.25">
      <c r="A9" s="221">
        <f>IF(D9&lt;&gt;"",A8+1,A8)</f>
        <v>0</v>
      </c>
      <c r="B9" s="66" t="str">
        <f>IF(D9&lt;&gt;"","H"&amp;A9,"")</f>
        <v/>
      </c>
      <c r="C9" s="222" t="s">
        <v>433</v>
      </c>
      <c r="D9" s="68"/>
      <c r="E9" s="219"/>
      <c r="F9" s="215"/>
      <c r="G9" s="215"/>
      <c r="H9" s="215"/>
      <c r="I9" s="68"/>
      <c r="J9" s="68"/>
      <c r="K9" s="230"/>
      <c r="L9" s="230"/>
    </row>
    <row r="10" spans="1:13" ht="6" customHeight="1" x14ac:dyDescent="0.25">
      <c r="A10" s="221">
        <f t="shared" ref="A10:A73" si="0">IF(D10&lt;&gt;"",A9+1,A9)</f>
        <v>0</v>
      </c>
      <c r="B10" s="66" t="str">
        <f t="shared" ref="B10:B73" si="1">IF(D10&lt;&gt;"","H"&amp;A10,"")</f>
        <v/>
      </c>
      <c r="C10" s="220"/>
      <c r="D10" s="68"/>
      <c r="E10" s="219"/>
      <c r="F10" s="215"/>
      <c r="G10" s="215"/>
      <c r="H10" s="215"/>
      <c r="I10" s="68"/>
      <c r="J10" s="68"/>
      <c r="K10" s="230"/>
      <c r="L10" s="230"/>
    </row>
    <row r="11" spans="1:13" ht="79.5" customHeight="1" x14ac:dyDescent="0.25">
      <c r="A11" s="221">
        <f t="shared" si="0"/>
        <v>0</v>
      </c>
      <c r="B11" s="66" t="str">
        <f t="shared" si="1"/>
        <v/>
      </c>
      <c r="C11" s="72" t="s">
        <v>434</v>
      </c>
      <c r="D11" s="68"/>
      <c r="E11" s="69" t="s">
        <v>122</v>
      </c>
      <c r="F11" s="215"/>
      <c r="G11" s="215"/>
      <c r="H11" s="215"/>
      <c r="I11" s="68"/>
      <c r="J11" s="68"/>
      <c r="K11" s="230"/>
      <c r="L11" s="230"/>
    </row>
    <row r="12" spans="1:13" ht="6.75" customHeight="1" x14ac:dyDescent="0.25">
      <c r="A12" s="221">
        <f t="shared" si="0"/>
        <v>0</v>
      </c>
      <c r="B12" s="66" t="str">
        <f t="shared" si="1"/>
        <v/>
      </c>
      <c r="C12" s="220"/>
      <c r="D12" s="68"/>
      <c r="E12" s="219"/>
      <c r="F12" s="215"/>
      <c r="G12" s="215"/>
      <c r="H12" s="215"/>
      <c r="I12" s="68"/>
      <c r="J12" s="68"/>
      <c r="K12" s="230"/>
      <c r="L12" s="230"/>
    </row>
    <row r="13" spans="1:13" ht="26.4" x14ac:dyDescent="0.3">
      <c r="A13" s="221">
        <f t="shared" si="0"/>
        <v>0</v>
      </c>
      <c r="B13" s="66" t="str">
        <f t="shared" si="1"/>
        <v/>
      </c>
      <c r="C13" s="222" t="s">
        <v>435</v>
      </c>
      <c r="D13" s="68"/>
      <c r="E13" s="69" t="s">
        <v>122</v>
      </c>
      <c r="F13" s="70"/>
      <c r="G13" s="70"/>
      <c r="H13" s="70"/>
      <c r="I13" s="68"/>
      <c r="J13" s="68"/>
      <c r="K13" s="230"/>
      <c r="L13" s="230"/>
    </row>
    <row r="14" spans="1:13" ht="7.5" customHeight="1" x14ac:dyDescent="0.25">
      <c r="A14" s="221">
        <f t="shared" si="0"/>
        <v>0</v>
      </c>
      <c r="B14" s="66" t="str">
        <f t="shared" si="1"/>
        <v/>
      </c>
      <c r="C14" s="220"/>
      <c r="D14" s="68"/>
      <c r="E14" s="219"/>
      <c r="F14" s="215"/>
      <c r="G14" s="215"/>
      <c r="H14" s="215"/>
      <c r="I14" s="68"/>
      <c r="J14" s="68"/>
      <c r="K14" s="230"/>
      <c r="L14" s="230"/>
    </row>
    <row r="15" spans="1:13" ht="26.4" x14ac:dyDescent="0.3">
      <c r="A15" s="221">
        <f t="shared" si="0"/>
        <v>0</v>
      </c>
      <c r="B15" s="66" t="str">
        <f t="shared" si="1"/>
        <v/>
      </c>
      <c r="C15" s="222" t="s">
        <v>436</v>
      </c>
      <c r="D15" s="68"/>
      <c r="E15" s="69" t="s">
        <v>122</v>
      </c>
      <c r="F15" s="70"/>
      <c r="G15" s="70"/>
      <c r="H15" s="70"/>
      <c r="I15" s="68"/>
      <c r="J15" s="68"/>
      <c r="K15" s="230"/>
      <c r="L15" s="230"/>
    </row>
    <row r="16" spans="1:13" ht="6.75" customHeight="1" x14ac:dyDescent="0.3">
      <c r="A16" s="221">
        <f t="shared" si="0"/>
        <v>0</v>
      </c>
      <c r="B16" s="66" t="str">
        <f t="shared" si="1"/>
        <v/>
      </c>
      <c r="C16" s="222"/>
      <c r="D16" s="68"/>
      <c r="E16" s="69"/>
      <c r="F16" s="70"/>
      <c r="G16" s="70"/>
      <c r="H16" s="70"/>
      <c r="I16" s="68"/>
      <c r="J16" s="68"/>
      <c r="K16" s="230"/>
      <c r="L16" s="230"/>
    </row>
    <row r="17" spans="1:15" x14ac:dyDescent="0.3">
      <c r="A17" s="221">
        <f t="shared" si="0"/>
        <v>0</v>
      </c>
      <c r="B17" s="66" t="str">
        <f t="shared" si="1"/>
        <v/>
      </c>
      <c r="C17" s="222" t="s">
        <v>437</v>
      </c>
      <c r="D17" s="68"/>
      <c r="E17" s="69"/>
      <c r="F17" s="70"/>
      <c r="G17" s="70"/>
      <c r="H17" s="70"/>
      <c r="I17" s="68"/>
      <c r="J17" s="68"/>
      <c r="K17" s="230"/>
      <c r="L17" s="230"/>
    </row>
    <row r="18" spans="1:15" ht="7.5" customHeight="1" x14ac:dyDescent="0.25">
      <c r="A18" s="221">
        <f t="shared" si="0"/>
        <v>0</v>
      </c>
      <c r="B18" s="66" t="str">
        <f t="shared" si="1"/>
        <v/>
      </c>
      <c r="C18" s="220"/>
      <c r="D18" s="68"/>
      <c r="E18" s="219"/>
      <c r="F18" s="215"/>
      <c r="G18" s="215"/>
      <c r="H18" s="215"/>
      <c r="I18" s="68"/>
      <c r="J18" s="68"/>
      <c r="K18" s="230"/>
      <c r="L18" s="230"/>
    </row>
    <row r="19" spans="1:15" ht="26.4" x14ac:dyDescent="0.3">
      <c r="A19" s="221">
        <f t="shared" si="0"/>
        <v>0</v>
      </c>
      <c r="B19" s="66" t="str">
        <f t="shared" si="1"/>
        <v/>
      </c>
      <c r="C19" s="222" t="s">
        <v>438</v>
      </c>
      <c r="D19" s="68"/>
      <c r="E19" s="69" t="s">
        <v>122</v>
      </c>
      <c r="F19" s="70"/>
      <c r="G19" s="70"/>
      <c r="H19" s="70"/>
      <c r="I19" s="68"/>
      <c r="J19" s="68"/>
      <c r="K19" s="230"/>
      <c r="L19" s="230"/>
    </row>
    <row r="20" spans="1:15" ht="7.5" customHeight="1" x14ac:dyDescent="0.25">
      <c r="A20" s="221">
        <f t="shared" si="0"/>
        <v>0</v>
      </c>
      <c r="B20" s="66" t="str">
        <f t="shared" si="1"/>
        <v/>
      </c>
      <c r="C20" s="220"/>
      <c r="D20" s="68"/>
      <c r="E20" s="219"/>
      <c r="F20" s="215"/>
      <c r="G20" s="215"/>
      <c r="H20" s="215"/>
      <c r="I20" s="68"/>
      <c r="J20" s="68"/>
      <c r="K20" s="230"/>
      <c r="L20" s="230"/>
    </row>
    <row r="21" spans="1:15" ht="52.8" x14ac:dyDescent="0.3">
      <c r="A21" s="221">
        <f t="shared" si="0"/>
        <v>0</v>
      </c>
      <c r="B21" s="66" t="str">
        <f t="shared" si="1"/>
        <v/>
      </c>
      <c r="C21" s="222" t="s">
        <v>977</v>
      </c>
      <c r="D21" s="68"/>
      <c r="E21" s="69" t="s">
        <v>122</v>
      </c>
      <c r="F21" s="70"/>
      <c r="G21" s="70"/>
      <c r="H21" s="70"/>
      <c r="I21" s="68"/>
      <c r="J21" s="68"/>
      <c r="K21" s="230"/>
      <c r="L21" s="230"/>
    </row>
    <row r="22" spans="1:15" ht="9" customHeight="1" x14ac:dyDescent="0.25">
      <c r="A22" s="221">
        <f t="shared" si="0"/>
        <v>0</v>
      </c>
      <c r="B22" s="66" t="str">
        <f t="shared" si="1"/>
        <v/>
      </c>
      <c r="C22" s="220"/>
      <c r="D22" s="68"/>
      <c r="E22" s="219"/>
      <c r="F22" s="215"/>
      <c r="G22" s="215"/>
      <c r="H22" s="215"/>
      <c r="I22" s="68"/>
      <c r="J22" s="68"/>
      <c r="K22" s="230"/>
      <c r="L22" s="230"/>
    </row>
    <row r="23" spans="1:15" ht="79.2" x14ac:dyDescent="0.3">
      <c r="A23" s="221">
        <f t="shared" si="0"/>
        <v>0</v>
      </c>
      <c r="B23" s="66" t="str">
        <f t="shared" si="1"/>
        <v/>
      </c>
      <c r="C23" s="72" t="s">
        <v>882</v>
      </c>
      <c r="D23" s="68"/>
      <c r="E23" s="69"/>
      <c r="F23" s="70"/>
      <c r="G23" s="70"/>
      <c r="H23" s="70"/>
      <c r="I23" s="68"/>
      <c r="J23" s="68"/>
      <c r="K23" s="230"/>
      <c r="L23" s="230"/>
    </row>
    <row r="24" spans="1:15" x14ac:dyDescent="0.25">
      <c r="A24" s="221">
        <f t="shared" si="0"/>
        <v>0</v>
      </c>
      <c r="B24" s="186" t="str">
        <f t="shared" si="1"/>
        <v/>
      </c>
      <c r="C24" s="224"/>
      <c r="D24" s="188"/>
      <c r="E24" s="225"/>
      <c r="F24" s="226"/>
      <c r="G24" s="226"/>
      <c r="H24" s="226"/>
      <c r="I24" s="188"/>
      <c r="J24" s="188"/>
      <c r="K24" s="231"/>
      <c r="L24" s="231"/>
    </row>
    <row r="25" spans="1:15" s="52" customFormat="1" x14ac:dyDescent="0.3">
      <c r="A25" s="91">
        <f t="shared" si="0"/>
        <v>1</v>
      </c>
      <c r="B25" s="73" t="str">
        <f t="shared" si="1"/>
        <v>H1</v>
      </c>
      <c r="C25" s="74" t="s">
        <v>220</v>
      </c>
      <c r="D25" s="75">
        <v>21.83</v>
      </c>
      <c r="E25" s="76" t="s">
        <v>130</v>
      </c>
      <c r="F25" s="77">
        <v>1356</v>
      </c>
      <c r="G25" s="77">
        <v>1843</v>
      </c>
      <c r="H25" s="77">
        <f>G25*D25</f>
        <v>40232.689999999995</v>
      </c>
      <c r="I25" s="75">
        <v>1783.66</v>
      </c>
      <c r="J25" s="75">
        <f>I25*D25</f>
        <v>38937.2978</v>
      </c>
      <c r="K25" s="348">
        <f>D25</f>
        <v>21.83</v>
      </c>
      <c r="L25" s="235">
        <f>K25*I25</f>
        <v>38937.2978</v>
      </c>
    </row>
    <row r="26" spans="1:15" x14ac:dyDescent="0.25">
      <c r="A26" s="221">
        <f t="shared" si="0"/>
        <v>1</v>
      </c>
      <c r="B26" s="66" t="str">
        <f t="shared" si="1"/>
        <v/>
      </c>
      <c r="C26" s="220"/>
      <c r="D26" s="68"/>
      <c r="E26" s="219"/>
      <c r="F26" s="215"/>
      <c r="G26" s="215"/>
      <c r="H26" s="215">
        <f t="shared" ref="H26:H73" si="2">G26*D26</f>
        <v>0</v>
      </c>
      <c r="I26" s="68"/>
      <c r="J26" s="68"/>
      <c r="K26" s="230"/>
      <c r="L26" s="230"/>
    </row>
    <row r="27" spans="1:15" s="1" customFormat="1" x14ac:dyDescent="0.3">
      <c r="A27" s="91">
        <f t="shared" si="0"/>
        <v>2</v>
      </c>
      <c r="B27" s="73" t="str">
        <f t="shared" si="1"/>
        <v>H2</v>
      </c>
      <c r="C27" s="74" t="s">
        <v>212</v>
      </c>
      <c r="D27" s="75">
        <v>278.76</v>
      </c>
      <c r="E27" s="76" t="s">
        <v>130</v>
      </c>
      <c r="F27" s="77">
        <v>1356</v>
      </c>
      <c r="G27" s="77">
        <v>1843</v>
      </c>
      <c r="H27" s="77">
        <f t="shared" si="2"/>
        <v>513754.68</v>
      </c>
      <c r="I27" s="75">
        <v>1783.66</v>
      </c>
      <c r="J27" s="75">
        <f t="shared" ref="J27:J35" si="3">I27*D27</f>
        <v>497213.06160000002</v>
      </c>
      <c r="K27" s="348">
        <f>D27</f>
        <v>278.76</v>
      </c>
      <c r="L27" s="235">
        <f>K27*I27</f>
        <v>497213.06160000002</v>
      </c>
    </row>
    <row r="28" spans="1:15" x14ac:dyDescent="0.25">
      <c r="A28" s="221">
        <f t="shared" si="0"/>
        <v>2</v>
      </c>
      <c r="B28" s="66" t="str">
        <f t="shared" si="1"/>
        <v/>
      </c>
      <c r="C28" s="220"/>
      <c r="D28" s="68"/>
      <c r="E28" s="219"/>
      <c r="F28" s="215"/>
      <c r="G28" s="215"/>
      <c r="H28" s="215">
        <f t="shared" si="2"/>
        <v>0</v>
      </c>
      <c r="I28" s="68"/>
      <c r="J28" s="68"/>
      <c r="K28" s="230"/>
      <c r="L28" s="230"/>
    </row>
    <row r="29" spans="1:15" s="1" customFormat="1" x14ac:dyDescent="0.3">
      <c r="A29" s="91">
        <f t="shared" si="0"/>
        <v>3</v>
      </c>
      <c r="B29" s="73" t="str">
        <f t="shared" si="1"/>
        <v>H3</v>
      </c>
      <c r="C29" s="74" t="s">
        <v>214</v>
      </c>
      <c r="D29" s="75">
        <v>278.76</v>
      </c>
      <c r="E29" s="76" t="s">
        <v>130</v>
      </c>
      <c r="F29" s="77">
        <v>1356</v>
      </c>
      <c r="G29" s="77">
        <v>1843</v>
      </c>
      <c r="H29" s="77">
        <f t="shared" si="2"/>
        <v>513754.68</v>
      </c>
      <c r="I29" s="75">
        <v>1783.66</v>
      </c>
      <c r="J29" s="75">
        <f t="shared" si="3"/>
        <v>497213.06160000002</v>
      </c>
      <c r="K29" s="348">
        <f>D29</f>
        <v>278.76</v>
      </c>
      <c r="L29" s="235">
        <f>K29*I29</f>
        <v>497213.06160000002</v>
      </c>
    </row>
    <row r="30" spans="1:15" x14ac:dyDescent="0.25">
      <c r="A30" s="221">
        <f t="shared" si="0"/>
        <v>3</v>
      </c>
      <c r="B30" s="66" t="str">
        <f t="shared" si="1"/>
        <v/>
      </c>
      <c r="C30" s="220"/>
      <c r="D30" s="68"/>
      <c r="E30" s="219"/>
      <c r="F30" s="215"/>
      <c r="G30" s="215"/>
      <c r="H30" s="215">
        <f t="shared" si="2"/>
        <v>0</v>
      </c>
      <c r="I30" s="68"/>
      <c r="J30" s="68"/>
      <c r="K30" s="230"/>
      <c r="L30" s="230"/>
    </row>
    <row r="31" spans="1:15" s="1" customFormat="1" x14ac:dyDescent="0.3">
      <c r="A31" s="91">
        <f t="shared" si="0"/>
        <v>4</v>
      </c>
      <c r="B31" s="73" t="str">
        <f t="shared" si="1"/>
        <v>H4</v>
      </c>
      <c r="C31" s="74" t="s">
        <v>215</v>
      </c>
      <c r="D31" s="75">
        <v>278.76</v>
      </c>
      <c r="E31" s="76" t="s">
        <v>130</v>
      </c>
      <c r="F31" s="84">
        <v>1356</v>
      </c>
      <c r="G31" s="77">
        <v>1843</v>
      </c>
      <c r="H31" s="77">
        <f t="shared" si="2"/>
        <v>513754.68</v>
      </c>
      <c r="I31" s="75">
        <v>1783.66</v>
      </c>
      <c r="J31" s="75">
        <f t="shared" si="3"/>
        <v>497213.06160000002</v>
      </c>
      <c r="K31" s="348">
        <f>D31</f>
        <v>278.76</v>
      </c>
      <c r="L31" s="235">
        <f>K31*I31</f>
        <v>497213.06160000002</v>
      </c>
      <c r="M31" s="52"/>
      <c r="O31" s="52"/>
    </row>
    <row r="32" spans="1:15" x14ac:dyDescent="0.3">
      <c r="A32" s="221">
        <f t="shared" si="0"/>
        <v>4</v>
      </c>
      <c r="B32" s="66" t="str">
        <f t="shared" si="1"/>
        <v/>
      </c>
      <c r="C32" s="72"/>
      <c r="D32" s="68"/>
      <c r="E32" s="69"/>
      <c r="F32" s="70"/>
      <c r="G32" s="70"/>
      <c r="H32" s="70">
        <f t="shared" si="2"/>
        <v>0</v>
      </c>
      <c r="I32" s="68"/>
      <c r="J32" s="68"/>
      <c r="K32" s="230"/>
      <c r="L32" s="230"/>
    </row>
    <row r="33" spans="1:12" s="1" customFormat="1" x14ac:dyDescent="0.3">
      <c r="A33" s="91">
        <f t="shared" si="0"/>
        <v>5</v>
      </c>
      <c r="B33" s="73" t="str">
        <f t="shared" si="1"/>
        <v>H5</v>
      </c>
      <c r="C33" s="74" t="s">
        <v>216</v>
      </c>
      <c r="D33" s="75">
        <f>D31</f>
        <v>278.76</v>
      </c>
      <c r="E33" s="76" t="s">
        <v>130</v>
      </c>
      <c r="F33" s="77">
        <v>1356</v>
      </c>
      <c r="G33" s="77">
        <v>1843</v>
      </c>
      <c r="H33" s="77">
        <f t="shared" si="2"/>
        <v>513754.68</v>
      </c>
      <c r="I33" s="75">
        <v>1783.66</v>
      </c>
      <c r="J33" s="75">
        <f t="shared" si="3"/>
        <v>497213.06160000002</v>
      </c>
      <c r="K33" s="348">
        <f>D33</f>
        <v>278.76</v>
      </c>
      <c r="L33" s="235">
        <f>K33*I33</f>
        <v>497213.06160000002</v>
      </c>
    </row>
    <row r="34" spans="1:12" x14ac:dyDescent="0.3">
      <c r="A34" s="221">
        <f t="shared" si="0"/>
        <v>5</v>
      </c>
      <c r="B34" s="66" t="str">
        <f t="shared" si="1"/>
        <v/>
      </c>
      <c r="C34" s="72"/>
      <c r="D34" s="68"/>
      <c r="E34" s="69"/>
      <c r="F34" s="70"/>
      <c r="G34" s="70"/>
      <c r="H34" s="70">
        <f t="shared" si="2"/>
        <v>0</v>
      </c>
      <c r="I34" s="68"/>
      <c r="J34" s="68"/>
      <c r="K34" s="230"/>
      <c r="L34" s="230"/>
    </row>
    <row r="35" spans="1:12" s="1" customFormat="1" x14ac:dyDescent="0.3">
      <c r="A35" s="91">
        <f t="shared" si="0"/>
        <v>6</v>
      </c>
      <c r="B35" s="73" t="str">
        <f t="shared" si="1"/>
        <v>H6</v>
      </c>
      <c r="C35" s="74" t="s">
        <v>439</v>
      </c>
      <c r="D35" s="75">
        <v>271.77</v>
      </c>
      <c r="E35" s="76" t="s">
        <v>130</v>
      </c>
      <c r="F35" s="77">
        <v>1356</v>
      </c>
      <c r="G35" s="77">
        <v>1843</v>
      </c>
      <c r="H35" s="77">
        <f t="shared" si="2"/>
        <v>500872.11</v>
      </c>
      <c r="I35" s="75">
        <v>1783.66</v>
      </c>
      <c r="J35" s="75">
        <f t="shared" si="3"/>
        <v>484745.2782</v>
      </c>
      <c r="K35" s="348">
        <f>K33</f>
        <v>278.76</v>
      </c>
      <c r="L35" s="235">
        <f>K35*I35</f>
        <v>497213.06160000002</v>
      </c>
    </row>
    <row r="36" spans="1:12" x14ac:dyDescent="0.3">
      <c r="A36" s="221">
        <f t="shared" si="0"/>
        <v>6</v>
      </c>
      <c r="B36" s="66" t="str">
        <f t="shared" si="1"/>
        <v/>
      </c>
      <c r="C36" s="72"/>
      <c r="D36" s="68"/>
      <c r="E36" s="69"/>
      <c r="F36" s="70"/>
      <c r="G36" s="70"/>
      <c r="H36" s="70">
        <f t="shared" si="2"/>
        <v>0</v>
      </c>
      <c r="I36" s="68"/>
      <c r="J36" s="68"/>
      <c r="K36" s="230"/>
      <c r="L36" s="230"/>
    </row>
    <row r="37" spans="1:12" ht="92.25" customHeight="1" x14ac:dyDescent="0.3">
      <c r="A37" s="221">
        <f t="shared" si="0"/>
        <v>6</v>
      </c>
      <c r="B37" s="66" t="str">
        <f t="shared" si="1"/>
        <v/>
      </c>
      <c r="C37" s="72" t="s">
        <v>440</v>
      </c>
      <c r="D37" s="68"/>
      <c r="E37" s="71"/>
      <c r="F37" s="68"/>
      <c r="G37" s="68"/>
      <c r="H37" s="70">
        <f t="shared" si="2"/>
        <v>0</v>
      </c>
      <c r="I37" s="68"/>
      <c r="J37" s="68"/>
      <c r="K37" s="230"/>
      <c r="L37" s="230"/>
    </row>
    <row r="38" spans="1:12" ht="9" customHeight="1" x14ac:dyDescent="0.3">
      <c r="A38" s="221">
        <f t="shared" si="0"/>
        <v>6</v>
      </c>
      <c r="B38" s="66" t="str">
        <f t="shared" si="1"/>
        <v/>
      </c>
      <c r="C38" s="72"/>
      <c r="D38" s="68"/>
      <c r="E38" s="69"/>
      <c r="F38" s="70"/>
      <c r="G38" s="70"/>
      <c r="H38" s="70">
        <f t="shared" si="2"/>
        <v>0</v>
      </c>
      <c r="I38" s="68"/>
      <c r="J38" s="68"/>
      <c r="K38" s="230"/>
      <c r="L38" s="230"/>
    </row>
    <row r="39" spans="1:12" x14ac:dyDescent="0.3">
      <c r="A39" s="221">
        <f t="shared" si="0"/>
        <v>7</v>
      </c>
      <c r="B39" s="66" t="str">
        <f t="shared" si="1"/>
        <v>H7</v>
      </c>
      <c r="C39" s="72" t="s">
        <v>441</v>
      </c>
      <c r="D39" s="68">
        <v>244.61</v>
      </c>
      <c r="E39" s="69" t="s">
        <v>130</v>
      </c>
      <c r="F39" s="70">
        <v>2850</v>
      </c>
      <c r="G39" s="70">
        <v>5968</v>
      </c>
      <c r="H39" s="70">
        <f t="shared" si="2"/>
        <v>1459832.48</v>
      </c>
      <c r="I39" s="68">
        <v>5775.83</v>
      </c>
      <c r="J39" s="68">
        <f>I39*D39</f>
        <v>1412825.7763</v>
      </c>
      <c r="K39" s="233">
        <f>D39</f>
        <v>244.61</v>
      </c>
      <c r="L39" s="236">
        <f>K39*I39</f>
        <v>1412825.7763</v>
      </c>
    </row>
    <row r="40" spans="1:12" ht="11.25" customHeight="1" x14ac:dyDescent="0.3">
      <c r="A40" s="221">
        <f t="shared" si="0"/>
        <v>7</v>
      </c>
      <c r="B40" s="66" t="str">
        <f t="shared" si="1"/>
        <v/>
      </c>
      <c r="C40" s="72"/>
      <c r="D40" s="68"/>
      <c r="E40" s="69"/>
      <c r="F40" s="70"/>
      <c r="G40" s="70"/>
      <c r="H40" s="70">
        <f t="shared" si="2"/>
        <v>0</v>
      </c>
      <c r="I40" s="68"/>
      <c r="J40" s="68"/>
      <c r="K40" s="230"/>
      <c r="L40" s="230"/>
    </row>
    <row r="41" spans="1:12" ht="88.5" customHeight="1" x14ac:dyDescent="0.3">
      <c r="A41" s="221">
        <f t="shared" si="0"/>
        <v>7</v>
      </c>
      <c r="B41" s="66" t="str">
        <f t="shared" si="1"/>
        <v/>
      </c>
      <c r="C41" s="72" t="s">
        <v>440</v>
      </c>
      <c r="D41" s="68"/>
      <c r="E41" s="71"/>
      <c r="F41" s="68"/>
      <c r="G41" s="68"/>
      <c r="H41" s="70">
        <f t="shared" si="2"/>
        <v>0</v>
      </c>
      <c r="I41" s="68"/>
      <c r="J41" s="68"/>
      <c r="K41" s="230"/>
      <c r="L41" s="230"/>
    </row>
    <row r="42" spans="1:12" x14ac:dyDescent="0.3">
      <c r="A42" s="221">
        <f t="shared" si="0"/>
        <v>7</v>
      </c>
      <c r="B42" s="66" t="str">
        <f t="shared" si="1"/>
        <v/>
      </c>
      <c r="C42" s="72"/>
      <c r="D42" s="68"/>
      <c r="E42" s="69"/>
      <c r="F42" s="70"/>
      <c r="G42" s="70"/>
      <c r="H42" s="70">
        <f t="shared" si="2"/>
        <v>0</v>
      </c>
      <c r="I42" s="68"/>
      <c r="J42" s="68"/>
      <c r="K42" s="230"/>
      <c r="L42" s="230"/>
    </row>
    <row r="43" spans="1:12" x14ac:dyDescent="0.3">
      <c r="A43" s="221">
        <f t="shared" si="0"/>
        <v>8</v>
      </c>
      <c r="B43" s="186" t="str">
        <f t="shared" si="1"/>
        <v>H8</v>
      </c>
      <c r="C43" s="227" t="s">
        <v>442</v>
      </c>
      <c r="D43" s="188">
        <v>23.47</v>
      </c>
      <c r="E43" s="155" t="s">
        <v>130</v>
      </c>
      <c r="F43" s="228">
        <v>2850</v>
      </c>
      <c r="G43" s="228">
        <v>5968</v>
      </c>
      <c r="H43" s="228">
        <f t="shared" si="2"/>
        <v>140068.96</v>
      </c>
      <c r="I43" s="188">
        <v>5775.83</v>
      </c>
      <c r="J43" s="188">
        <f>I43*D43</f>
        <v>135558.73009999999</v>
      </c>
      <c r="K43" s="234">
        <f>D43</f>
        <v>23.47</v>
      </c>
      <c r="L43" s="237">
        <f>K43*I43</f>
        <v>135558.73009999999</v>
      </c>
    </row>
    <row r="44" spans="1:12" x14ac:dyDescent="0.3">
      <c r="A44" s="221">
        <f t="shared" si="0"/>
        <v>8</v>
      </c>
      <c r="B44" s="66" t="str">
        <f t="shared" si="1"/>
        <v/>
      </c>
      <c r="C44" s="72"/>
      <c r="D44" s="68"/>
      <c r="E44" s="69"/>
      <c r="F44" s="70"/>
      <c r="G44" s="70"/>
      <c r="H44" s="70">
        <f t="shared" si="2"/>
        <v>0</v>
      </c>
      <c r="I44" s="68"/>
      <c r="J44" s="68"/>
      <c r="K44" s="230"/>
      <c r="L44" s="230"/>
    </row>
    <row r="45" spans="1:12" ht="93.75" customHeight="1" x14ac:dyDescent="0.3">
      <c r="A45" s="221">
        <f t="shared" si="0"/>
        <v>8</v>
      </c>
      <c r="B45" s="66" t="str">
        <f t="shared" si="1"/>
        <v/>
      </c>
      <c r="C45" s="72" t="s">
        <v>978</v>
      </c>
      <c r="D45" s="68"/>
      <c r="E45" s="69"/>
      <c r="F45" s="70"/>
      <c r="G45" s="70"/>
      <c r="H45" s="70">
        <f t="shared" si="2"/>
        <v>0</v>
      </c>
      <c r="I45" s="68"/>
      <c r="J45" s="68"/>
      <c r="K45" s="230"/>
      <c r="L45" s="230"/>
    </row>
    <row r="46" spans="1:12" x14ac:dyDescent="0.3">
      <c r="A46" s="221">
        <f t="shared" si="0"/>
        <v>8</v>
      </c>
      <c r="B46" s="66" t="str">
        <f t="shared" si="1"/>
        <v/>
      </c>
      <c r="C46" s="72"/>
      <c r="D46" s="68"/>
      <c r="E46" s="69"/>
      <c r="F46" s="70"/>
      <c r="G46" s="70"/>
      <c r="H46" s="70">
        <f t="shared" si="2"/>
        <v>0</v>
      </c>
      <c r="I46" s="68"/>
      <c r="J46" s="68"/>
      <c r="K46" s="230"/>
      <c r="L46" s="230"/>
    </row>
    <row r="47" spans="1:12" s="1" customFormat="1" x14ac:dyDescent="0.3">
      <c r="A47" s="91">
        <f t="shared" si="0"/>
        <v>9</v>
      </c>
      <c r="B47" s="73" t="str">
        <f t="shared" si="1"/>
        <v>H9</v>
      </c>
      <c r="C47" s="74" t="s">
        <v>212</v>
      </c>
      <c r="D47" s="75">
        <v>73.040000000000006</v>
      </c>
      <c r="E47" s="76" t="s">
        <v>130</v>
      </c>
      <c r="F47" s="77">
        <v>1356</v>
      </c>
      <c r="G47" s="77">
        <v>1820</v>
      </c>
      <c r="H47" s="77">
        <f t="shared" si="2"/>
        <v>132932.80000000002</v>
      </c>
      <c r="I47" s="75">
        <v>1761.4</v>
      </c>
      <c r="J47" s="75">
        <f>I47*D47</f>
        <v>128652.65600000002</v>
      </c>
      <c r="K47" s="232">
        <v>79.98</v>
      </c>
      <c r="L47" s="235">
        <f>K47*I47</f>
        <v>140876.77200000003</v>
      </c>
    </row>
    <row r="48" spans="1:12" x14ac:dyDescent="0.3">
      <c r="A48" s="221">
        <f t="shared" si="0"/>
        <v>9</v>
      </c>
      <c r="B48" s="66" t="str">
        <f t="shared" si="1"/>
        <v/>
      </c>
      <c r="C48" s="72"/>
      <c r="D48" s="68"/>
      <c r="E48" s="69"/>
      <c r="F48" s="70"/>
      <c r="G48" s="70"/>
      <c r="H48" s="70">
        <f t="shared" si="2"/>
        <v>0</v>
      </c>
      <c r="I48" s="68"/>
      <c r="J48" s="68"/>
      <c r="K48" s="230"/>
      <c r="L48" s="230"/>
    </row>
    <row r="49" spans="1:12" s="1" customFormat="1" x14ac:dyDescent="0.3">
      <c r="A49" s="91">
        <f t="shared" si="0"/>
        <v>10</v>
      </c>
      <c r="B49" s="73" t="str">
        <f t="shared" si="1"/>
        <v>H10</v>
      </c>
      <c r="C49" s="74" t="s">
        <v>214</v>
      </c>
      <c r="D49" s="75">
        <v>73.040000000000006</v>
      </c>
      <c r="E49" s="76" t="s">
        <v>130</v>
      </c>
      <c r="F49" s="77">
        <v>1356</v>
      </c>
      <c r="G49" s="77">
        <v>1820</v>
      </c>
      <c r="H49" s="77">
        <f t="shared" si="2"/>
        <v>132932.80000000002</v>
      </c>
      <c r="I49" s="75">
        <v>1761.4</v>
      </c>
      <c r="J49" s="75">
        <f t="shared" ref="J49:J55" si="4">I49*D49</f>
        <v>128652.65600000002</v>
      </c>
      <c r="K49" s="232">
        <v>79.98</v>
      </c>
      <c r="L49" s="235">
        <f>K49*I49</f>
        <v>140876.77200000003</v>
      </c>
    </row>
    <row r="50" spans="1:12" x14ac:dyDescent="0.3">
      <c r="A50" s="221">
        <f t="shared" si="0"/>
        <v>10</v>
      </c>
      <c r="B50" s="66" t="str">
        <f t="shared" si="1"/>
        <v/>
      </c>
      <c r="C50" s="72"/>
      <c r="D50" s="68"/>
      <c r="E50" s="69"/>
      <c r="F50" s="70"/>
      <c r="G50" s="70"/>
      <c r="H50" s="70">
        <f t="shared" si="2"/>
        <v>0</v>
      </c>
      <c r="I50" s="68"/>
      <c r="J50" s="68"/>
      <c r="K50" s="230"/>
      <c r="L50" s="230"/>
    </row>
    <row r="51" spans="1:12" s="1" customFormat="1" x14ac:dyDescent="0.3">
      <c r="A51" s="91">
        <f t="shared" si="0"/>
        <v>11</v>
      </c>
      <c r="B51" s="73" t="str">
        <f t="shared" si="1"/>
        <v>H11</v>
      </c>
      <c r="C51" s="74" t="s">
        <v>215</v>
      </c>
      <c r="D51" s="75">
        <v>73.040000000000006</v>
      </c>
      <c r="E51" s="76" t="s">
        <v>130</v>
      </c>
      <c r="F51" s="77">
        <v>1356</v>
      </c>
      <c r="G51" s="77">
        <v>1820</v>
      </c>
      <c r="H51" s="77">
        <f t="shared" si="2"/>
        <v>132932.80000000002</v>
      </c>
      <c r="I51" s="75">
        <v>1761.4</v>
      </c>
      <c r="J51" s="75">
        <f t="shared" si="4"/>
        <v>128652.65600000002</v>
      </c>
      <c r="K51" s="232">
        <v>79.98</v>
      </c>
      <c r="L51" s="235">
        <f>K51*I51</f>
        <v>140876.77200000003</v>
      </c>
    </row>
    <row r="52" spans="1:12" x14ac:dyDescent="0.3">
      <c r="A52" s="221">
        <f t="shared" si="0"/>
        <v>11</v>
      </c>
      <c r="B52" s="66" t="str">
        <f t="shared" si="1"/>
        <v/>
      </c>
      <c r="C52" s="72"/>
      <c r="D52" s="68"/>
      <c r="E52" s="69"/>
      <c r="F52" s="70"/>
      <c r="G52" s="70"/>
      <c r="H52" s="70">
        <f t="shared" si="2"/>
        <v>0</v>
      </c>
      <c r="I52" s="68"/>
      <c r="J52" s="68"/>
      <c r="K52" s="230"/>
      <c r="L52" s="230"/>
    </row>
    <row r="53" spans="1:12" s="1" customFormat="1" x14ac:dyDescent="0.3">
      <c r="A53" s="91">
        <f t="shared" si="0"/>
        <v>12</v>
      </c>
      <c r="B53" s="73" t="str">
        <f t="shared" si="1"/>
        <v>H12</v>
      </c>
      <c r="C53" s="74" t="s">
        <v>216</v>
      </c>
      <c r="D53" s="75">
        <v>73.040000000000006</v>
      </c>
      <c r="E53" s="76" t="s">
        <v>130</v>
      </c>
      <c r="F53" s="77">
        <v>1356</v>
      </c>
      <c r="G53" s="77">
        <v>1820</v>
      </c>
      <c r="H53" s="77">
        <f t="shared" si="2"/>
        <v>132932.80000000002</v>
      </c>
      <c r="I53" s="75">
        <v>1761.4</v>
      </c>
      <c r="J53" s="75">
        <f t="shared" si="4"/>
        <v>128652.65600000002</v>
      </c>
      <c r="K53" s="232">
        <v>79.98</v>
      </c>
      <c r="L53" s="235">
        <f>K53*I53</f>
        <v>140876.77200000003</v>
      </c>
    </row>
    <row r="54" spans="1:12" x14ac:dyDescent="0.3">
      <c r="A54" s="221">
        <f t="shared" si="0"/>
        <v>12</v>
      </c>
      <c r="B54" s="66" t="str">
        <f t="shared" si="1"/>
        <v/>
      </c>
      <c r="C54" s="72"/>
      <c r="D54" s="68"/>
      <c r="E54" s="69"/>
      <c r="F54" s="70"/>
      <c r="G54" s="70"/>
      <c r="H54" s="70">
        <f t="shared" si="2"/>
        <v>0</v>
      </c>
      <c r="I54" s="68"/>
      <c r="J54" s="68"/>
      <c r="K54" s="230"/>
      <c r="L54" s="230"/>
    </row>
    <row r="55" spans="1:12" s="1" customFormat="1" x14ac:dyDescent="0.3">
      <c r="A55" s="91">
        <f t="shared" si="0"/>
        <v>13</v>
      </c>
      <c r="B55" s="73" t="str">
        <f t="shared" si="1"/>
        <v>H13</v>
      </c>
      <c r="C55" s="74" t="s">
        <v>439</v>
      </c>
      <c r="D55" s="75">
        <v>77.56</v>
      </c>
      <c r="E55" s="76" t="s">
        <v>130</v>
      </c>
      <c r="F55" s="77">
        <v>1356</v>
      </c>
      <c r="G55" s="77">
        <v>1820</v>
      </c>
      <c r="H55" s="77">
        <f t="shared" si="2"/>
        <v>141159.20000000001</v>
      </c>
      <c r="I55" s="75">
        <v>1761.4</v>
      </c>
      <c r="J55" s="75">
        <f t="shared" si="4"/>
        <v>136614.18400000001</v>
      </c>
      <c r="K55" s="232">
        <v>79.98</v>
      </c>
      <c r="L55" s="235">
        <f>K55*I55</f>
        <v>140876.77200000003</v>
      </c>
    </row>
    <row r="56" spans="1:12" x14ac:dyDescent="0.3">
      <c r="A56" s="221">
        <f t="shared" si="0"/>
        <v>13</v>
      </c>
      <c r="B56" s="66" t="str">
        <f t="shared" si="1"/>
        <v/>
      </c>
      <c r="C56" s="72"/>
      <c r="D56" s="68"/>
      <c r="E56" s="69"/>
      <c r="F56" s="70"/>
      <c r="G56" s="70"/>
      <c r="H56" s="70">
        <f t="shared" si="2"/>
        <v>0</v>
      </c>
      <c r="I56" s="68"/>
      <c r="J56" s="68"/>
      <c r="K56" s="230"/>
      <c r="L56" s="230"/>
    </row>
    <row r="57" spans="1:12" ht="79.2" x14ac:dyDescent="0.3">
      <c r="A57" s="221">
        <f t="shared" si="0"/>
        <v>13</v>
      </c>
      <c r="B57" s="66" t="str">
        <f t="shared" si="1"/>
        <v/>
      </c>
      <c r="C57" s="72" t="s">
        <v>979</v>
      </c>
      <c r="D57" s="68"/>
      <c r="E57" s="69"/>
      <c r="F57" s="70"/>
      <c r="G57" s="70"/>
      <c r="H57" s="70">
        <f t="shared" si="2"/>
        <v>0</v>
      </c>
      <c r="I57" s="68"/>
      <c r="J57" s="68"/>
      <c r="K57" s="230"/>
      <c r="L57" s="230"/>
    </row>
    <row r="58" spans="1:12" x14ac:dyDescent="0.3">
      <c r="A58" s="221">
        <f t="shared" si="0"/>
        <v>13</v>
      </c>
      <c r="B58" s="66" t="str">
        <f t="shared" si="1"/>
        <v/>
      </c>
      <c r="C58" s="72"/>
      <c r="D58" s="68"/>
      <c r="E58" s="69"/>
      <c r="F58" s="70"/>
      <c r="G58" s="70"/>
      <c r="H58" s="70">
        <f t="shared" si="2"/>
        <v>0</v>
      </c>
      <c r="I58" s="68"/>
      <c r="J58" s="68"/>
      <c r="K58" s="230"/>
      <c r="L58" s="230"/>
    </row>
    <row r="59" spans="1:12" x14ac:dyDescent="0.3">
      <c r="A59" s="221">
        <f t="shared" si="0"/>
        <v>14</v>
      </c>
      <c r="B59" s="66" t="str">
        <f t="shared" si="1"/>
        <v>H14</v>
      </c>
      <c r="C59" s="72" t="s">
        <v>429</v>
      </c>
      <c r="D59" s="68">
        <v>22.21</v>
      </c>
      <c r="E59" s="69" t="s">
        <v>130</v>
      </c>
      <c r="F59" s="70"/>
      <c r="G59" s="70">
        <v>1827</v>
      </c>
      <c r="H59" s="70">
        <f t="shared" si="2"/>
        <v>40577.67</v>
      </c>
      <c r="I59" s="68">
        <v>1768.17</v>
      </c>
      <c r="J59" s="68">
        <f>I59*D59</f>
        <v>39271.055700000004</v>
      </c>
      <c r="K59" s="230">
        <v>22.21</v>
      </c>
      <c r="L59" s="233">
        <f>K59*I59</f>
        <v>39271.055700000004</v>
      </c>
    </row>
    <row r="60" spans="1:12" x14ac:dyDescent="0.3">
      <c r="A60" s="221">
        <f t="shared" si="0"/>
        <v>14</v>
      </c>
      <c r="B60" s="66" t="str">
        <f t="shared" si="1"/>
        <v/>
      </c>
      <c r="C60" s="72"/>
      <c r="D60" s="68"/>
      <c r="E60" s="69"/>
      <c r="F60" s="70"/>
      <c r="G60" s="70"/>
      <c r="H60" s="70">
        <f t="shared" si="2"/>
        <v>0</v>
      </c>
      <c r="I60" s="68"/>
      <c r="J60" s="68"/>
      <c r="K60" s="230"/>
      <c r="L60" s="230"/>
    </row>
    <row r="61" spans="1:12" x14ac:dyDescent="0.3">
      <c r="A61" s="221">
        <f t="shared" si="0"/>
        <v>15</v>
      </c>
      <c r="B61" s="66" t="str">
        <f t="shared" si="1"/>
        <v>H15</v>
      </c>
      <c r="C61" s="72" t="s">
        <v>443</v>
      </c>
      <c r="D61" s="68">
        <v>119.86</v>
      </c>
      <c r="E61" s="69" t="s">
        <v>130</v>
      </c>
      <c r="F61" s="70"/>
      <c r="G61" s="70">
        <v>1827</v>
      </c>
      <c r="H61" s="70">
        <f t="shared" si="2"/>
        <v>218984.22</v>
      </c>
      <c r="I61" s="68">
        <v>1768.17</v>
      </c>
      <c r="J61" s="68">
        <f t="shared" ref="J61" si="5">I61*D61</f>
        <v>211932.85620000001</v>
      </c>
      <c r="K61" s="230">
        <v>119.86</v>
      </c>
      <c r="L61" s="233">
        <f>K61*I61</f>
        <v>211932.85620000001</v>
      </c>
    </row>
    <row r="62" spans="1:12" x14ac:dyDescent="0.3">
      <c r="A62" s="221">
        <f t="shared" si="0"/>
        <v>15</v>
      </c>
      <c r="B62" s="186" t="str">
        <f t="shared" si="1"/>
        <v/>
      </c>
      <c r="C62" s="227"/>
      <c r="D62" s="188"/>
      <c r="E62" s="155"/>
      <c r="F62" s="228"/>
      <c r="G62" s="228"/>
      <c r="H62" s="228">
        <f t="shared" si="2"/>
        <v>0</v>
      </c>
      <c r="I62" s="188"/>
      <c r="J62" s="188"/>
      <c r="K62" s="231"/>
      <c r="L62" s="231"/>
    </row>
    <row r="63" spans="1:12" ht="66.75" customHeight="1" x14ac:dyDescent="0.3">
      <c r="A63" s="221">
        <f t="shared" si="0"/>
        <v>15</v>
      </c>
      <c r="B63" s="66" t="str">
        <f t="shared" si="1"/>
        <v/>
      </c>
      <c r="C63" s="72" t="s">
        <v>980</v>
      </c>
      <c r="D63" s="68"/>
      <c r="E63" s="69"/>
      <c r="F63" s="70"/>
      <c r="G63" s="70"/>
      <c r="H63" s="70">
        <f t="shared" si="2"/>
        <v>0</v>
      </c>
      <c r="I63" s="68"/>
      <c r="J63" s="68"/>
      <c r="K63" s="230"/>
      <c r="L63" s="230"/>
    </row>
    <row r="64" spans="1:12" x14ac:dyDescent="0.3">
      <c r="A64" s="221">
        <f t="shared" si="0"/>
        <v>15</v>
      </c>
      <c r="B64" s="66" t="str">
        <f t="shared" si="1"/>
        <v/>
      </c>
      <c r="C64" s="72"/>
      <c r="D64" s="68"/>
      <c r="E64" s="69"/>
      <c r="F64" s="70"/>
      <c r="G64" s="70"/>
      <c r="H64" s="70">
        <f t="shared" si="2"/>
        <v>0</v>
      </c>
      <c r="I64" s="68"/>
      <c r="J64" s="68"/>
      <c r="K64" s="230"/>
      <c r="L64" s="230"/>
    </row>
    <row r="65" spans="1:12" x14ac:dyDescent="0.3">
      <c r="A65" s="221">
        <f t="shared" si="0"/>
        <v>16</v>
      </c>
      <c r="B65" s="66" t="str">
        <f t="shared" si="1"/>
        <v>H16</v>
      </c>
      <c r="C65" s="72" t="s">
        <v>444</v>
      </c>
      <c r="D65" s="68">
        <v>46.26</v>
      </c>
      <c r="E65" s="69" t="s">
        <v>130</v>
      </c>
      <c r="F65" s="70"/>
      <c r="G65" s="70">
        <v>1827</v>
      </c>
      <c r="H65" s="70">
        <f t="shared" si="2"/>
        <v>84517.01999999999</v>
      </c>
      <c r="I65" s="68">
        <v>1768.17</v>
      </c>
      <c r="J65" s="68">
        <f>I65*D65</f>
        <v>81795.544200000004</v>
      </c>
      <c r="K65" s="230">
        <v>46.26</v>
      </c>
      <c r="L65" s="233">
        <f>K65*I65</f>
        <v>81795.544200000004</v>
      </c>
    </row>
    <row r="66" spans="1:12" x14ac:dyDescent="0.3">
      <c r="A66" s="221">
        <f t="shared" si="0"/>
        <v>16</v>
      </c>
      <c r="B66" s="66" t="str">
        <f t="shared" si="1"/>
        <v/>
      </c>
      <c r="C66" s="72"/>
      <c r="D66" s="68"/>
      <c r="E66" s="69"/>
      <c r="F66" s="70"/>
      <c r="G66" s="70"/>
      <c r="H66" s="70">
        <f t="shared" si="2"/>
        <v>0</v>
      </c>
      <c r="I66" s="68"/>
      <c r="J66" s="68"/>
      <c r="K66" s="230"/>
      <c r="L66" s="230"/>
    </row>
    <row r="67" spans="1:12" ht="90.75" customHeight="1" x14ac:dyDescent="0.3">
      <c r="A67" s="221">
        <f t="shared" si="0"/>
        <v>16</v>
      </c>
      <c r="B67" s="66" t="str">
        <f t="shared" si="1"/>
        <v/>
      </c>
      <c r="C67" s="72" t="s">
        <v>445</v>
      </c>
      <c r="D67" s="68"/>
      <c r="E67" s="69"/>
      <c r="F67" s="70"/>
      <c r="G67" s="70"/>
      <c r="H67" s="70">
        <f t="shared" si="2"/>
        <v>0</v>
      </c>
      <c r="I67" s="68"/>
      <c r="J67" s="68"/>
      <c r="K67" s="230"/>
      <c r="L67" s="230"/>
    </row>
    <row r="68" spans="1:12" x14ac:dyDescent="0.3">
      <c r="A68" s="221">
        <f t="shared" si="0"/>
        <v>16</v>
      </c>
      <c r="B68" s="66" t="str">
        <f t="shared" si="1"/>
        <v/>
      </c>
      <c r="C68" s="72"/>
      <c r="D68" s="68"/>
      <c r="E68" s="69"/>
      <c r="F68" s="70"/>
      <c r="G68" s="70"/>
      <c r="H68" s="70">
        <f t="shared" si="2"/>
        <v>0</v>
      </c>
      <c r="I68" s="68"/>
      <c r="J68" s="68"/>
      <c r="K68" s="230"/>
      <c r="L68" s="230"/>
    </row>
    <row r="69" spans="1:12" x14ac:dyDescent="0.3">
      <c r="A69" s="221">
        <f t="shared" si="0"/>
        <v>17</v>
      </c>
      <c r="B69" s="66" t="str">
        <f t="shared" si="1"/>
        <v>H17</v>
      </c>
      <c r="C69" s="72" t="s">
        <v>429</v>
      </c>
      <c r="D69" s="68">
        <v>810.2</v>
      </c>
      <c r="E69" s="69" t="s">
        <v>130</v>
      </c>
      <c r="F69" s="70"/>
      <c r="G69" s="70">
        <v>3169</v>
      </c>
      <c r="H69" s="70">
        <f t="shared" si="2"/>
        <v>2567523.8000000003</v>
      </c>
      <c r="I69" s="68">
        <v>3066.96</v>
      </c>
      <c r="J69" s="68">
        <f>I69*D69</f>
        <v>2484850.9920000001</v>
      </c>
      <c r="K69" s="230">
        <v>0</v>
      </c>
      <c r="L69" s="230">
        <v>0</v>
      </c>
    </row>
    <row r="70" spans="1:12" x14ac:dyDescent="0.3">
      <c r="A70" s="221">
        <f t="shared" si="0"/>
        <v>17</v>
      </c>
      <c r="B70" s="66" t="str">
        <f t="shared" si="1"/>
        <v/>
      </c>
      <c r="C70" s="72"/>
      <c r="D70" s="68"/>
      <c r="E70" s="69"/>
      <c r="F70" s="70"/>
      <c r="G70" s="70"/>
      <c r="H70" s="70">
        <f t="shared" si="2"/>
        <v>0</v>
      </c>
      <c r="I70" s="68"/>
      <c r="J70" s="68"/>
      <c r="K70" s="230"/>
      <c r="L70" s="230"/>
    </row>
    <row r="71" spans="1:12" ht="91.5" customHeight="1" x14ac:dyDescent="0.3">
      <c r="A71" s="221">
        <f t="shared" si="0"/>
        <v>17</v>
      </c>
      <c r="B71" s="66" t="str">
        <f t="shared" si="1"/>
        <v/>
      </c>
      <c r="C71" s="72" t="s">
        <v>446</v>
      </c>
      <c r="D71" s="68"/>
      <c r="E71" s="69"/>
      <c r="F71" s="70"/>
      <c r="G71" s="70"/>
      <c r="H71" s="70">
        <f t="shared" si="2"/>
        <v>0</v>
      </c>
      <c r="I71" s="68"/>
      <c r="J71" s="68"/>
      <c r="K71" s="230"/>
      <c r="L71" s="230"/>
    </row>
    <row r="72" spans="1:12" x14ac:dyDescent="0.3">
      <c r="A72" s="221">
        <f t="shared" si="0"/>
        <v>17</v>
      </c>
      <c r="B72" s="66" t="str">
        <f t="shared" si="1"/>
        <v/>
      </c>
      <c r="C72" s="72"/>
      <c r="D72" s="68"/>
      <c r="E72" s="69"/>
      <c r="F72" s="70"/>
      <c r="G72" s="70"/>
      <c r="H72" s="70">
        <f t="shared" si="2"/>
        <v>0</v>
      </c>
      <c r="I72" s="68"/>
      <c r="J72" s="68"/>
      <c r="K72" s="230"/>
      <c r="L72" s="230"/>
    </row>
    <row r="73" spans="1:12" x14ac:dyDescent="0.3">
      <c r="A73" s="221">
        <f t="shared" si="0"/>
        <v>18</v>
      </c>
      <c r="B73" s="66" t="str">
        <f t="shared" si="1"/>
        <v>H18</v>
      </c>
      <c r="C73" s="72" t="s">
        <v>429</v>
      </c>
      <c r="D73" s="68">
        <v>112</v>
      </c>
      <c r="E73" s="69" t="s">
        <v>130</v>
      </c>
      <c r="F73" s="70"/>
      <c r="G73" s="70">
        <v>2717</v>
      </c>
      <c r="H73" s="70">
        <f t="shared" si="2"/>
        <v>304304</v>
      </c>
      <c r="I73" s="68">
        <v>2629.51</v>
      </c>
      <c r="J73" s="68">
        <f>I73*D73</f>
        <v>294505.12</v>
      </c>
      <c r="K73" s="230">
        <v>170.43</v>
      </c>
      <c r="L73" s="233">
        <f>K73*I73</f>
        <v>448147.38930000004</v>
      </c>
    </row>
    <row r="74" spans="1:12" x14ac:dyDescent="0.3">
      <c r="A74" s="221" t="e">
        <f>IF(D74&lt;&gt;"",#REF!+1,#REF!)</f>
        <v>#REF!</v>
      </c>
      <c r="B74" s="66" t="str">
        <f t="shared" ref="B74:B76" si="6">IF(D74&lt;&gt;"","H"&amp;A74,"")</f>
        <v/>
      </c>
      <c r="C74" s="72"/>
      <c r="D74" s="68"/>
      <c r="E74" s="69"/>
      <c r="F74" s="70"/>
      <c r="G74" s="70"/>
      <c r="H74" s="70"/>
      <c r="I74" s="68"/>
      <c r="J74" s="68"/>
      <c r="K74" s="230"/>
      <c r="L74" s="230"/>
    </row>
    <row r="75" spans="1:12" x14ac:dyDescent="0.25">
      <c r="A75" s="65" t="e">
        <f t="shared" ref="A75:A76" si="7">IF(D75&lt;&gt;"",A74+1,A74)</f>
        <v>#REF!</v>
      </c>
      <c r="B75" s="69" t="str">
        <f t="shared" si="6"/>
        <v/>
      </c>
      <c r="C75" s="218" t="s">
        <v>447</v>
      </c>
      <c r="D75" s="68"/>
      <c r="E75" s="219"/>
      <c r="F75" s="215"/>
      <c r="G75" s="215"/>
      <c r="H75" s="215"/>
      <c r="I75" s="68"/>
      <c r="J75" s="68"/>
      <c r="K75" s="230"/>
      <c r="L75" s="230"/>
    </row>
    <row r="76" spans="1:12" ht="13.8" thickBot="1" x14ac:dyDescent="0.35">
      <c r="A76" s="221" t="e">
        <f t="shared" si="7"/>
        <v>#REF!</v>
      </c>
      <c r="B76" s="66" t="str">
        <f t="shared" si="6"/>
        <v/>
      </c>
      <c r="C76" s="72" t="s">
        <v>111</v>
      </c>
      <c r="D76" s="68"/>
      <c r="E76" s="69"/>
      <c r="F76" s="70"/>
      <c r="G76" s="70"/>
      <c r="H76" s="185">
        <f>SUM(H25:H75)</f>
        <v>8084822.0699999984</v>
      </c>
      <c r="I76" s="68"/>
      <c r="J76" s="223">
        <f>SUM(J6:J75)</f>
        <v>7824499.704900003</v>
      </c>
      <c r="K76" s="230"/>
      <c r="L76" s="238">
        <f>SUM(L6:L75)</f>
        <v>5558917.8176000006</v>
      </c>
    </row>
    <row r="77" spans="1:12" ht="6" customHeight="1" thickTop="1" x14ac:dyDescent="0.3">
      <c r="A77" s="65"/>
      <c r="B77" s="155"/>
      <c r="C77" s="227"/>
      <c r="D77" s="188"/>
      <c r="E77" s="155"/>
      <c r="F77" s="228"/>
      <c r="G77" s="228"/>
      <c r="H77" s="228"/>
      <c r="I77" s="188"/>
      <c r="J77" s="188"/>
      <c r="K77" s="187"/>
      <c r="L77" s="187"/>
    </row>
    <row r="84" spans="2:10" x14ac:dyDescent="0.3">
      <c r="B84" s="9"/>
      <c r="C84" s="102"/>
      <c r="D84" s="8"/>
      <c r="E84" s="9"/>
      <c r="F84" s="10"/>
      <c r="G84" s="10"/>
      <c r="H84" s="10"/>
      <c r="I84" s="8"/>
      <c r="J84" s="8"/>
    </row>
    <row r="85" spans="2:10" x14ac:dyDescent="0.3">
      <c r="B85" s="9"/>
      <c r="C85" s="102"/>
      <c r="D85" s="8"/>
      <c r="E85" s="9"/>
      <c r="F85" s="10"/>
      <c r="G85" s="10"/>
      <c r="H85" s="10"/>
      <c r="I85" s="8"/>
      <c r="J85" s="8"/>
    </row>
    <row r="86" spans="2:10" x14ac:dyDescent="0.3">
      <c r="B86" s="9"/>
      <c r="C86" s="102"/>
      <c r="D86" s="8"/>
      <c r="E86" s="9"/>
      <c r="F86" s="10"/>
      <c r="G86" s="10"/>
      <c r="H86" s="10"/>
      <c r="I86" s="8"/>
      <c r="J86" s="8"/>
    </row>
    <row r="87" spans="2:10" x14ac:dyDescent="0.3">
      <c r="B87" s="9"/>
      <c r="C87" s="102"/>
      <c r="D87" s="8"/>
      <c r="E87" s="9"/>
      <c r="F87" s="10"/>
      <c r="G87" s="10"/>
      <c r="H87" s="10"/>
      <c r="I87" s="8"/>
      <c r="J87" s="8"/>
    </row>
    <row r="88" spans="2:10" x14ac:dyDescent="0.3">
      <c r="B88" s="9"/>
      <c r="C88" s="102"/>
      <c r="D88" s="8"/>
      <c r="E88" s="9"/>
      <c r="F88" s="10"/>
      <c r="G88" s="10"/>
      <c r="H88" s="10"/>
      <c r="I88" s="8"/>
      <c r="J88" s="8"/>
    </row>
    <row r="89" spans="2:10" x14ac:dyDescent="0.3">
      <c r="B89" s="9"/>
      <c r="C89" s="102"/>
      <c r="D89" s="8"/>
      <c r="E89" s="9"/>
      <c r="F89" s="10"/>
      <c r="G89" s="10"/>
      <c r="H89" s="10"/>
      <c r="I89" s="8"/>
      <c r="J89" s="8"/>
    </row>
    <row r="90" spans="2:10" x14ac:dyDescent="0.3">
      <c r="B90" s="9"/>
      <c r="C90" s="102"/>
      <c r="D90" s="8"/>
      <c r="E90" s="9"/>
      <c r="F90" s="10"/>
      <c r="G90" s="10"/>
      <c r="H90" s="10"/>
      <c r="I90" s="8"/>
      <c r="J90" s="8"/>
    </row>
    <row r="91" spans="2:10" x14ac:dyDescent="0.3">
      <c r="B91" s="9"/>
      <c r="C91" s="102"/>
      <c r="D91" s="8"/>
      <c r="E91" s="9"/>
      <c r="F91" s="10"/>
      <c r="G91" s="10"/>
      <c r="H91" s="10"/>
      <c r="I91" s="8"/>
      <c r="J91" s="8"/>
    </row>
    <row r="92" spans="2:10" x14ac:dyDescent="0.3">
      <c r="B92" s="9"/>
      <c r="C92" s="102"/>
      <c r="D92" s="8"/>
      <c r="E92" s="9"/>
      <c r="F92" s="10"/>
      <c r="G92" s="10"/>
      <c r="H92" s="10"/>
      <c r="I92" s="8"/>
      <c r="J92" s="8"/>
    </row>
    <row r="93" spans="2:10" x14ac:dyDescent="0.3">
      <c r="B93" s="9"/>
      <c r="C93" s="102"/>
      <c r="D93" s="8"/>
      <c r="E93" s="9"/>
      <c r="F93" s="10"/>
      <c r="G93" s="10"/>
      <c r="H93" s="10"/>
      <c r="I93" s="8"/>
      <c r="J93" s="8"/>
    </row>
  </sheetData>
  <protectedRanges>
    <protectedRange sqref="G5:H5 I1:J65536" name="Range1"/>
  </protectedRanges>
  <mergeCells count="3">
    <mergeCell ref="B3:L3"/>
    <mergeCell ref="B1:L1"/>
    <mergeCell ref="B2:L2"/>
  </mergeCells>
  <printOptions horizontalCentered="1"/>
  <pageMargins left="0.7" right="0.7" top="0.75" bottom="0.75" header="0.3" footer="0.3"/>
  <pageSetup orientation="landscape" r:id="rId1"/>
  <headerFooter>
    <oddFooter>Page &amp;P of &amp;N</oddFooter>
  </headerFooter>
  <rowBreaks count="3" manualBreakCount="3">
    <brk id="24" max="11" man="1"/>
    <brk id="43" max="11" man="1"/>
    <brk id="62"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Q37"/>
  <sheetViews>
    <sheetView view="pageBreakPreview" zoomScale="60" zoomScaleNormal="100" workbookViewId="0">
      <selection activeCell="N30" sqref="N30"/>
    </sheetView>
  </sheetViews>
  <sheetFormatPr defaultColWidth="10.33203125" defaultRowHeight="13.8" x14ac:dyDescent="0.3"/>
  <cols>
    <col min="1" max="1" width="6.6640625" style="270" customWidth="1"/>
    <col min="2" max="2" width="40.88671875" style="271" customWidth="1"/>
    <col min="3" max="3" width="10.33203125" style="257" customWidth="1"/>
    <col min="4" max="4" width="8.88671875" style="270" customWidth="1"/>
    <col min="5" max="6" width="11.109375" style="270" hidden="1" customWidth="1"/>
    <col min="7" max="7" width="15.109375" style="270" hidden="1" customWidth="1"/>
    <col min="8" max="8" width="12.88671875" style="257" customWidth="1"/>
    <col min="9" max="9" width="16.6640625" style="257" customWidth="1"/>
    <col min="10" max="10" width="14.88671875" style="260" customWidth="1"/>
    <col min="11" max="11" width="14.6640625" style="260" customWidth="1"/>
    <col min="12" max="257" width="10.33203125" style="260"/>
    <col min="258" max="258" width="6.6640625" style="260" customWidth="1"/>
    <col min="259" max="259" width="38.33203125" style="260" customWidth="1"/>
    <col min="260" max="260" width="10.33203125" style="260" customWidth="1"/>
    <col min="261" max="261" width="8.88671875" style="260" customWidth="1"/>
    <col min="262" max="262" width="0" style="260" hidden="1" customWidth="1"/>
    <col min="263" max="263" width="12.88671875" style="260" customWidth="1"/>
    <col min="264" max="264" width="16.6640625" style="260" customWidth="1"/>
    <col min="265" max="513" width="10.33203125" style="260"/>
    <col min="514" max="514" width="6.6640625" style="260" customWidth="1"/>
    <col min="515" max="515" width="38.33203125" style="260" customWidth="1"/>
    <col min="516" max="516" width="10.33203125" style="260" customWidth="1"/>
    <col min="517" max="517" width="8.88671875" style="260" customWidth="1"/>
    <col min="518" max="518" width="0" style="260" hidden="1" customWidth="1"/>
    <col min="519" max="519" width="12.88671875" style="260" customWidth="1"/>
    <col min="520" max="520" width="16.6640625" style="260" customWidth="1"/>
    <col min="521" max="769" width="10.33203125" style="260"/>
    <col min="770" max="770" width="6.6640625" style="260" customWidth="1"/>
    <col min="771" max="771" width="38.33203125" style="260" customWidth="1"/>
    <col min="772" max="772" width="10.33203125" style="260" customWidth="1"/>
    <col min="773" max="773" width="8.88671875" style="260" customWidth="1"/>
    <col min="774" max="774" width="0" style="260" hidden="1" customWidth="1"/>
    <col min="775" max="775" width="12.88671875" style="260" customWidth="1"/>
    <col min="776" max="776" width="16.6640625" style="260" customWidth="1"/>
    <col min="777" max="1025" width="10.33203125" style="260"/>
    <col min="1026" max="1026" width="6.6640625" style="260" customWidth="1"/>
    <col min="1027" max="1027" width="38.33203125" style="260" customWidth="1"/>
    <col min="1028" max="1028" width="10.33203125" style="260" customWidth="1"/>
    <col min="1029" max="1029" width="8.88671875" style="260" customWidth="1"/>
    <col min="1030" max="1030" width="0" style="260" hidden="1" customWidth="1"/>
    <col min="1031" max="1031" width="12.88671875" style="260" customWidth="1"/>
    <col min="1032" max="1032" width="16.6640625" style="260" customWidth="1"/>
    <col min="1033" max="1281" width="10.33203125" style="260"/>
    <col min="1282" max="1282" width="6.6640625" style="260" customWidth="1"/>
    <col min="1283" max="1283" width="38.33203125" style="260" customWidth="1"/>
    <col min="1284" max="1284" width="10.33203125" style="260" customWidth="1"/>
    <col min="1285" max="1285" width="8.88671875" style="260" customWidth="1"/>
    <col min="1286" max="1286" width="0" style="260" hidden="1" customWidth="1"/>
    <col min="1287" max="1287" width="12.88671875" style="260" customWidth="1"/>
    <col min="1288" max="1288" width="16.6640625" style="260" customWidth="1"/>
    <col min="1289" max="1537" width="10.33203125" style="260"/>
    <col min="1538" max="1538" width="6.6640625" style="260" customWidth="1"/>
    <col min="1539" max="1539" width="38.33203125" style="260" customWidth="1"/>
    <col min="1540" max="1540" width="10.33203125" style="260" customWidth="1"/>
    <col min="1541" max="1541" width="8.88671875" style="260" customWidth="1"/>
    <col min="1542" max="1542" width="0" style="260" hidden="1" customWidth="1"/>
    <col min="1543" max="1543" width="12.88671875" style="260" customWidth="1"/>
    <col min="1544" max="1544" width="16.6640625" style="260" customWidth="1"/>
    <col min="1545" max="1793" width="10.33203125" style="260"/>
    <col min="1794" max="1794" width="6.6640625" style="260" customWidth="1"/>
    <col min="1795" max="1795" width="38.33203125" style="260" customWidth="1"/>
    <col min="1796" max="1796" width="10.33203125" style="260" customWidth="1"/>
    <col min="1797" max="1797" width="8.88671875" style="260" customWidth="1"/>
    <col min="1798" max="1798" width="0" style="260" hidden="1" customWidth="1"/>
    <col min="1799" max="1799" width="12.88671875" style="260" customWidth="1"/>
    <col min="1800" max="1800" width="16.6640625" style="260" customWidth="1"/>
    <col min="1801" max="2049" width="10.33203125" style="260"/>
    <col min="2050" max="2050" width="6.6640625" style="260" customWidth="1"/>
    <col min="2051" max="2051" width="38.33203125" style="260" customWidth="1"/>
    <col min="2052" max="2052" width="10.33203125" style="260" customWidth="1"/>
    <col min="2053" max="2053" width="8.88671875" style="260" customWidth="1"/>
    <col min="2054" max="2054" width="0" style="260" hidden="1" customWidth="1"/>
    <col min="2055" max="2055" width="12.88671875" style="260" customWidth="1"/>
    <col min="2056" max="2056" width="16.6640625" style="260" customWidth="1"/>
    <col min="2057" max="2305" width="10.33203125" style="260"/>
    <col min="2306" max="2306" width="6.6640625" style="260" customWidth="1"/>
    <col min="2307" max="2307" width="38.33203125" style="260" customWidth="1"/>
    <col min="2308" max="2308" width="10.33203125" style="260" customWidth="1"/>
    <col min="2309" max="2309" width="8.88671875" style="260" customWidth="1"/>
    <col min="2310" max="2310" width="0" style="260" hidden="1" customWidth="1"/>
    <col min="2311" max="2311" width="12.88671875" style="260" customWidth="1"/>
    <col min="2312" max="2312" width="16.6640625" style="260" customWidth="1"/>
    <col min="2313" max="2561" width="10.33203125" style="260"/>
    <col min="2562" max="2562" width="6.6640625" style="260" customWidth="1"/>
    <col min="2563" max="2563" width="38.33203125" style="260" customWidth="1"/>
    <col min="2564" max="2564" width="10.33203125" style="260" customWidth="1"/>
    <col min="2565" max="2565" width="8.88671875" style="260" customWidth="1"/>
    <col min="2566" max="2566" width="0" style="260" hidden="1" customWidth="1"/>
    <col min="2567" max="2567" width="12.88671875" style="260" customWidth="1"/>
    <col min="2568" max="2568" width="16.6640625" style="260" customWidth="1"/>
    <col min="2569" max="2817" width="10.33203125" style="260"/>
    <col min="2818" max="2818" width="6.6640625" style="260" customWidth="1"/>
    <col min="2819" max="2819" width="38.33203125" style="260" customWidth="1"/>
    <col min="2820" max="2820" width="10.33203125" style="260" customWidth="1"/>
    <col min="2821" max="2821" width="8.88671875" style="260" customWidth="1"/>
    <col min="2822" max="2822" width="0" style="260" hidden="1" customWidth="1"/>
    <col min="2823" max="2823" width="12.88671875" style="260" customWidth="1"/>
    <col min="2824" max="2824" width="16.6640625" style="260" customWidth="1"/>
    <col min="2825" max="3073" width="10.33203125" style="260"/>
    <col min="3074" max="3074" width="6.6640625" style="260" customWidth="1"/>
    <col min="3075" max="3075" width="38.33203125" style="260" customWidth="1"/>
    <col min="3076" max="3076" width="10.33203125" style="260" customWidth="1"/>
    <col min="3077" max="3077" width="8.88671875" style="260" customWidth="1"/>
    <col min="3078" max="3078" width="0" style="260" hidden="1" customWidth="1"/>
    <col min="3079" max="3079" width="12.88671875" style="260" customWidth="1"/>
    <col min="3080" max="3080" width="16.6640625" style="260" customWidth="1"/>
    <col min="3081" max="3329" width="10.33203125" style="260"/>
    <col min="3330" max="3330" width="6.6640625" style="260" customWidth="1"/>
    <col min="3331" max="3331" width="38.33203125" style="260" customWidth="1"/>
    <col min="3332" max="3332" width="10.33203125" style="260" customWidth="1"/>
    <col min="3333" max="3333" width="8.88671875" style="260" customWidth="1"/>
    <col min="3334" max="3334" width="0" style="260" hidden="1" customWidth="1"/>
    <col min="3335" max="3335" width="12.88671875" style="260" customWidth="1"/>
    <col min="3336" max="3336" width="16.6640625" style="260" customWidth="1"/>
    <col min="3337" max="3585" width="10.33203125" style="260"/>
    <col min="3586" max="3586" width="6.6640625" style="260" customWidth="1"/>
    <col min="3587" max="3587" width="38.33203125" style="260" customWidth="1"/>
    <col min="3588" max="3588" width="10.33203125" style="260" customWidth="1"/>
    <col min="3589" max="3589" width="8.88671875" style="260" customWidth="1"/>
    <col min="3590" max="3590" width="0" style="260" hidden="1" customWidth="1"/>
    <col min="3591" max="3591" width="12.88671875" style="260" customWidth="1"/>
    <col min="3592" max="3592" width="16.6640625" style="260" customWidth="1"/>
    <col min="3593" max="3841" width="10.33203125" style="260"/>
    <col min="3842" max="3842" width="6.6640625" style="260" customWidth="1"/>
    <col min="3843" max="3843" width="38.33203125" style="260" customWidth="1"/>
    <col min="3844" max="3844" width="10.33203125" style="260" customWidth="1"/>
    <col min="3845" max="3845" width="8.88671875" style="260" customWidth="1"/>
    <col min="3846" max="3846" width="0" style="260" hidden="1" customWidth="1"/>
    <col min="3847" max="3847" width="12.88671875" style="260" customWidth="1"/>
    <col min="3848" max="3848" width="16.6640625" style="260" customWidth="1"/>
    <col min="3849" max="4097" width="10.33203125" style="260"/>
    <col min="4098" max="4098" width="6.6640625" style="260" customWidth="1"/>
    <col min="4099" max="4099" width="38.33203125" style="260" customWidth="1"/>
    <col min="4100" max="4100" width="10.33203125" style="260" customWidth="1"/>
    <col min="4101" max="4101" width="8.88671875" style="260" customWidth="1"/>
    <col min="4102" max="4102" width="0" style="260" hidden="1" customWidth="1"/>
    <col min="4103" max="4103" width="12.88671875" style="260" customWidth="1"/>
    <col min="4104" max="4104" width="16.6640625" style="260" customWidth="1"/>
    <col min="4105" max="4353" width="10.33203125" style="260"/>
    <col min="4354" max="4354" width="6.6640625" style="260" customWidth="1"/>
    <col min="4355" max="4355" width="38.33203125" style="260" customWidth="1"/>
    <col min="4356" max="4356" width="10.33203125" style="260" customWidth="1"/>
    <col min="4357" max="4357" width="8.88671875" style="260" customWidth="1"/>
    <col min="4358" max="4358" width="0" style="260" hidden="1" customWidth="1"/>
    <col min="4359" max="4359" width="12.88671875" style="260" customWidth="1"/>
    <col min="4360" max="4360" width="16.6640625" style="260" customWidth="1"/>
    <col min="4361" max="4609" width="10.33203125" style="260"/>
    <col min="4610" max="4610" width="6.6640625" style="260" customWidth="1"/>
    <col min="4611" max="4611" width="38.33203125" style="260" customWidth="1"/>
    <col min="4612" max="4612" width="10.33203125" style="260" customWidth="1"/>
    <col min="4613" max="4613" width="8.88671875" style="260" customWidth="1"/>
    <col min="4614" max="4614" width="0" style="260" hidden="1" customWidth="1"/>
    <col min="4615" max="4615" width="12.88671875" style="260" customWidth="1"/>
    <col min="4616" max="4616" width="16.6640625" style="260" customWidth="1"/>
    <col min="4617" max="4865" width="10.33203125" style="260"/>
    <col min="4866" max="4866" width="6.6640625" style="260" customWidth="1"/>
    <col min="4867" max="4867" width="38.33203125" style="260" customWidth="1"/>
    <col min="4868" max="4868" width="10.33203125" style="260" customWidth="1"/>
    <col min="4869" max="4869" width="8.88671875" style="260" customWidth="1"/>
    <col min="4870" max="4870" width="0" style="260" hidden="1" customWidth="1"/>
    <col min="4871" max="4871" width="12.88671875" style="260" customWidth="1"/>
    <col min="4872" max="4872" width="16.6640625" style="260" customWidth="1"/>
    <col min="4873" max="5121" width="10.33203125" style="260"/>
    <col min="5122" max="5122" width="6.6640625" style="260" customWidth="1"/>
    <col min="5123" max="5123" width="38.33203125" style="260" customWidth="1"/>
    <col min="5124" max="5124" width="10.33203125" style="260" customWidth="1"/>
    <col min="5125" max="5125" width="8.88671875" style="260" customWidth="1"/>
    <col min="5126" max="5126" width="0" style="260" hidden="1" customWidth="1"/>
    <col min="5127" max="5127" width="12.88671875" style="260" customWidth="1"/>
    <col min="5128" max="5128" width="16.6640625" style="260" customWidth="1"/>
    <col min="5129" max="5377" width="10.33203125" style="260"/>
    <col min="5378" max="5378" width="6.6640625" style="260" customWidth="1"/>
    <col min="5379" max="5379" width="38.33203125" style="260" customWidth="1"/>
    <col min="5380" max="5380" width="10.33203125" style="260" customWidth="1"/>
    <col min="5381" max="5381" width="8.88671875" style="260" customWidth="1"/>
    <col min="5382" max="5382" width="0" style="260" hidden="1" customWidth="1"/>
    <col min="5383" max="5383" width="12.88671875" style="260" customWidth="1"/>
    <col min="5384" max="5384" width="16.6640625" style="260" customWidth="1"/>
    <col min="5385" max="5633" width="10.33203125" style="260"/>
    <col min="5634" max="5634" width="6.6640625" style="260" customWidth="1"/>
    <col min="5635" max="5635" width="38.33203125" style="260" customWidth="1"/>
    <col min="5636" max="5636" width="10.33203125" style="260" customWidth="1"/>
    <col min="5637" max="5637" width="8.88671875" style="260" customWidth="1"/>
    <col min="5638" max="5638" width="0" style="260" hidden="1" customWidth="1"/>
    <col min="5639" max="5639" width="12.88671875" style="260" customWidth="1"/>
    <col min="5640" max="5640" width="16.6640625" style="260" customWidth="1"/>
    <col min="5641" max="5889" width="10.33203125" style="260"/>
    <col min="5890" max="5890" width="6.6640625" style="260" customWidth="1"/>
    <col min="5891" max="5891" width="38.33203125" style="260" customWidth="1"/>
    <col min="5892" max="5892" width="10.33203125" style="260" customWidth="1"/>
    <col min="5893" max="5893" width="8.88671875" style="260" customWidth="1"/>
    <col min="5894" max="5894" width="0" style="260" hidden="1" customWidth="1"/>
    <col min="5895" max="5895" width="12.88671875" style="260" customWidth="1"/>
    <col min="5896" max="5896" width="16.6640625" style="260" customWidth="1"/>
    <col min="5897" max="6145" width="10.33203125" style="260"/>
    <col min="6146" max="6146" width="6.6640625" style="260" customWidth="1"/>
    <col min="6147" max="6147" width="38.33203125" style="260" customWidth="1"/>
    <col min="6148" max="6148" width="10.33203125" style="260" customWidth="1"/>
    <col min="6149" max="6149" width="8.88671875" style="260" customWidth="1"/>
    <col min="6150" max="6150" width="0" style="260" hidden="1" customWidth="1"/>
    <col min="6151" max="6151" width="12.88671875" style="260" customWidth="1"/>
    <col min="6152" max="6152" width="16.6640625" style="260" customWidth="1"/>
    <col min="6153" max="6401" width="10.33203125" style="260"/>
    <col min="6402" max="6402" width="6.6640625" style="260" customWidth="1"/>
    <col min="6403" max="6403" width="38.33203125" style="260" customWidth="1"/>
    <col min="6404" max="6404" width="10.33203125" style="260" customWidth="1"/>
    <col min="6405" max="6405" width="8.88671875" style="260" customWidth="1"/>
    <col min="6406" max="6406" width="0" style="260" hidden="1" customWidth="1"/>
    <col min="6407" max="6407" width="12.88671875" style="260" customWidth="1"/>
    <col min="6408" max="6408" width="16.6640625" style="260" customWidth="1"/>
    <col min="6409" max="6657" width="10.33203125" style="260"/>
    <col min="6658" max="6658" width="6.6640625" style="260" customWidth="1"/>
    <col min="6659" max="6659" width="38.33203125" style="260" customWidth="1"/>
    <col min="6660" max="6660" width="10.33203125" style="260" customWidth="1"/>
    <col min="6661" max="6661" width="8.88671875" style="260" customWidth="1"/>
    <col min="6662" max="6662" width="0" style="260" hidden="1" customWidth="1"/>
    <col min="6663" max="6663" width="12.88671875" style="260" customWidth="1"/>
    <col min="6664" max="6664" width="16.6640625" style="260" customWidth="1"/>
    <col min="6665" max="6913" width="10.33203125" style="260"/>
    <col min="6914" max="6914" width="6.6640625" style="260" customWidth="1"/>
    <col min="6915" max="6915" width="38.33203125" style="260" customWidth="1"/>
    <col min="6916" max="6916" width="10.33203125" style="260" customWidth="1"/>
    <col min="6917" max="6917" width="8.88671875" style="260" customWidth="1"/>
    <col min="6918" max="6918" width="0" style="260" hidden="1" customWidth="1"/>
    <col min="6919" max="6919" width="12.88671875" style="260" customWidth="1"/>
    <col min="6920" max="6920" width="16.6640625" style="260" customWidth="1"/>
    <col min="6921" max="7169" width="10.33203125" style="260"/>
    <col min="7170" max="7170" width="6.6640625" style="260" customWidth="1"/>
    <col min="7171" max="7171" width="38.33203125" style="260" customWidth="1"/>
    <col min="7172" max="7172" width="10.33203125" style="260" customWidth="1"/>
    <col min="7173" max="7173" width="8.88671875" style="260" customWidth="1"/>
    <col min="7174" max="7174" width="0" style="260" hidden="1" customWidth="1"/>
    <col min="7175" max="7175" width="12.88671875" style="260" customWidth="1"/>
    <col min="7176" max="7176" width="16.6640625" style="260" customWidth="1"/>
    <col min="7177" max="7425" width="10.33203125" style="260"/>
    <col min="7426" max="7426" width="6.6640625" style="260" customWidth="1"/>
    <col min="7427" max="7427" width="38.33203125" style="260" customWidth="1"/>
    <col min="7428" max="7428" width="10.33203125" style="260" customWidth="1"/>
    <col min="7429" max="7429" width="8.88671875" style="260" customWidth="1"/>
    <col min="7430" max="7430" width="0" style="260" hidden="1" customWidth="1"/>
    <col min="7431" max="7431" width="12.88671875" style="260" customWidth="1"/>
    <col min="7432" max="7432" width="16.6640625" style="260" customWidth="1"/>
    <col min="7433" max="7681" width="10.33203125" style="260"/>
    <col min="7682" max="7682" width="6.6640625" style="260" customWidth="1"/>
    <col min="7683" max="7683" width="38.33203125" style="260" customWidth="1"/>
    <col min="7684" max="7684" width="10.33203125" style="260" customWidth="1"/>
    <col min="7685" max="7685" width="8.88671875" style="260" customWidth="1"/>
    <col min="7686" max="7686" width="0" style="260" hidden="1" customWidth="1"/>
    <col min="7687" max="7687" width="12.88671875" style="260" customWidth="1"/>
    <col min="7688" max="7688" width="16.6640625" style="260" customWidth="1"/>
    <col min="7689" max="7937" width="10.33203125" style="260"/>
    <col min="7938" max="7938" width="6.6640625" style="260" customWidth="1"/>
    <col min="7939" max="7939" width="38.33203125" style="260" customWidth="1"/>
    <col min="7940" max="7940" width="10.33203125" style="260" customWidth="1"/>
    <col min="7941" max="7941" width="8.88671875" style="260" customWidth="1"/>
    <col min="7942" max="7942" width="0" style="260" hidden="1" customWidth="1"/>
    <col min="7943" max="7943" width="12.88671875" style="260" customWidth="1"/>
    <col min="7944" max="7944" width="16.6640625" style="260" customWidth="1"/>
    <col min="7945" max="8193" width="10.33203125" style="260"/>
    <col min="8194" max="8194" width="6.6640625" style="260" customWidth="1"/>
    <col min="8195" max="8195" width="38.33203125" style="260" customWidth="1"/>
    <col min="8196" max="8196" width="10.33203125" style="260" customWidth="1"/>
    <col min="8197" max="8197" width="8.88671875" style="260" customWidth="1"/>
    <col min="8198" max="8198" width="0" style="260" hidden="1" customWidth="1"/>
    <col min="8199" max="8199" width="12.88671875" style="260" customWidth="1"/>
    <col min="8200" max="8200" width="16.6640625" style="260" customWidth="1"/>
    <col min="8201" max="8449" width="10.33203125" style="260"/>
    <col min="8450" max="8450" width="6.6640625" style="260" customWidth="1"/>
    <col min="8451" max="8451" width="38.33203125" style="260" customWidth="1"/>
    <col min="8452" max="8452" width="10.33203125" style="260" customWidth="1"/>
    <col min="8453" max="8453" width="8.88671875" style="260" customWidth="1"/>
    <col min="8454" max="8454" width="0" style="260" hidden="1" customWidth="1"/>
    <col min="8455" max="8455" width="12.88671875" style="260" customWidth="1"/>
    <col min="8456" max="8456" width="16.6640625" style="260" customWidth="1"/>
    <col min="8457" max="8705" width="10.33203125" style="260"/>
    <col min="8706" max="8706" width="6.6640625" style="260" customWidth="1"/>
    <col min="8707" max="8707" width="38.33203125" style="260" customWidth="1"/>
    <col min="8708" max="8708" width="10.33203125" style="260" customWidth="1"/>
    <col min="8709" max="8709" width="8.88671875" style="260" customWidth="1"/>
    <col min="8710" max="8710" width="0" style="260" hidden="1" customWidth="1"/>
    <col min="8711" max="8711" width="12.88671875" style="260" customWidth="1"/>
    <col min="8712" max="8712" width="16.6640625" style="260" customWidth="1"/>
    <col min="8713" max="8961" width="10.33203125" style="260"/>
    <col min="8962" max="8962" width="6.6640625" style="260" customWidth="1"/>
    <col min="8963" max="8963" width="38.33203125" style="260" customWidth="1"/>
    <col min="8964" max="8964" width="10.33203125" style="260" customWidth="1"/>
    <col min="8965" max="8965" width="8.88671875" style="260" customWidth="1"/>
    <col min="8966" max="8966" width="0" style="260" hidden="1" customWidth="1"/>
    <col min="8967" max="8967" width="12.88671875" style="260" customWidth="1"/>
    <col min="8968" max="8968" width="16.6640625" style="260" customWidth="1"/>
    <col min="8969" max="9217" width="10.33203125" style="260"/>
    <col min="9218" max="9218" width="6.6640625" style="260" customWidth="1"/>
    <col min="9219" max="9219" width="38.33203125" style="260" customWidth="1"/>
    <col min="9220" max="9220" width="10.33203125" style="260" customWidth="1"/>
    <col min="9221" max="9221" width="8.88671875" style="260" customWidth="1"/>
    <col min="9222" max="9222" width="0" style="260" hidden="1" customWidth="1"/>
    <col min="9223" max="9223" width="12.88671875" style="260" customWidth="1"/>
    <col min="9224" max="9224" width="16.6640625" style="260" customWidth="1"/>
    <col min="9225" max="9473" width="10.33203125" style="260"/>
    <col min="9474" max="9474" width="6.6640625" style="260" customWidth="1"/>
    <col min="9475" max="9475" width="38.33203125" style="260" customWidth="1"/>
    <col min="9476" max="9476" width="10.33203125" style="260" customWidth="1"/>
    <col min="9477" max="9477" width="8.88671875" style="260" customWidth="1"/>
    <col min="9478" max="9478" width="0" style="260" hidden="1" customWidth="1"/>
    <col min="9479" max="9479" width="12.88671875" style="260" customWidth="1"/>
    <col min="9480" max="9480" width="16.6640625" style="260" customWidth="1"/>
    <col min="9481" max="9729" width="10.33203125" style="260"/>
    <col min="9730" max="9730" width="6.6640625" style="260" customWidth="1"/>
    <col min="9731" max="9731" width="38.33203125" style="260" customWidth="1"/>
    <col min="9732" max="9732" width="10.33203125" style="260" customWidth="1"/>
    <col min="9733" max="9733" width="8.88671875" style="260" customWidth="1"/>
    <col min="9734" max="9734" width="0" style="260" hidden="1" customWidth="1"/>
    <col min="9735" max="9735" width="12.88671875" style="260" customWidth="1"/>
    <col min="9736" max="9736" width="16.6640625" style="260" customWidth="1"/>
    <col min="9737" max="9985" width="10.33203125" style="260"/>
    <col min="9986" max="9986" width="6.6640625" style="260" customWidth="1"/>
    <col min="9987" max="9987" width="38.33203125" style="260" customWidth="1"/>
    <col min="9988" max="9988" width="10.33203125" style="260" customWidth="1"/>
    <col min="9989" max="9989" width="8.88671875" style="260" customWidth="1"/>
    <col min="9990" max="9990" width="0" style="260" hidden="1" customWidth="1"/>
    <col min="9991" max="9991" width="12.88671875" style="260" customWidth="1"/>
    <col min="9992" max="9992" width="16.6640625" style="260" customWidth="1"/>
    <col min="9993" max="10241" width="10.33203125" style="260"/>
    <col min="10242" max="10242" width="6.6640625" style="260" customWidth="1"/>
    <col min="10243" max="10243" width="38.33203125" style="260" customWidth="1"/>
    <col min="10244" max="10244" width="10.33203125" style="260" customWidth="1"/>
    <col min="10245" max="10245" width="8.88671875" style="260" customWidth="1"/>
    <col min="10246" max="10246" width="0" style="260" hidden="1" customWidth="1"/>
    <col min="10247" max="10247" width="12.88671875" style="260" customWidth="1"/>
    <col min="10248" max="10248" width="16.6640625" style="260" customWidth="1"/>
    <col min="10249" max="10497" width="10.33203125" style="260"/>
    <col min="10498" max="10498" width="6.6640625" style="260" customWidth="1"/>
    <col min="10499" max="10499" width="38.33203125" style="260" customWidth="1"/>
    <col min="10500" max="10500" width="10.33203125" style="260" customWidth="1"/>
    <col min="10501" max="10501" width="8.88671875" style="260" customWidth="1"/>
    <col min="10502" max="10502" width="0" style="260" hidden="1" customWidth="1"/>
    <col min="10503" max="10503" width="12.88671875" style="260" customWidth="1"/>
    <col min="10504" max="10504" width="16.6640625" style="260" customWidth="1"/>
    <col min="10505" max="10753" width="10.33203125" style="260"/>
    <col min="10754" max="10754" width="6.6640625" style="260" customWidth="1"/>
    <col min="10755" max="10755" width="38.33203125" style="260" customWidth="1"/>
    <col min="10756" max="10756" width="10.33203125" style="260" customWidth="1"/>
    <col min="10757" max="10757" width="8.88671875" style="260" customWidth="1"/>
    <col min="10758" max="10758" width="0" style="260" hidden="1" customWidth="1"/>
    <col min="10759" max="10759" width="12.88671875" style="260" customWidth="1"/>
    <col min="10760" max="10760" width="16.6640625" style="260" customWidth="1"/>
    <col min="10761" max="11009" width="10.33203125" style="260"/>
    <col min="11010" max="11010" width="6.6640625" style="260" customWidth="1"/>
    <col min="11011" max="11011" width="38.33203125" style="260" customWidth="1"/>
    <col min="11012" max="11012" width="10.33203125" style="260" customWidth="1"/>
    <col min="11013" max="11013" width="8.88671875" style="260" customWidth="1"/>
    <col min="11014" max="11014" width="0" style="260" hidden="1" customWidth="1"/>
    <col min="11015" max="11015" width="12.88671875" style="260" customWidth="1"/>
    <col min="11016" max="11016" width="16.6640625" style="260" customWidth="1"/>
    <col min="11017" max="11265" width="10.33203125" style="260"/>
    <col min="11266" max="11266" width="6.6640625" style="260" customWidth="1"/>
    <col min="11267" max="11267" width="38.33203125" style="260" customWidth="1"/>
    <col min="11268" max="11268" width="10.33203125" style="260" customWidth="1"/>
    <col min="11269" max="11269" width="8.88671875" style="260" customWidth="1"/>
    <col min="11270" max="11270" width="0" style="260" hidden="1" customWidth="1"/>
    <col min="11271" max="11271" width="12.88671875" style="260" customWidth="1"/>
    <col min="11272" max="11272" width="16.6640625" style="260" customWidth="1"/>
    <col min="11273" max="11521" width="10.33203125" style="260"/>
    <col min="11522" max="11522" width="6.6640625" style="260" customWidth="1"/>
    <col min="11523" max="11523" width="38.33203125" style="260" customWidth="1"/>
    <col min="11524" max="11524" width="10.33203125" style="260" customWidth="1"/>
    <col min="11525" max="11525" width="8.88671875" style="260" customWidth="1"/>
    <col min="11526" max="11526" width="0" style="260" hidden="1" customWidth="1"/>
    <col min="11527" max="11527" width="12.88671875" style="260" customWidth="1"/>
    <col min="11528" max="11528" width="16.6640625" style="260" customWidth="1"/>
    <col min="11529" max="11777" width="10.33203125" style="260"/>
    <col min="11778" max="11778" width="6.6640625" style="260" customWidth="1"/>
    <col min="11779" max="11779" width="38.33203125" style="260" customWidth="1"/>
    <col min="11780" max="11780" width="10.33203125" style="260" customWidth="1"/>
    <col min="11781" max="11781" width="8.88671875" style="260" customWidth="1"/>
    <col min="11782" max="11782" width="0" style="260" hidden="1" customWidth="1"/>
    <col min="11783" max="11783" width="12.88671875" style="260" customWidth="1"/>
    <col min="11784" max="11784" width="16.6640625" style="260" customWidth="1"/>
    <col min="11785" max="12033" width="10.33203125" style="260"/>
    <col min="12034" max="12034" width="6.6640625" style="260" customWidth="1"/>
    <col min="12035" max="12035" width="38.33203125" style="260" customWidth="1"/>
    <col min="12036" max="12036" width="10.33203125" style="260" customWidth="1"/>
    <col min="12037" max="12037" width="8.88671875" style="260" customWidth="1"/>
    <col min="12038" max="12038" width="0" style="260" hidden="1" customWidth="1"/>
    <col min="12039" max="12039" width="12.88671875" style="260" customWidth="1"/>
    <col min="12040" max="12040" width="16.6640625" style="260" customWidth="1"/>
    <col min="12041" max="12289" width="10.33203125" style="260"/>
    <col min="12290" max="12290" width="6.6640625" style="260" customWidth="1"/>
    <col min="12291" max="12291" width="38.33203125" style="260" customWidth="1"/>
    <col min="12292" max="12292" width="10.33203125" style="260" customWidth="1"/>
    <col min="12293" max="12293" width="8.88671875" style="260" customWidth="1"/>
    <col min="12294" max="12294" width="0" style="260" hidden="1" customWidth="1"/>
    <col min="12295" max="12295" width="12.88671875" style="260" customWidth="1"/>
    <col min="12296" max="12296" width="16.6640625" style="260" customWidth="1"/>
    <col min="12297" max="12545" width="10.33203125" style="260"/>
    <col min="12546" max="12546" width="6.6640625" style="260" customWidth="1"/>
    <col min="12547" max="12547" width="38.33203125" style="260" customWidth="1"/>
    <col min="12548" max="12548" width="10.33203125" style="260" customWidth="1"/>
    <col min="12549" max="12549" width="8.88671875" style="260" customWidth="1"/>
    <col min="12550" max="12550" width="0" style="260" hidden="1" customWidth="1"/>
    <col min="12551" max="12551" width="12.88671875" style="260" customWidth="1"/>
    <col min="12552" max="12552" width="16.6640625" style="260" customWidth="1"/>
    <col min="12553" max="12801" width="10.33203125" style="260"/>
    <col min="12802" max="12802" width="6.6640625" style="260" customWidth="1"/>
    <col min="12803" max="12803" width="38.33203125" style="260" customWidth="1"/>
    <col min="12804" max="12804" width="10.33203125" style="260" customWidth="1"/>
    <col min="12805" max="12805" width="8.88671875" style="260" customWidth="1"/>
    <col min="12806" max="12806" width="0" style="260" hidden="1" customWidth="1"/>
    <col min="12807" max="12807" width="12.88671875" style="260" customWidth="1"/>
    <col min="12808" max="12808" width="16.6640625" style="260" customWidth="1"/>
    <col min="12809" max="13057" width="10.33203125" style="260"/>
    <col min="13058" max="13058" width="6.6640625" style="260" customWidth="1"/>
    <col min="13059" max="13059" width="38.33203125" style="260" customWidth="1"/>
    <col min="13060" max="13060" width="10.33203125" style="260" customWidth="1"/>
    <col min="13061" max="13061" width="8.88671875" style="260" customWidth="1"/>
    <col min="13062" max="13062" width="0" style="260" hidden="1" customWidth="1"/>
    <col min="13063" max="13063" width="12.88671875" style="260" customWidth="1"/>
    <col min="13064" max="13064" width="16.6640625" style="260" customWidth="1"/>
    <col min="13065" max="13313" width="10.33203125" style="260"/>
    <col min="13314" max="13314" width="6.6640625" style="260" customWidth="1"/>
    <col min="13315" max="13315" width="38.33203125" style="260" customWidth="1"/>
    <col min="13316" max="13316" width="10.33203125" style="260" customWidth="1"/>
    <col min="13317" max="13317" width="8.88671875" style="260" customWidth="1"/>
    <col min="13318" max="13318" width="0" style="260" hidden="1" customWidth="1"/>
    <col min="13319" max="13319" width="12.88671875" style="260" customWidth="1"/>
    <col min="13320" max="13320" width="16.6640625" style="260" customWidth="1"/>
    <col min="13321" max="13569" width="10.33203125" style="260"/>
    <col min="13570" max="13570" width="6.6640625" style="260" customWidth="1"/>
    <col min="13571" max="13571" width="38.33203125" style="260" customWidth="1"/>
    <col min="13572" max="13572" width="10.33203125" style="260" customWidth="1"/>
    <col min="13573" max="13573" width="8.88671875" style="260" customWidth="1"/>
    <col min="13574" max="13574" width="0" style="260" hidden="1" customWidth="1"/>
    <col min="13575" max="13575" width="12.88671875" style="260" customWidth="1"/>
    <col min="13576" max="13576" width="16.6640625" style="260" customWidth="1"/>
    <col min="13577" max="13825" width="10.33203125" style="260"/>
    <col min="13826" max="13826" width="6.6640625" style="260" customWidth="1"/>
    <col min="13827" max="13827" width="38.33203125" style="260" customWidth="1"/>
    <col min="13828" max="13828" width="10.33203125" style="260" customWidth="1"/>
    <col min="13829" max="13829" width="8.88671875" style="260" customWidth="1"/>
    <col min="13830" max="13830" width="0" style="260" hidden="1" customWidth="1"/>
    <col min="13831" max="13831" width="12.88671875" style="260" customWidth="1"/>
    <col min="13832" max="13832" width="16.6640625" style="260" customWidth="1"/>
    <col min="13833" max="14081" width="10.33203125" style="260"/>
    <col min="14082" max="14082" width="6.6640625" style="260" customWidth="1"/>
    <col min="14083" max="14083" width="38.33203125" style="260" customWidth="1"/>
    <col min="14084" max="14084" width="10.33203125" style="260" customWidth="1"/>
    <col min="14085" max="14085" width="8.88671875" style="260" customWidth="1"/>
    <col min="14086" max="14086" width="0" style="260" hidden="1" customWidth="1"/>
    <col min="14087" max="14087" width="12.88671875" style="260" customWidth="1"/>
    <col min="14088" max="14088" width="16.6640625" style="260" customWidth="1"/>
    <col min="14089" max="14337" width="10.33203125" style="260"/>
    <col min="14338" max="14338" width="6.6640625" style="260" customWidth="1"/>
    <col min="14339" max="14339" width="38.33203125" style="260" customWidth="1"/>
    <col min="14340" max="14340" width="10.33203125" style="260" customWidth="1"/>
    <col min="14341" max="14341" width="8.88671875" style="260" customWidth="1"/>
    <col min="14342" max="14342" width="0" style="260" hidden="1" customWidth="1"/>
    <col min="14343" max="14343" width="12.88671875" style="260" customWidth="1"/>
    <col min="14344" max="14344" width="16.6640625" style="260" customWidth="1"/>
    <col min="14345" max="14593" width="10.33203125" style="260"/>
    <col min="14594" max="14594" width="6.6640625" style="260" customWidth="1"/>
    <col min="14595" max="14595" width="38.33203125" style="260" customWidth="1"/>
    <col min="14596" max="14596" width="10.33203125" style="260" customWidth="1"/>
    <col min="14597" max="14597" width="8.88671875" style="260" customWidth="1"/>
    <col min="14598" max="14598" width="0" style="260" hidden="1" customWidth="1"/>
    <col min="14599" max="14599" width="12.88671875" style="260" customWidth="1"/>
    <col min="14600" max="14600" width="16.6640625" style="260" customWidth="1"/>
    <col min="14601" max="14849" width="10.33203125" style="260"/>
    <col min="14850" max="14850" width="6.6640625" style="260" customWidth="1"/>
    <col min="14851" max="14851" width="38.33203125" style="260" customWidth="1"/>
    <col min="14852" max="14852" width="10.33203125" style="260" customWidth="1"/>
    <col min="14853" max="14853" width="8.88671875" style="260" customWidth="1"/>
    <col min="14854" max="14854" width="0" style="260" hidden="1" customWidth="1"/>
    <col min="14855" max="14855" width="12.88671875" style="260" customWidth="1"/>
    <col min="14856" max="14856" width="16.6640625" style="260" customWidth="1"/>
    <col min="14857" max="15105" width="10.33203125" style="260"/>
    <col min="15106" max="15106" width="6.6640625" style="260" customWidth="1"/>
    <col min="15107" max="15107" width="38.33203125" style="260" customWidth="1"/>
    <col min="15108" max="15108" width="10.33203125" style="260" customWidth="1"/>
    <col min="15109" max="15109" width="8.88671875" style="260" customWidth="1"/>
    <col min="15110" max="15110" width="0" style="260" hidden="1" customWidth="1"/>
    <col min="15111" max="15111" width="12.88671875" style="260" customWidth="1"/>
    <col min="15112" max="15112" width="16.6640625" style="260" customWidth="1"/>
    <col min="15113" max="15361" width="10.33203125" style="260"/>
    <col min="15362" max="15362" width="6.6640625" style="260" customWidth="1"/>
    <col min="15363" max="15363" width="38.33203125" style="260" customWidth="1"/>
    <col min="15364" max="15364" width="10.33203125" style="260" customWidth="1"/>
    <col min="15365" max="15365" width="8.88671875" style="260" customWidth="1"/>
    <col min="15366" max="15366" width="0" style="260" hidden="1" customWidth="1"/>
    <col min="15367" max="15367" width="12.88671875" style="260" customWidth="1"/>
    <col min="15368" max="15368" width="16.6640625" style="260" customWidth="1"/>
    <col min="15369" max="15617" width="10.33203125" style="260"/>
    <col min="15618" max="15618" width="6.6640625" style="260" customWidth="1"/>
    <col min="15619" max="15619" width="38.33203125" style="260" customWidth="1"/>
    <col min="15620" max="15620" width="10.33203125" style="260" customWidth="1"/>
    <col min="15621" max="15621" width="8.88671875" style="260" customWidth="1"/>
    <col min="15622" max="15622" width="0" style="260" hidden="1" customWidth="1"/>
    <col min="15623" max="15623" width="12.88671875" style="260" customWidth="1"/>
    <col min="15624" max="15624" width="16.6640625" style="260" customWidth="1"/>
    <col min="15625" max="15873" width="10.33203125" style="260"/>
    <col min="15874" max="15874" width="6.6640625" style="260" customWidth="1"/>
    <col min="15875" max="15875" width="38.33203125" style="260" customWidth="1"/>
    <col min="15876" max="15876" width="10.33203125" style="260" customWidth="1"/>
    <col min="15877" max="15877" width="8.88671875" style="260" customWidth="1"/>
    <col min="15878" max="15878" width="0" style="260" hidden="1" customWidth="1"/>
    <col min="15879" max="15879" width="12.88671875" style="260" customWidth="1"/>
    <col min="15880" max="15880" width="16.6640625" style="260" customWidth="1"/>
    <col min="15881" max="16129" width="10.33203125" style="260"/>
    <col min="16130" max="16130" width="6.6640625" style="260" customWidth="1"/>
    <col min="16131" max="16131" width="38.33203125" style="260" customWidth="1"/>
    <col min="16132" max="16132" width="10.33203125" style="260" customWidth="1"/>
    <col min="16133" max="16133" width="8.88671875" style="260" customWidth="1"/>
    <col min="16134" max="16134" width="0" style="260" hidden="1" customWidth="1"/>
    <col min="16135" max="16135" width="12.88671875" style="260" customWidth="1"/>
    <col min="16136" max="16136" width="16.6640625" style="260" customWidth="1"/>
    <col min="16137" max="16384" width="10.33203125" style="260"/>
  </cols>
  <sheetData>
    <row r="1" spans="1:11" s="250" customFormat="1" ht="14.25" customHeight="1" x14ac:dyDescent="0.3">
      <c r="A1" s="1004" t="s">
        <v>113</v>
      </c>
      <c r="B1" s="1004"/>
      <c r="C1" s="1004"/>
      <c r="D1" s="1004"/>
      <c r="E1" s="1004"/>
      <c r="F1" s="1004"/>
      <c r="G1" s="1004"/>
      <c r="H1" s="1004"/>
      <c r="I1" s="1004"/>
      <c r="J1" s="1004"/>
      <c r="K1" s="1004"/>
    </row>
    <row r="2" spans="1:11" s="250" customFormat="1" ht="15" customHeight="1" x14ac:dyDescent="0.3">
      <c r="A2" s="1004" t="s">
        <v>448</v>
      </c>
      <c r="B2" s="1004"/>
      <c r="C2" s="1004"/>
      <c r="D2" s="1004"/>
      <c r="E2" s="1004"/>
      <c r="F2" s="1004"/>
      <c r="G2" s="1004"/>
      <c r="H2" s="1004"/>
      <c r="I2" s="1004"/>
      <c r="J2" s="1004"/>
      <c r="K2" s="1004"/>
    </row>
    <row r="3" spans="1:11" s="250" customFormat="1" ht="12" customHeight="1" x14ac:dyDescent="0.3">
      <c r="A3" s="1009" t="s">
        <v>449</v>
      </c>
      <c r="B3" s="1009"/>
      <c r="C3" s="1009"/>
      <c r="D3" s="1009"/>
      <c r="E3" s="1009"/>
      <c r="F3" s="1009"/>
      <c r="G3" s="1009"/>
      <c r="H3" s="1009"/>
      <c r="I3" s="1009"/>
      <c r="J3" s="1009"/>
      <c r="K3" s="1009"/>
    </row>
    <row r="4" spans="1:11" s="250" customFormat="1" ht="18" customHeight="1" x14ac:dyDescent="0.3">
      <c r="A4" s="251"/>
      <c r="B4" s="251"/>
      <c r="C4" s="251"/>
      <c r="D4" s="251"/>
      <c r="E4" s="251"/>
      <c r="F4" s="251"/>
      <c r="G4" s="251"/>
      <c r="H4" s="251"/>
      <c r="I4" s="251"/>
    </row>
    <row r="5" spans="1:11" s="250" customFormat="1" ht="25.5" customHeight="1" x14ac:dyDescent="0.3">
      <c r="A5" s="61" t="s">
        <v>116</v>
      </c>
      <c r="B5" s="61" t="s">
        <v>117</v>
      </c>
      <c r="C5" s="61" t="s">
        <v>118</v>
      </c>
      <c r="D5" s="61" t="s">
        <v>5</v>
      </c>
      <c r="E5" s="61"/>
      <c r="F5" s="61" t="s">
        <v>119</v>
      </c>
      <c r="G5" s="61" t="s">
        <v>7</v>
      </c>
      <c r="H5" s="61" t="s">
        <v>885</v>
      </c>
      <c r="I5" s="61" t="s">
        <v>883</v>
      </c>
      <c r="J5" s="202" t="s">
        <v>118</v>
      </c>
      <c r="K5" s="202" t="s">
        <v>7</v>
      </c>
    </row>
    <row r="6" spans="1:11" s="250" customFormat="1" ht="12" customHeight="1" x14ac:dyDescent="0.3">
      <c r="A6" s="252"/>
      <c r="B6" s="253"/>
      <c r="C6" s="254"/>
      <c r="D6" s="252"/>
      <c r="E6" s="252"/>
      <c r="F6" s="252"/>
      <c r="G6" s="252"/>
      <c r="H6" s="255"/>
      <c r="I6" s="255"/>
      <c r="J6" s="279"/>
      <c r="K6" s="279"/>
    </row>
    <row r="7" spans="1:11" s="250" customFormat="1" x14ac:dyDescent="0.3">
      <c r="A7" s="256"/>
      <c r="B7" s="67" t="s">
        <v>448</v>
      </c>
      <c r="C7" s="257"/>
      <c r="D7" s="256"/>
      <c r="E7" s="256"/>
      <c r="F7" s="256"/>
      <c r="G7" s="256"/>
      <c r="H7" s="258"/>
      <c r="I7" s="258"/>
      <c r="J7" s="280"/>
      <c r="K7" s="280"/>
    </row>
    <row r="8" spans="1:11" ht="8.25" customHeight="1" x14ac:dyDescent="0.3">
      <c r="A8" s="256"/>
      <c r="B8" s="259"/>
      <c r="D8" s="256"/>
      <c r="E8" s="256"/>
      <c r="F8" s="256"/>
      <c r="G8" s="256"/>
      <c r="H8" s="258"/>
      <c r="I8" s="258"/>
      <c r="J8" s="281"/>
      <c r="K8" s="281"/>
    </row>
    <row r="9" spans="1:11" ht="26.4" x14ac:dyDescent="0.3">
      <c r="A9" s="256"/>
      <c r="B9" s="72" t="s">
        <v>450</v>
      </c>
      <c r="D9" s="72" t="s">
        <v>122</v>
      </c>
      <c r="E9" s="256"/>
      <c r="F9" s="256"/>
      <c r="G9" s="256"/>
      <c r="H9" s="258"/>
      <c r="I9" s="258"/>
      <c r="J9" s="281"/>
      <c r="K9" s="281"/>
    </row>
    <row r="10" spans="1:11" ht="6.75" customHeight="1" x14ac:dyDescent="0.3">
      <c r="A10" s="256"/>
      <c r="B10" s="72"/>
      <c r="D10" s="72"/>
      <c r="E10" s="256"/>
      <c r="F10" s="256"/>
      <c r="G10" s="256"/>
      <c r="H10" s="258"/>
      <c r="I10" s="258"/>
      <c r="J10" s="281"/>
      <c r="K10" s="281"/>
    </row>
    <row r="11" spans="1:11" x14ac:dyDescent="0.3">
      <c r="A11" s="256"/>
      <c r="B11" s="72" t="s">
        <v>451</v>
      </c>
      <c r="D11" s="72" t="s">
        <v>122</v>
      </c>
      <c r="E11" s="256"/>
      <c r="F11" s="256"/>
      <c r="G11" s="256"/>
      <c r="H11" s="258"/>
      <c r="I11" s="258"/>
      <c r="J11" s="281"/>
      <c r="K11" s="281"/>
    </row>
    <row r="12" spans="1:11" ht="10.5" customHeight="1" x14ac:dyDescent="0.3">
      <c r="A12" s="256"/>
      <c r="B12" s="72"/>
      <c r="D12" s="72"/>
      <c r="E12" s="256"/>
      <c r="F12" s="256"/>
      <c r="G12" s="256"/>
      <c r="H12" s="258"/>
      <c r="I12" s="258"/>
      <c r="J12" s="281"/>
      <c r="K12" s="281"/>
    </row>
    <row r="13" spans="1:11" ht="39.6" x14ac:dyDescent="0.3">
      <c r="A13" s="256"/>
      <c r="B13" s="72" t="s">
        <v>452</v>
      </c>
      <c r="D13" s="72" t="s">
        <v>122</v>
      </c>
      <c r="E13" s="256"/>
      <c r="F13" s="256"/>
      <c r="G13" s="256"/>
      <c r="H13" s="258"/>
      <c r="I13" s="258"/>
      <c r="J13" s="281"/>
      <c r="K13" s="281"/>
    </row>
    <row r="14" spans="1:11" ht="9.75" customHeight="1" x14ac:dyDescent="0.3">
      <c r="A14" s="256"/>
      <c r="B14" s="72"/>
      <c r="D14" s="72"/>
      <c r="E14" s="256"/>
      <c r="F14" s="256"/>
      <c r="G14" s="256"/>
      <c r="H14" s="258"/>
      <c r="I14" s="258"/>
      <c r="J14" s="281"/>
      <c r="K14" s="281"/>
    </row>
    <row r="15" spans="1:11" ht="26.4" x14ac:dyDescent="0.3">
      <c r="A15" s="256"/>
      <c r="B15" s="72" t="s">
        <v>453</v>
      </c>
      <c r="D15" s="72" t="s">
        <v>122</v>
      </c>
      <c r="E15" s="256"/>
      <c r="F15" s="256"/>
      <c r="G15" s="256"/>
      <c r="H15" s="258"/>
      <c r="I15" s="258"/>
      <c r="J15" s="281"/>
      <c r="K15" s="281"/>
    </row>
    <row r="16" spans="1:11" ht="12" customHeight="1" x14ac:dyDescent="0.3">
      <c r="A16" s="256"/>
      <c r="B16" s="72"/>
      <c r="C16" s="258"/>
      <c r="D16" s="72"/>
      <c r="E16" s="256"/>
      <c r="F16" s="256"/>
      <c r="G16" s="256"/>
      <c r="H16" s="258"/>
      <c r="I16" s="258"/>
      <c r="J16" s="281"/>
      <c r="K16" s="281"/>
    </row>
    <row r="17" spans="1:17" ht="80.25" customHeight="1" x14ac:dyDescent="0.3">
      <c r="A17" s="256"/>
      <c r="B17" s="72" t="s">
        <v>454</v>
      </c>
      <c r="C17" s="258"/>
      <c r="D17" s="72" t="s">
        <v>122</v>
      </c>
      <c r="E17" s="256"/>
      <c r="F17" s="256"/>
      <c r="G17" s="256"/>
      <c r="H17" s="258"/>
      <c r="I17" s="258"/>
      <c r="J17" s="281"/>
      <c r="K17" s="281"/>
    </row>
    <row r="18" spans="1:17" x14ac:dyDescent="0.3">
      <c r="A18" s="256"/>
      <c r="B18" s="72"/>
      <c r="C18" s="258"/>
      <c r="D18" s="72"/>
      <c r="E18" s="256"/>
      <c r="F18" s="256"/>
      <c r="G18" s="256"/>
      <c r="H18" s="258"/>
      <c r="I18" s="258"/>
      <c r="J18" s="281"/>
      <c r="K18" s="281"/>
    </row>
    <row r="19" spans="1:17" ht="41.25" customHeight="1" x14ac:dyDescent="0.3">
      <c r="A19" s="261"/>
      <c r="B19" s="72" t="s">
        <v>455</v>
      </c>
      <c r="C19" s="258"/>
      <c r="D19" s="72" t="s">
        <v>122</v>
      </c>
      <c r="E19" s="256"/>
      <c r="F19" s="256"/>
      <c r="G19" s="256"/>
      <c r="H19" s="258"/>
      <c r="I19" s="258"/>
      <c r="J19" s="281"/>
      <c r="K19" s="281"/>
    </row>
    <row r="20" spans="1:17" x14ac:dyDescent="0.3">
      <c r="A20" s="262"/>
      <c r="B20" s="72"/>
      <c r="C20" s="258"/>
      <c r="D20" s="72"/>
      <c r="E20" s="263"/>
      <c r="F20" s="263"/>
      <c r="G20" s="263"/>
      <c r="H20" s="258"/>
      <c r="I20" s="258"/>
      <c r="J20" s="281"/>
      <c r="K20" s="281"/>
    </row>
    <row r="21" spans="1:17" s="250" customFormat="1" ht="66" x14ac:dyDescent="0.3">
      <c r="A21" s="264" t="s">
        <v>456</v>
      </c>
      <c r="B21" s="74" t="s">
        <v>457</v>
      </c>
      <c r="C21" s="265">
        <v>4.66</v>
      </c>
      <c r="D21" s="76" t="s">
        <v>213</v>
      </c>
      <c r="E21" s="264">
        <v>1470</v>
      </c>
      <c r="F21" s="264">
        <v>28704</v>
      </c>
      <c r="G21" s="266">
        <f>F21*C21</f>
        <v>133760.64000000001</v>
      </c>
      <c r="H21" s="265">
        <f>F21*0.9678</f>
        <v>27779.731199999998</v>
      </c>
      <c r="I21" s="265">
        <f>H21*C21</f>
        <v>129453.54739199999</v>
      </c>
      <c r="J21" s="280">
        <v>0</v>
      </c>
      <c r="K21" s="280">
        <v>0</v>
      </c>
    </row>
    <row r="22" spans="1:17" x14ac:dyDescent="0.3">
      <c r="A22" s="256"/>
      <c r="B22" s="72"/>
      <c r="C22" s="258"/>
      <c r="D22" s="256"/>
      <c r="E22" s="256"/>
      <c r="F22" s="256"/>
      <c r="G22" s="256"/>
      <c r="H22" s="258"/>
      <c r="I22" s="258"/>
      <c r="J22" s="281"/>
      <c r="K22" s="281"/>
    </row>
    <row r="23" spans="1:17" s="250" customFormat="1" x14ac:dyDescent="0.3">
      <c r="A23" s="256"/>
      <c r="B23" s="67" t="s">
        <v>458</v>
      </c>
      <c r="C23" s="273"/>
      <c r="D23" s="256"/>
      <c r="E23" s="256"/>
      <c r="F23" s="256"/>
      <c r="G23" s="256"/>
      <c r="H23" s="258"/>
      <c r="I23" s="258"/>
      <c r="J23" s="280"/>
      <c r="K23" s="280"/>
    </row>
    <row r="24" spans="1:17" x14ac:dyDescent="0.3">
      <c r="A24" s="267"/>
      <c r="B24" s="227" t="s">
        <v>111</v>
      </c>
      <c r="C24" s="268"/>
      <c r="D24" s="267"/>
      <c r="E24" s="267"/>
      <c r="F24" s="267"/>
      <c r="G24" s="277">
        <f>SUM(G21:G22)</f>
        <v>133760.64000000001</v>
      </c>
      <c r="H24" s="268"/>
      <c r="I24" s="278">
        <f>SUM(I6:I23)</f>
        <v>129453.54739199999</v>
      </c>
      <c r="J24" s="282"/>
      <c r="K24" s="283">
        <f t="shared" ref="K24" si="0">SUM(K6:K23)</f>
        <v>0</v>
      </c>
    </row>
    <row r="25" spans="1:17" x14ac:dyDescent="0.3">
      <c r="L25" s="269"/>
      <c r="N25" s="269"/>
      <c r="P25" s="269"/>
      <c r="Q25" s="269"/>
    </row>
    <row r="36" spans="1:9" x14ac:dyDescent="0.3">
      <c r="A36" s="272"/>
      <c r="C36" s="273"/>
      <c r="H36" s="273"/>
    </row>
    <row r="37" spans="1:9" x14ac:dyDescent="0.3">
      <c r="A37" s="274"/>
      <c r="B37" s="275"/>
      <c r="C37" s="273"/>
      <c r="D37" s="272"/>
      <c r="E37" s="276"/>
      <c r="F37" s="272"/>
      <c r="G37" s="272"/>
      <c r="H37" s="273"/>
      <c r="I37" s="273"/>
    </row>
  </sheetData>
  <protectedRanges>
    <protectedRange sqref="F5:G5 J24:K24 H1:I65532" name="Range1"/>
  </protectedRanges>
  <mergeCells count="3">
    <mergeCell ref="A1:K1"/>
    <mergeCell ref="A2:K2"/>
    <mergeCell ref="A3:K3"/>
  </mergeCells>
  <printOptions horizontalCentered="1"/>
  <pageMargins left="0.7" right="0.7" top="0.75" bottom="0.75" header="0.3" footer="0.3"/>
  <pageSetup scale="97" orientation="landscape"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AH311"/>
  <sheetViews>
    <sheetView view="pageBreakPreview" topLeftCell="B285" zoomScaleNormal="80" zoomScaleSheetLayoutView="100" workbookViewId="0">
      <selection activeCell="H299" sqref="H299"/>
    </sheetView>
  </sheetViews>
  <sheetFormatPr defaultRowHeight="13.2" x14ac:dyDescent="0.25"/>
  <cols>
    <col min="1" max="1" width="6.5546875" style="411" hidden="1" customWidth="1"/>
    <col min="2" max="2" width="6.6640625" style="582" customWidth="1"/>
    <col min="3" max="3" width="44.5546875" style="411" customWidth="1"/>
    <col min="4" max="4" width="10.33203125" style="480" customWidth="1"/>
    <col min="5" max="5" width="8.88671875" style="480" customWidth="1"/>
    <col min="6" max="6" width="14.44140625" style="480" hidden="1" customWidth="1"/>
    <col min="7" max="7" width="16" style="480" hidden="1" customWidth="1"/>
    <col min="8" max="8" width="14.44140625" style="480" customWidth="1"/>
    <col min="9" max="9" width="13.5546875" style="481" customWidth="1"/>
    <col min="10" max="10" width="11.6640625" style="484" customWidth="1"/>
    <col min="11" max="11" width="13.44140625" style="589" customWidth="1"/>
    <col min="12" max="12" width="9.109375" style="411"/>
    <col min="13" max="13" width="21.33203125" style="589" customWidth="1"/>
    <col min="14" max="14" width="9.109375" style="411"/>
    <col min="15" max="15" width="19.88671875" style="411" customWidth="1"/>
    <col min="16" max="258" width="9.109375" style="411"/>
    <col min="259" max="259" width="0" style="411" hidden="1" customWidth="1"/>
    <col min="260" max="260" width="6.6640625" style="411" customWidth="1"/>
    <col min="261" max="261" width="38.33203125" style="411" customWidth="1"/>
    <col min="262" max="262" width="10.33203125" style="411" customWidth="1"/>
    <col min="263" max="263" width="8.88671875" style="411" customWidth="1"/>
    <col min="264" max="264" width="14.44140625" style="411" customWidth="1"/>
    <col min="265" max="265" width="16.5546875" style="411" customWidth="1"/>
    <col min="266" max="268" width="9.109375" style="411"/>
    <col min="269" max="269" width="13.44140625" style="411" bestFit="1" customWidth="1"/>
    <col min="270" max="514" width="9.109375" style="411"/>
    <col min="515" max="515" width="0" style="411" hidden="1" customWidth="1"/>
    <col min="516" max="516" width="6.6640625" style="411" customWidth="1"/>
    <col min="517" max="517" width="38.33203125" style="411" customWidth="1"/>
    <col min="518" max="518" width="10.33203125" style="411" customWidth="1"/>
    <col min="519" max="519" width="8.88671875" style="411" customWidth="1"/>
    <col min="520" max="520" width="14.44140625" style="411" customWidth="1"/>
    <col min="521" max="521" width="16.5546875" style="411" customWidth="1"/>
    <col min="522" max="524" width="9.109375" style="411"/>
    <col min="525" max="525" width="13.44140625" style="411" bestFit="1" customWidth="1"/>
    <col min="526" max="770" width="9.109375" style="411"/>
    <col min="771" max="771" width="0" style="411" hidden="1" customWidth="1"/>
    <col min="772" max="772" width="6.6640625" style="411" customWidth="1"/>
    <col min="773" max="773" width="38.33203125" style="411" customWidth="1"/>
    <col min="774" max="774" width="10.33203125" style="411" customWidth="1"/>
    <col min="775" max="775" width="8.88671875" style="411" customWidth="1"/>
    <col min="776" max="776" width="14.44140625" style="411" customWidth="1"/>
    <col min="777" max="777" width="16.5546875" style="411" customWidth="1"/>
    <col min="778" max="780" width="9.109375" style="411"/>
    <col min="781" max="781" width="13.44140625" style="411" bestFit="1" customWidth="1"/>
    <col min="782" max="1026" width="9.109375" style="411"/>
    <col min="1027" max="1027" width="0" style="411" hidden="1" customWidth="1"/>
    <col min="1028" max="1028" width="6.6640625" style="411" customWidth="1"/>
    <col min="1029" max="1029" width="38.33203125" style="411" customWidth="1"/>
    <col min="1030" max="1030" width="10.33203125" style="411" customWidth="1"/>
    <col min="1031" max="1031" width="8.88671875" style="411" customWidth="1"/>
    <col min="1032" max="1032" width="14.44140625" style="411" customWidth="1"/>
    <col min="1033" max="1033" width="16.5546875" style="411" customWidth="1"/>
    <col min="1034" max="1036" width="9.109375" style="411"/>
    <col min="1037" max="1037" width="13.44140625" style="411" bestFit="1" customWidth="1"/>
    <col min="1038" max="1282" width="9.109375" style="411"/>
    <col min="1283" max="1283" width="0" style="411" hidden="1" customWidth="1"/>
    <col min="1284" max="1284" width="6.6640625" style="411" customWidth="1"/>
    <col min="1285" max="1285" width="38.33203125" style="411" customWidth="1"/>
    <col min="1286" max="1286" width="10.33203125" style="411" customWidth="1"/>
    <col min="1287" max="1287" width="8.88671875" style="411" customWidth="1"/>
    <col min="1288" max="1288" width="14.44140625" style="411" customWidth="1"/>
    <col min="1289" max="1289" width="16.5546875" style="411" customWidth="1"/>
    <col min="1290" max="1292" width="9.109375" style="411"/>
    <col min="1293" max="1293" width="13.44140625" style="411" bestFit="1" customWidth="1"/>
    <col min="1294" max="1538" width="9.109375" style="411"/>
    <col min="1539" max="1539" width="0" style="411" hidden="1" customWidth="1"/>
    <col min="1540" max="1540" width="6.6640625" style="411" customWidth="1"/>
    <col min="1541" max="1541" width="38.33203125" style="411" customWidth="1"/>
    <col min="1542" max="1542" width="10.33203125" style="411" customWidth="1"/>
    <col min="1543" max="1543" width="8.88671875" style="411" customWidth="1"/>
    <col min="1544" max="1544" width="14.44140625" style="411" customWidth="1"/>
    <col min="1545" max="1545" width="16.5546875" style="411" customWidth="1"/>
    <col min="1546" max="1548" width="9.109375" style="411"/>
    <col min="1549" max="1549" width="13.44140625" style="411" bestFit="1" customWidth="1"/>
    <col min="1550" max="1794" width="9.109375" style="411"/>
    <col min="1795" max="1795" width="0" style="411" hidden="1" customWidth="1"/>
    <col min="1796" max="1796" width="6.6640625" style="411" customWidth="1"/>
    <col min="1797" max="1797" width="38.33203125" style="411" customWidth="1"/>
    <col min="1798" max="1798" width="10.33203125" style="411" customWidth="1"/>
    <col min="1799" max="1799" width="8.88671875" style="411" customWidth="1"/>
    <col min="1800" max="1800" width="14.44140625" style="411" customWidth="1"/>
    <col min="1801" max="1801" width="16.5546875" style="411" customWidth="1"/>
    <col min="1802" max="1804" width="9.109375" style="411"/>
    <col min="1805" max="1805" width="13.44140625" style="411" bestFit="1" customWidth="1"/>
    <col min="1806" max="2050" width="9.109375" style="411"/>
    <col min="2051" max="2051" width="0" style="411" hidden="1" customWidth="1"/>
    <col min="2052" max="2052" width="6.6640625" style="411" customWidth="1"/>
    <col min="2053" max="2053" width="38.33203125" style="411" customWidth="1"/>
    <col min="2054" max="2054" width="10.33203125" style="411" customWidth="1"/>
    <col min="2055" max="2055" width="8.88671875" style="411" customWidth="1"/>
    <col min="2056" max="2056" width="14.44140625" style="411" customWidth="1"/>
    <col min="2057" max="2057" width="16.5546875" style="411" customWidth="1"/>
    <col min="2058" max="2060" width="9.109375" style="411"/>
    <col min="2061" max="2061" width="13.44140625" style="411" bestFit="1" customWidth="1"/>
    <col min="2062" max="2306" width="9.109375" style="411"/>
    <col min="2307" max="2307" width="0" style="411" hidden="1" customWidth="1"/>
    <col min="2308" max="2308" width="6.6640625" style="411" customWidth="1"/>
    <col min="2309" max="2309" width="38.33203125" style="411" customWidth="1"/>
    <col min="2310" max="2310" width="10.33203125" style="411" customWidth="1"/>
    <col min="2311" max="2311" width="8.88671875" style="411" customWidth="1"/>
    <col min="2312" max="2312" width="14.44140625" style="411" customWidth="1"/>
    <col min="2313" max="2313" width="16.5546875" style="411" customWidth="1"/>
    <col min="2314" max="2316" width="9.109375" style="411"/>
    <col min="2317" max="2317" width="13.44140625" style="411" bestFit="1" customWidth="1"/>
    <col min="2318" max="2562" width="9.109375" style="411"/>
    <col min="2563" max="2563" width="0" style="411" hidden="1" customWidth="1"/>
    <col min="2564" max="2564" width="6.6640625" style="411" customWidth="1"/>
    <col min="2565" max="2565" width="38.33203125" style="411" customWidth="1"/>
    <col min="2566" max="2566" width="10.33203125" style="411" customWidth="1"/>
    <col min="2567" max="2567" width="8.88671875" style="411" customWidth="1"/>
    <col min="2568" max="2568" width="14.44140625" style="411" customWidth="1"/>
    <col min="2569" max="2569" width="16.5546875" style="411" customWidth="1"/>
    <col min="2570" max="2572" width="9.109375" style="411"/>
    <col min="2573" max="2573" width="13.44140625" style="411" bestFit="1" customWidth="1"/>
    <col min="2574" max="2818" width="9.109375" style="411"/>
    <col min="2819" max="2819" width="0" style="411" hidden="1" customWidth="1"/>
    <col min="2820" max="2820" width="6.6640625" style="411" customWidth="1"/>
    <col min="2821" max="2821" width="38.33203125" style="411" customWidth="1"/>
    <col min="2822" max="2822" width="10.33203125" style="411" customWidth="1"/>
    <col min="2823" max="2823" width="8.88671875" style="411" customWidth="1"/>
    <col min="2824" max="2824" width="14.44140625" style="411" customWidth="1"/>
    <col min="2825" max="2825" width="16.5546875" style="411" customWidth="1"/>
    <col min="2826" max="2828" width="9.109375" style="411"/>
    <col min="2829" max="2829" width="13.44140625" style="411" bestFit="1" customWidth="1"/>
    <col min="2830" max="3074" width="9.109375" style="411"/>
    <col min="3075" max="3075" width="0" style="411" hidden="1" customWidth="1"/>
    <col min="3076" max="3076" width="6.6640625" style="411" customWidth="1"/>
    <col min="3077" max="3077" width="38.33203125" style="411" customWidth="1"/>
    <col min="3078" max="3078" width="10.33203125" style="411" customWidth="1"/>
    <col min="3079" max="3079" width="8.88671875" style="411" customWidth="1"/>
    <col min="3080" max="3080" width="14.44140625" style="411" customWidth="1"/>
    <col min="3081" max="3081" width="16.5546875" style="411" customWidth="1"/>
    <col min="3082" max="3084" width="9.109375" style="411"/>
    <col min="3085" max="3085" width="13.44140625" style="411" bestFit="1" customWidth="1"/>
    <col min="3086" max="3330" width="9.109375" style="411"/>
    <col min="3331" max="3331" width="0" style="411" hidden="1" customWidth="1"/>
    <col min="3332" max="3332" width="6.6640625" style="411" customWidth="1"/>
    <col min="3333" max="3333" width="38.33203125" style="411" customWidth="1"/>
    <col min="3334" max="3334" width="10.33203125" style="411" customWidth="1"/>
    <col min="3335" max="3335" width="8.88671875" style="411" customWidth="1"/>
    <col min="3336" max="3336" width="14.44140625" style="411" customWidth="1"/>
    <col min="3337" max="3337" width="16.5546875" style="411" customWidth="1"/>
    <col min="3338" max="3340" width="9.109375" style="411"/>
    <col min="3341" max="3341" width="13.44140625" style="411" bestFit="1" customWidth="1"/>
    <col min="3342" max="3586" width="9.109375" style="411"/>
    <col min="3587" max="3587" width="0" style="411" hidden="1" customWidth="1"/>
    <col min="3588" max="3588" width="6.6640625" style="411" customWidth="1"/>
    <col min="3589" max="3589" width="38.33203125" style="411" customWidth="1"/>
    <col min="3590" max="3590" width="10.33203125" style="411" customWidth="1"/>
    <col min="3591" max="3591" width="8.88671875" style="411" customWidth="1"/>
    <col min="3592" max="3592" width="14.44140625" style="411" customWidth="1"/>
    <col min="3593" max="3593" width="16.5546875" style="411" customWidth="1"/>
    <col min="3594" max="3596" width="9.109375" style="411"/>
    <col min="3597" max="3597" width="13.44140625" style="411" bestFit="1" customWidth="1"/>
    <col min="3598" max="3842" width="9.109375" style="411"/>
    <col min="3843" max="3843" width="0" style="411" hidden="1" customWidth="1"/>
    <col min="3844" max="3844" width="6.6640625" style="411" customWidth="1"/>
    <col min="3845" max="3845" width="38.33203125" style="411" customWidth="1"/>
    <col min="3846" max="3846" width="10.33203125" style="411" customWidth="1"/>
    <col min="3847" max="3847" width="8.88671875" style="411" customWidth="1"/>
    <col min="3848" max="3848" width="14.44140625" style="411" customWidth="1"/>
    <col min="3849" max="3849" width="16.5546875" style="411" customWidth="1"/>
    <col min="3850" max="3852" width="9.109375" style="411"/>
    <col min="3853" max="3853" width="13.44140625" style="411" bestFit="1" customWidth="1"/>
    <col min="3854" max="4098" width="9.109375" style="411"/>
    <col min="4099" max="4099" width="0" style="411" hidden="1" customWidth="1"/>
    <col min="4100" max="4100" width="6.6640625" style="411" customWidth="1"/>
    <col min="4101" max="4101" width="38.33203125" style="411" customWidth="1"/>
    <col min="4102" max="4102" width="10.33203125" style="411" customWidth="1"/>
    <col min="4103" max="4103" width="8.88671875" style="411" customWidth="1"/>
    <col min="4104" max="4104" width="14.44140625" style="411" customWidth="1"/>
    <col min="4105" max="4105" width="16.5546875" style="411" customWidth="1"/>
    <col min="4106" max="4108" width="9.109375" style="411"/>
    <col min="4109" max="4109" width="13.44140625" style="411" bestFit="1" customWidth="1"/>
    <col min="4110" max="4354" width="9.109375" style="411"/>
    <col min="4355" max="4355" width="0" style="411" hidden="1" customWidth="1"/>
    <col min="4356" max="4356" width="6.6640625" style="411" customWidth="1"/>
    <col min="4357" max="4357" width="38.33203125" style="411" customWidth="1"/>
    <col min="4358" max="4358" width="10.33203125" style="411" customWidth="1"/>
    <col min="4359" max="4359" width="8.88671875" style="411" customWidth="1"/>
    <col min="4360" max="4360" width="14.44140625" style="411" customWidth="1"/>
    <col min="4361" max="4361" width="16.5546875" style="411" customWidth="1"/>
    <col min="4362" max="4364" width="9.109375" style="411"/>
    <col min="4365" max="4365" width="13.44140625" style="411" bestFit="1" customWidth="1"/>
    <col min="4366" max="4610" width="9.109375" style="411"/>
    <col min="4611" max="4611" width="0" style="411" hidden="1" customWidth="1"/>
    <col min="4612" max="4612" width="6.6640625" style="411" customWidth="1"/>
    <col min="4613" max="4613" width="38.33203125" style="411" customWidth="1"/>
    <col min="4614" max="4614" width="10.33203125" style="411" customWidth="1"/>
    <col min="4615" max="4615" width="8.88671875" style="411" customWidth="1"/>
    <col min="4616" max="4616" width="14.44140625" style="411" customWidth="1"/>
    <col min="4617" max="4617" width="16.5546875" style="411" customWidth="1"/>
    <col min="4618" max="4620" width="9.109375" style="411"/>
    <col min="4621" max="4621" width="13.44140625" style="411" bestFit="1" customWidth="1"/>
    <col min="4622" max="4866" width="9.109375" style="411"/>
    <col min="4867" max="4867" width="0" style="411" hidden="1" customWidth="1"/>
    <col min="4868" max="4868" width="6.6640625" style="411" customWidth="1"/>
    <col min="4869" max="4869" width="38.33203125" style="411" customWidth="1"/>
    <col min="4870" max="4870" width="10.33203125" style="411" customWidth="1"/>
    <col min="4871" max="4871" width="8.88671875" style="411" customWidth="1"/>
    <col min="4872" max="4872" width="14.44140625" style="411" customWidth="1"/>
    <col min="4873" max="4873" width="16.5546875" style="411" customWidth="1"/>
    <col min="4874" max="4876" width="9.109375" style="411"/>
    <col min="4877" max="4877" width="13.44140625" style="411" bestFit="1" customWidth="1"/>
    <col min="4878" max="5122" width="9.109375" style="411"/>
    <col min="5123" max="5123" width="0" style="411" hidden="1" customWidth="1"/>
    <col min="5124" max="5124" width="6.6640625" style="411" customWidth="1"/>
    <col min="5125" max="5125" width="38.33203125" style="411" customWidth="1"/>
    <col min="5126" max="5126" width="10.33203125" style="411" customWidth="1"/>
    <col min="5127" max="5127" width="8.88671875" style="411" customWidth="1"/>
    <col min="5128" max="5128" width="14.44140625" style="411" customWidth="1"/>
    <col min="5129" max="5129" width="16.5546875" style="411" customWidth="1"/>
    <col min="5130" max="5132" width="9.109375" style="411"/>
    <col min="5133" max="5133" width="13.44140625" style="411" bestFit="1" customWidth="1"/>
    <col min="5134" max="5378" width="9.109375" style="411"/>
    <col min="5379" max="5379" width="0" style="411" hidden="1" customWidth="1"/>
    <col min="5380" max="5380" width="6.6640625" style="411" customWidth="1"/>
    <col min="5381" max="5381" width="38.33203125" style="411" customWidth="1"/>
    <col min="5382" max="5382" width="10.33203125" style="411" customWidth="1"/>
    <col min="5383" max="5383" width="8.88671875" style="411" customWidth="1"/>
    <col min="5384" max="5384" width="14.44140625" style="411" customWidth="1"/>
    <col min="5385" max="5385" width="16.5546875" style="411" customWidth="1"/>
    <col min="5386" max="5388" width="9.109375" style="411"/>
    <col min="5389" max="5389" width="13.44140625" style="411" bestFit="1" customWidth="1"/>
    <col min="5390" max="5634" width="9.109375" style="411"/>
    <col min="5635" max="5635" width="0" style="411" hidden="1" customWidth="1"/>
    <col min="5636" max="5636" width="6.6640625" style="411" customWidth="1"/>
    <col min="5637" max="5637" width="38.33203125" style="411" customWidth="1"/>
    <col min="5638" max="5638" width="10.33203125" style="411" customWidth="1"/>
    <col min="5639" max="5639" width="8.88671875" style="411" customWidth="1"/>
    <col min="5640" max="5640" width="14.44140625" style="411" customWidth="1"/>
    <col min="5641" max="5641" width="16.5546875" style="411" customWidth="1"/>
    <col min="5642" max="5644" width="9.109375" style="411"/>
    <col min="5645" max="5645" width="13.44140625" style="411" bestFit="1" customWidth="1"/>
    <col min="5646" max="5890" width="9.109375" style="411"/>
    <col min="5891" max="5891" width="0" style="411" hidden="1" customWidth="1"/>
    <col min="5892" max="5892" width="6.6640625" style="411" customWidth="1"/>
    <col min="5893" max="5893" width="38.33203125" style="411" customWidth="1"/>
    <col min="5894" max="5894" width="10.33203125" style="411" customWidth="1"/>
    <col min="5895" max="5895" width="8.88671875" style="411" customWidth="1"/>
    <col min="5896" max="5896" width="14.44140625" style="411" customWidth="1"/>
    <col min="5897" max="5897" width="16.5546875" style="411" customWidth="1"/>
    <col min="5898" max="5900" width="9.109375" style="411"/>
    <col min="5901" max="5901" width="13.44140625" style="411" bestFit="1" customWidth="1"/>
    <col min="5902" max="6146" width="9.109375" style="411"/>
    <col min="6147" max="6147" width="0" style="411" hidden="1" customWidth="1"/>
    <col min="6148" max="6148" width="6.6640625" style="411" customWidth="1"/>
    <col min="6149" max="6149" width="38.33203125" style="411" customWidth="1"/>
    <col min="6150" max="6150" width="10.33203125" style="411" customWidth="1"/>
    <col min="6151" max="6151" width="8.88671875" style="411" customWidth="1"/>
    <col min="6152" max="6152" width="14.44140625" style="411" customWidth="1"/>
    <col min="6153" max="6153" width="16.5546875" style="411" customWidth="1"/>
    <col min="6154" max="6156" width="9.109375" style="411"/>
    <col min="6157" max="6157" width="13.44140625" style="411" bestFit="1" customWidth="1"/>
    <col min="6158" max="6402" width="9.109375" style="411"/>
    <col min="6403" max="6403" width="0" style="411" hidden="1" customWidth="1"/>
    <col min="6404" max="6404" width="6.6640625" style="411" customWidth="1"/>
    <col min="6405" max="6405" width="38.33203125" style="411" customWidth="1"/>
    <col min="6406" max="6406" width="10.33203125" style="411" customWidth="1"/>
    <col min="6407" max="6407" width="8.88671875" style="411" customWidth="1"/>
    <col min="6408" max="6408" width="14.44140625" style="411" customWidth="1"/>
    <col min="6409" max="6409" width="16.5546875" style="411" customWidth="1"/>
    <col min="6410" max="6412" width="9.109375" style="411"/>
    <col min="6413" max="6413" width="13.44140625" style="411" bestFit="1" customWidth="1"/>
    <col min="6414" max="6658" width="9.109375" style="411"/>
    <col min="6659" max="6659" width="0" style="411" hidden="1" customWidth="1"/>
    <col min="6660" max="6660" width="6.6640625" style="411" customWidth="1"/>
    <col min="6661" max="6661" width="38.33203125" style="411" customWidth="1"/>
    <col min="6662" max="6662" width="10.33203125" style="411" customWidth="1"/>
    <col min="6663" max="6663" width="8.88671875" style="411" customWidth="1"/>
    <col min="6664" max="6664" width="14.44140625" style="411" customWidth="1"/>
    <col min="6665" max="6665" width="16.5546875" style="411" customWidth="1"/>
    <col min="6666" max="6668" width="9.109375" style="411"/>
    <col min="6669" max="6669" width="13.44140625" style="411" bestFit="1" customWidth="1"/>
    <col min="6670" max="6914" width="9.109375" style="411"/>
    <col min="6915" max="6915" width="0" style="411" hidden="1" customWidth="1"/>
    <col min="6916" max="6916" width="6.6640625" style="411" customWidth="1"/>
    <col min="6917" max="6917" width="38.33203125" style="411" customWidth="1"/>
    <col min="6918" max="6918" width="10.33203125" style="411" customWidth="1"/>
    <col min="6919" max="6919" width="8.88671875" style="411" customWidth="1"/>
    <col min="6920" max="6920" width="14.44140625" style="411" customWidth="1"/>
    <col min="6921" max="6921" width="16.5546875" style="411" customWidth="1"/>
    <col min="6922" max="6924" width="9.109375" style="411"/>
    <col min="6925" max="6925" width="13.44140625" style="411" bestFit="1" customWidth="1"/>
    <col min="6926" max="7170" width="9.109375" style="411"/>
    <col min="7171" max="7171" width="0" style="411" hidden="1" customWidth="1"/>
    <col min="7172" max="7172" width="6.6640625" style="411" customWidth="1"/>
    <col min="7173" max="7173" width="38.33203125" style="411" customWidth="1"/>
    <col min="7174" max="7174" width="10.33203125" style="411" customWidth="1"/>
    <col min="7175" max="7175" width="8.88671875" style="411" customWidth="1"/>
    <col min="7176" max="7176" width="14.44140625" style="411" customWidth="1"/>
    <col min="7177" max="7177" width="16.5546875" style="411" customWidth="1"/>
    <col min="7178" max="7180" width="9.109375" style="411"/>
    <col min="7181" max="7181" width="13.44140625" style="411" bestFit="1" customWidth="1"/>
    <col min="7182" max="7426" width="9.109375" style="411"/>
    <col min="7427" max="7427" width="0" style="411" hidden="1" customWidth="1"/>
    <col min="7428" max="7428" width="6.6640625" style="411" customWidth="1"/>
    <col min="7429" max="7429" width="38.33203125" style="411" customWidth="1"/>
    <col min="7430" max="7430" width="10.33203125" style="411" customWidth="1"/>
    <col min="7431" max="7431" width="8.88671875" style="411" customWidth="1"/>
    <col min="7432" max="7432" width="14.44140625" style="411" customWidth="1"/>
    <col min="7433" max="7433" width="16.5546875" style="411" customWidth="1"/>
    <col min="7434" max="7436" width="9.109375" style="411"/>
    <col min="7437" max="7437" width="13.44140625" style="411" bestFit="1" customWidth="1"/>
    <col min="7438" max="7682" width="9.109375" style="411"/>
    <col min="7683" max="7683" width="0" style="411" hidden="1" customWidth="1"/>
    <col min="7684" max="7684" width="6.6640625" style="411" customWidth="1"/>
    <col min="7685" max="7685" width="38.33203125" style="411" customWidth="1"/>
    <col min="7686" max="7686" width="10.33203125" style="411" customWidth="1"/>
    <col min="7687" max="7687" width="8.88671875" style="411" customWidth="1"/>
    <col min="7688" max="7688" width="14.44140625" style="411" customWidth="1"/>
    <col min="7689" max="7689" width="16.5546875" style="411" customWidth="1"/>
    <col min="7690" max="7692" width="9.109375" style="411"/>
    <col min="7693" max="7693" width="13.44140625" style="411" bestFit="1" customWidth="1"/>
    <col min="7694" max="7938" width="9.109375" style="411"/>
    <col min="7939" max="7939" width="0" style="411" hidden="1" customWidth="1"/>
    <col min="7940" max="7940" width="6.6640625" style="411" customWidth="1"/>
    <col min="7941" max="7941" width="38.33203125" style="411" customWidth="1"/>
    <col min="7942" max="7942" width="10.33203125" style="411" customWidth="1"/>
    <col min="7943" max="7943" width="8.88671875" style="411" customWidth="1"/>
    <col min="7944" max="7944" width="14.44140625" style="411" customWidth="1"/>
    <col min="7945" max="7945" width="16.5546875" style="411" customWidth="1"/>
    <col min="7946" max="7948" width="9.109375" style="411"/>
    <col min="7949" max="7949" width="13.44140625" style="411" bestFit="1" customWidth="1"/>
    <col min="7950" max="8194" width="9.109375" style="411"/>
    <col min="8195" max="8195" width="0" style="411" hidden="1" customWidth="1"/>
    <col min="8196" max="8196" width="6.6640625" style="411" customWidth="1"/>
    <col min="8197" max="8197" width="38.33203125" style="411" customWidth="1"/>
    <col min="8198" max="8198" width="10.33203125" style="411" customWidth="1"/>
    <col min="8199" max="8199" width="8.88671875" style="411" customWidth="1"/>
    <col min="8200" max="8200" width="14.44140625" style="411" customWidth="1"/>
    <col min="8201" max="8201" width="16.5546875" style="411" customWidth="1"/>
    <col min="8202" max="8204" width="9.109375" style="411"/>
    <col min="8205" max="8205" width="13.44140625" style="411" bestFit="1" customWidth="1"/>
    <col min="8206" max="8450" width="9.109375" style="411"/>
    <col min="8451" max="8451" width="0" style="411" hidden="1" customWidth="1"/>
    <col min="8452" max="8452" width="6.6640625" style="411" customWidth="1"/>
    <col min="8453" max="8453" width="38.33203125" style="411" customWidth="1"/>
    <col min="8454" max="8454" width="10.33203125" style="411" customWidth="1"/>
    <col min="8455" max="8455" width="8.88671875" style="411" customWidth="1"/>
    <col min="8456" max="8456" width="14.44140625" style="411" customWidth="1"/>
    <col min="8457" max="8457" width="16.5546875" style="411" customWidth="1"/>
    <col min="8458" max="8460" width="9.109375" style="411"/>
    <col min="8461" max="8461" width="13.44140625" style="411" bestFit="1" customWidth="1"/>
    <col min="8462" max="8706" width="9.109375" style="411"/>
    <col min="8707" max="8707" width="0" style="411" hidden="1" customWidth="1"/>
    <col min="8708" max="8708" width="6.6640625" style="411" customWidth="1"/>
    <col min="8709" max="8709" width="38.33203125" style="411" customWidth="1"/>
    <col min="8710" max="8710" width="10.33203125" style="411" customWidth="1"/>
    <col min="8711" max="8711" width="8.88671875" style="411" customWidth="1"/>
    <col min="8712" max="8712" width="14.44140625" style="411" customWidth="1"/>
    <col min="8713" max="8713" width="16.5546875" style="411" customWidth="1"/>
    <col min="8714" max="8716" width="9.109375" style="411"/>
    <col min="8717" max="8717" width="13.44140625" style="411" bestFit="1" customWidth="1"/>
    <col min="8718" max="8962" width="9.109375" style="411"/>
    <col min="8963" max="8963" width="0" style="411" hidden="1" customWidth="1"/>
    <col min="8964" max="8964" width="6.6640625" style="411" customWidth="1"/>
    <col min="8965" max="8965" width="38.33203125" style="411" customWidth="1"/>
    <col min="8966" max="8966" width="10.33203125" style="411" customWidth="1"/>
    <col min="8967" max="8967" width="8.88671875" style="411" customWidth="1"/>
    <col min="8968" max="8968" width="14.44140625" style="411" customWidth="1"/>
    <col min="8969" max="8969" width="16.5546875" style="411" customWidth="1"/>
    <col min="8970" max="8972" width="9.109375" style="411"/>
    <col min="8973" max="8973" width="13.44140625" style="411" bestFit="1" customWidth="1"/>
    <col min="8974" max="9218" width="9.109375" style="411"/>
    <col min="9219" max="9219" width="0" style="411" hidden="1" customWidth="1"/>
    <col min="9220" max="9220" width="6.6640625" style="411" customWidth="1"/>
    <col min="9221" max="9221" width="38.33203125" style="411" customWidth="1"/>
    <col min="9222" max="9222" width="10.33203125" style="411" customWidth="1"/>
    <col min="9223" max="9223" width="8.88671875" style="411" customWidth="1"/>
    <col min="9224" max="9224" width="14.44140625" style="411" customWidth="1"/>
    <col min="9225" max="9225" width="16.5546875" style="411" customWidth="1"/>
    <col min="9226" max="9228" width="9.109375" style="411"/>
    <col min="9229" max="9229" width="13.44140625" style="411" bestFit="1" customWidth="1"/>
    <col min="9230" max="9474" width="9.109375" style="411"/>
    <col min="9475" max="9475" width="0" style="411" hidden="1" customWidth="1"/>
    <col min="9476" max="9476" width="6.6640625" style="411" customWidth="1"/>
    <col min="9477" max="9477" width="38.33203125" style="411" customWidth="1"/>
    <col min="9478" max="9478" width="10.33203125" style="411" customWidth="1"/>
    <col min="9479" max="9479" width="8.88671875" style="411" customWidth="1"/>
    <col min="9480" max="9480" width="14.44140625" style="411" customWidth="1"/>
    <col min="9481" max="9481" width="16.5546875" style="411" customWidth="1"/>
    <col min="9482" max="9484" width="9.109375" style="411"/>
    <col min="9485" max="9485" width="13.44140625" style="411" bestFit="1" customWidth="1"/>
    <col min="9486" max="9730" width="9.109375" style="411"/>
    <col min="9731" max="9731" width="0" style="411" hidden="1" customWidth="1"/>
    <col min="9732" max="9732" width="6.6640625" style="411" customWidth="1"/>
    <col min="9733" max="9733" width="38.33203125" style="411" customWidth="1"/>
    <col min="9734" max="9734" width="10.33203125" style="411" customWidth="1"/>
    <col min="9735" max="9735" width="8.88671875" style="411" customWidth="1"/>
    <col min="9736" max="9736" width="14.44140625" style="411" customWidth="1"/>
    <col min="9737" max="9737" width="16.5546875" style="411" customWidth="1"/>
    <col min="9738" max="9740" width="9.109375" style="411"/>
    <col min="9741" max="9741" width="13.44140625" style="411" bestFit="1" customWidth="1"/>
    <col min="9742" max="9986" width="9.109375" style="411"/>
    <col min="9987" max="9987" width="0" style="411" hidden="1" customWidth="1"/>
    <col min="9988" max="9988" width="6.6640625" style="411" customWidth="1"/>
    <col min="9989" max="9989" width="38.33203125" style="411" customWidth="1"/>
    <col min="9990" max="9990" width="10.33203125" style="411" customWidth="1"/>
    <col min="9991" max="9991" width="8.88671875" style="411" customWidth="1"/>
    <col min="9992" max="9992" width="14.44140625" style="411" customWidth="1"/>
    <col min="9993" max="9993" width="16.5546875" style="411" customWidth="1"/>
    <col min="9994" max="9996" width="9.109375" style="411"/>
    <col min="9997" max="9997" width="13.44140625" style="411" bestFit="1" customWidth="1"/>
    <col min="9998" max="10242" width="9.109375" style="411"/>
    <col min="10243" max="10243" width="0" style="411" hidden="1" customWidth="1"/>
    <col min="10244" max="10244" width="6.6640625" style="411" customWidth="1"/>
    <col min="10245" max="10245" width="38.33203125" style="411" customWidth="1"/>
    <col min="10246" max="10246" width="10.33203125" style="411" customWidth="1"/>
    <col min="10247" max="10247" width="8.88671875" style="411" customWidth="1"/>
    <col min="10248" max="10248" width="14.44140625" style="411" customWidth="1"/>
    <col min="10249" max="10249" width="16.5546875" style="411" customWidth="1"/>
    <col min="10250" max="10252" width="9.109375" style="411"/>
    <col min="10253" max="10253" width="13.44140625" style="411" bestFit="1" customWidth="1"/>
    <col min="10254" max="10498" width="9.109375" style="411"/>
    <col min="10499" max="10499" width="0" style="411" hidden="1" customWidth="1"/>
    <col min="10500" max="10500" width="6.6640625" style="411" customWidth="1"/>
    <col min="10501" max="10501" width="38.33203125" style="411" customWidth="1"/>
    <col min="10502" max="10502" width="10.33203125" style="411" customWidth="1"/>
    <col min="10503" max="10503" width="8.88671875" style="411" customWidth="1"/>
    <col min="10504" max="10504" width="14.44140625" style="411" customWidth="1"/>
    <col min="10505" max="10505" width="16.5546875" style="411" customWidth="1"/>
    <col min="10506" max="10508" width="9.109375" style="411"/>
    <col min="10509" max="10509" width="13.44140625" style="411" bestFit="1" customWidth="1"/>
    <col min="10510" max="10754" width="9.109375" style="411"/>
    <col min="10755" max="10755" width="0" style="411" hidden="1" customWidth="1"/>
    <col min="10756" max="10756" width="6.6640625" style="411" customWidth="1"/>
    <col min="10757" max="10757" width="38.33203125" style="411" customWidth="1"/>
    <col min="10758" max="10758" width="10.33203125" style="411" customWidth="1"/>
    <col min="10759" max="10759" width="8.88671875" style="411" customWidth="1"/>
    <col min="10760" max="10760" width="14.44140625" style="411" customWidth="1"/>
    <col min="10761" max="10761" width="16.5546875" style="411" customWidth="1"/>
    <col min="10762" max="10764" width="9.109375" style="411"/>
    <col min="10765" max="10765" width="13.44140625" style="411" bestFit="1" customWidth="1"/>
    <col min="10766" max="11010" width="9.109375" style="411"/>
    <col min="11011" max="11011" width="0" style="411" hidden="1" customWidth="1"/>
    <col min="11012" max="11012" width="6.6640625" style="411" customWidth="1"/>
    <col min="11013" max="11013" width="38.33203125" style="411" customWidth="1"/>
    <col min="11014" max="11014" width="10.33203125" style="411" customWidth="1"/>
    <col min="11015" max="11015" width="8.88671875" style="411" customWidth="1"/>
    <col min="11016" max="11016" width="14.44140625" style="411" customWidth="1"/>
    <col min="11017" max="11017" width="16.5546875" style="411" customWidth="1"/>
    <col min="11018" max="11020" width="9.109375" style="411"/>
    <col min="11021" max="11021" width="13.44140625" style="411" bestFit="1" customWidth="1"/>
    <col min="11022" max="11266" width="9.109375" style="411"/>
    <col min="11267" max="11267" width="0" style="411" hidden="1" customWidth="1"/>
    <col min="11268" max="11268" width="6.6640625" style="411" customWidth="1"/>
    <col min="11269" max="11269" width="38.33203125" style="411" customWidth="1"/>
    <col min="11270" max="11270" width="10.33203125" style="411" customWidth="1"/>
    <col min="11271" max="11271" width="8.88671875" style="411" customWidth="1"/>
    <col min="11272" max="11272" width="14.44140625" style="411" customWidth="1"/>
    <col min="11273" max="11273" width="16.5546875" style="411" customWidth="1"/>
    <col min="11274" max="11276" width="9.109375" style="411"/>
    <col min="11277" max="11277" width="13.44140625" style="411" bestFit="1" customWidth="1"/>
    <col min="11278" max="11522" width="9.109375" style="411"/>
    <col min="11523" max="11523" width="0" style="411" hidden="1" customWidth="1"/>
    <col min="11524" max="11524" width="6.6640625" style="411" customWidth="1"/>
    <col min="11525" max="11525" width="38.33203125" style="411" customWidth="1"/>
    <col min="11526" max="11526" width="10.33203125" style="411" customWidth="1"/>
    <col min="11527" max="11527" width="8.88671875" style="411" customWidth="1"/>
    <col min="11528" max="11528" width="14.44140625" style="411" customWidth="1"/>
    <col min="11529" max="11529" width="16.5546875" style="411" customWidth="1"/>
    <col min="11530" max="11532" width="9.109375" style="411"/>
    <col min="11533" max="11533" width="13.44140625" style="411" bestFit="1" customWidth="1"/>
    <col min="11534" max="11778" width="9.109375" style="411"/>
    <col min="11779" max="11779" width="0" style="411" hidden="1" customWidth="1"/>
    <col min="11780" max="11780" width="6.6640625" style="411" customWidth="1"/>
    <col min="11781" max="11781" width="38.33203125" style="411" customWidth="1"/>
    <col min="11782" max="11782" width="10.33203125" style="411" customWidth="1"/>
    <col min="11783" max="11783" width="8.88671875" style="411" customWidth="1"/>
    <col min="11784" max="11784" width="14.44140625" style="411" customWidth="1"/>
    <col min="11785" max="11785" width="16.5546875" style="411" customWidth="1"/>
    <col min="11786" max="11788" width="9.109375" style="411"/>
    <col min="11789" max="11789" width="13.44140625" style="411" bestFit="1" customWidth="1"/>
    <col min="11790" max="12034" width="9.109375" style="411"/>
    <col min="12035" max="12035" width="0" style="411" hidden="1" customWidth="1"/>
    <col min="12036" max="12036" width="6.6640625" style="411" customWidth="1"/>
    <col min="12037" max="12037" width="38.33203125" style="411" customWidth="1"/>
    <col min="12038" max="12038" width="10.33203125" style="411" customWidth="1"/>
    <col min="12039" max="12039" width="8.88671875" style="411" customWidth="1"/>
    <col min="12040" max="12040" width="14.44140625" style="411" customWidth="1"/>
    <col min="12041" max="12041" width="16.5546875" style="411" customWidth="1"/>
    <col min="12042" max="12044" width="9.109375" style="411"/>
    <col min="12045" max="12045" width="13.44140625" style="411" bestFit="1" customWidth="1"/>
    <col min="12046" max="12290" width="9.109375" style="411"/>
    <col min="12291" max="12291" width="0" style="411" hidden="1" customWidth="1"/>
    <col min="12292" max="12292" width="6.6640625" style="411" customWidth="1"/>
    <col min="12293" max="12293" width="38.33203125" style="411" customWidth="1"/>
    <col min="12294" max="12294" width="10.33203125" style="411" customWidth="1"/>
    <col min="12295" max="12295" width="8.88671875" style="411" customWidth="1"/>
    <col min="12296" max="12296" width="14.44140625" style="411" customWidth="1"/>
    <col min="12297" max="12297" width="16.5546875" style="411" customWidth="1"/>
    <col min="12298" max="12300" width="9.109375" style="411"/>
    <col min="12301" max="12301" width="13.44140625" style="411" bestFit="1" customWidth="1"/>
    <col min="12302" max="12546" width="9.109375" style="411"/>
    <col min="12547" max="12547" width="0" style="411" hidden="1" customWidth="1"/>
    <col min="12548" max="12548" width="6.6640625" style="411" customWidth="1"/>
    <col min="12549" max="12549" width="38.33203125" style="411" customWidth="1"/>
    <col min="12550" max="12550" width="10.33203125" style="411" customWidth="1"/>
    <col min="12551" max="12551" width="8.88671875" style="411" customWidth="1"/>
    <col min="12552" max="12552" width="14.44140625" style="411" customWidth="1"/>
    <col min="12553" max="12553" width="16.5546875" style="411" customWidth="1"/>
    <col min="12554" max="12556" width="9.109375" style="411"/>
    <col min="12557" max="12557" width="13.44140625" style="411" bestFit="1" customWidth="1"/>
    <col min="12558" max="12802" width="9.109375" style="411"/>
    <col min="12803" max="12803" width="0" style="411" hidden="1" customWidth="1"/>
    <col min="12804" max="12804" width="6.6640625" style="411" customWidth="1"/>
    <col min="12805" max="12805" width="38.33203125" style="411" customWidth="1"/>
    <col min="12806" max="12806" width="10.33203125" style="411" customWidth="1"/>
    <col min="12807" max="12807" width="8.88671875" style="411" customWidth="1"/>
    <col min="12808" max="12808" width="14.44140625" style="411" customWidth="1"/>
    <col min="12809" max="12809" width="16.5546875" style="411" customWidth="1"/>
    <col min="12810" max="12812" width="9.109375" style="411"/>
    <col min="12813" max="12813" width="13.44140625" style="411" bestFit="1" customWidth="1"/>
    <col min="12814" max="13058" width="9.109375" style="411"/>
    <col min="13059" max="13059" width="0" style="411" hidden="1" customWidth="1"/>
    <col min="13060" max="13060" width="6.6640625" style="411" customWidth="1"/>
    <col min="13061" max="13061" width="38.33203125" style="411" customWidth="1"/>
    <col min="13062" max="13062" width="10.33203125" style="411" customWidth="1"/>
    <col min="13063" max="13063" width="8.88671875" style="411" customWidth="1"/>
    <col min="13064" max="13064" width="14.44140625" style="411" customWidth="1"/>
    <col min="13065" max="13065" width="16.5546875" style="411" customWidth="1"/>
    <col min="13066" max="13068" width="9.109375" style="411"/>
    <col min="13069" max="13069" width="13.44140625" style="411" bestFit="1" customWidth="1"/>
    <col min="13070" max="13314" width="9.109375" style="411"/>
    <col min="13315" max="13315" width="0" style="411" hidden="1" customWidth="1"/>
    <col min="13316" max="13316" width="6.6640625" style="411" customWidth="1"/>
    <col min="13317" max="13317" width="38.33203125" style="411" customWidth="1"/>
    <col min="13318" max="13318" width="10.33203125" style="411" customWidth="1"/>
    <col min="13319" max="13319" width="8.88671875" style="411" customWidth="1"/>
    <col min="13320" max="13320" width="14.44140625" style="411" customWidth="1"/>
    <col min="13321" max="13321" width="16.5546875" style="411" customWidth="1"/>
    <col min="13322" max="13324" width="9.109375" style="411"/>
    <col min="13325" max="13325" width="13.44140625" style="411" bestFit="1" customWidth="1"/>
    <col min="13326" max="13570" width="9.109375" style="411"/>
    <col min="13571" max="13571" width="0" style="411" hidden="1" customWidth="1"/>
    <col min="13572" max="13572" width="6.6640625" style="411" customWidth="1"/>
    <col min="13573" max="13573" width="38.33203125" style="411" customWidth="1"/>
    <col min="13574" max="13574" width="10.33203125" style="411" customWidth="1"/>
    <col min="13575" max="13575" width="8.88671875" style="411" customWidth="1"/>
    <col min="13576" max="13576" width="14.44140625" style="411" customWidth="1"/>
    <col min="13577" max="13577" width="16.5546875" style="411" customWidth="1"/>
    <col min="13578" max="13580" width="9.109375" style="411"/>
    <col min="13581" max="13581" width="13.44140625" style="411" bestFit="1" customWidth="1"/>
    <col min="13582" max="13826" width="9.109375" style="411"/>
    <col min="13827" max="13827" width="0" style="411" hidden="1" customWidth="1"/>
    <col min="13828" max="13828" width="6.6640625" style="411" customWidth="1"/>
    <col min="13829" max="13829" width="38.33203125" style="411" customWidth="1"/>
    <col min="13830" max="13830" width="10.33203125" style="411" customWidth="1"/>
    <col min="13831" max="13831" width="8.88671875" style="411" customWidth="1"/>
    <col min="13832" max="13832" width="14.44140625" style="411" customWidth="1"/>
    <col min="13833" max="13833" width="16.5546875" style="411" customWidth="1"/>
    <col min="13834" max="13836" width="9.109375" style="411"/>
    <col min="13837" max="13837" width="13.44140625" style="411" bestFit="1" customWidth="1"/>
    <col min="13838" max="14082" width="9.109375" style="411"/>
    <col min="14083" max="14083" width="0" style="411" hidden="1" customWidth="1"/>
    <col min="14084" max="14084" width="6.6640625" style="411" customWidth="1"/>
    <col min="14085" max="14085" width="38.33203125" style="411" customWidth="1"/>
    <col min="14086" max="14086" width="10.33203125" style="411" customWidth="1"/>
    <col min="14087" max="14087" width="8.88671875" style="411" customWidth="1"/>
    <col min="14088" max="14088" width="14.44140625" style="411" customWidth="1"/>
    <col min="14089" max="14089" width="16.5546875" style="411" customWidth="1"/>
    <col min="14090" max="14092" width="9.109375" style="411"/>
    <col min="14093" max="14093" width="13.44140625" style="411" bestFit="1" customWidth="1"/>
    <col min="14094" max="14338" width="9.109375" style="411"/>
    <col min="14339" max="14339" width="0" style="411" hidden="1" customWidth="1"/>
    <col min="14340" max="14340" width="6.6640625" style="411" customWidth="1"/>
    <col min="14341" max="14341" width="38.33203125" style="411" customWidth="1"/>
    <col min="14342" max="14342" width="10.33203125" style="411" customWidth="1"/>
    <col min="14343" max="14343" width="8.88671875" style="411" customWidth="1"/>
    <col min="14344" max="14344" width="14.44140625" style="411" customWidth="1"/>
    <col min="14345" max="14345" width="16.5546875" style="411" customWidth="1"/>
    <col min="14346" max="14348" width="9.109375" style="411"/>
    <col min="14349" max="14349" width="13.44140625" style="411" bestFit="1" customWidth="1"/>
    <col min="14350" max="14594" width="9.109375" style="411"/>
    <col min="14595" max="14595" width="0" style="411" hidden="1" customWidth="1"/>
    <col min="14596" max="14596" width="6.6640625" style="411" customWidth="1"/>
    <col min="14597" max="14597" width="38.33203125" style="411" customWidth="1"/>
    <col min="14598" max="14598" width="10.33203125" style="411" customWidth="1"/>
    <col min="14599" max="14599" width="8.88671875" style="411" customWidth="1"/>
    <col min="14600" max="14600" width="14.44140625" style="411" customWidth="1"/>
    <col min="14601" max="14601" width="16.5546875" style="411" customWidth="1"/>
    <col min="14602" max="14604" width="9.109375" style="411"/>
    <col min="14605" max="14605" width="13.44140625" style="411" bestFit="1" customWidth="1"/>
    <col min="14606" max="14850" width="9.109375" style="411"/>
    <col min="14851" max="14851" width="0" style="411" hidden="1" customWidth="1"/>
    <col min="14852" max="14852" width="6.6640625" style="411" customWidth="1"/>
    <col min="14853" max="14853" width="38.33203125" style="411" customWidth="1"/>
    <col min="14854" max="14854" width="10.33203125" style="411" customWidth="1"/>
    <col min="14855" max="14855" width="8.88671875" style="411" customWidth="1"/>
    <col min="14856" max="14856" width="14.44140625" style="411" customWidth="1"/>
    <col min="14857" max="14857" width="16.5546875" style="411" customWidth="1"/>
    <col min="14858" max="14860" width="9.109375" style="411"/>
    <col min="14861" max="14861" width="13.44140625" style="411" bestFit="1" customWidth="1"/>
    <col min="14862" max="15106" width="9.109375" style="411"/>
    <col min="15107" max="15107" width="0" style="411" hidden="1" customWidth="1"/>
    <col min="15108" max="15108" width="6.6640625" style="411" customWidth="1"/>
    <col min="15109" max="15109" width="38.33203125" style="411" customWidth="1"/>
    <col min="15110" max="15110" width="10.33203125" style="411" customWidth="1"/>
    <col min="15111" max="15111" width="8.88671875" style="411" customWidth="1"/>
    <col min="15112" max="15112" width="14.44140625" style="411" customWidth="1"/>
    <col min="15113" max="15113" width="16.5546875" style="411" customWidth="1"/>
    <col min="15114" max="15116" width="9.109375" style="411"/>
    <col min="15117" max="15117" width="13.44140625" style="411" bestFit="1" customWidth="1"/>
    <col min="15118" max="15362" width="9.109375" style="411"/>
    <col min="15363" max="15363" width="0" style="411" hidden="1" customWidth="1"/>
    <col min="15364" max="15364" width="6.6640625" style="411" customWidth="1"/>
    <col min="15365" max="15365" width="38.33203125" style="411" customWidth="1"/>
    <col min="15366" max="15366" width="10.33203125" style="411" customWidth="1"/>
    <col min="15367" max="15367" width="8.88671875" style="411" customWidth="1"/>
    <col min="15368" max="15368" width="14.44140625" style="411" customWidth="1"/>
    <col min="15369" max="15369" width="16.5546875" style="411" customWidth="1"/>
    <col min="15370" max="15372" width="9.109375" style="411"/>
    <col min="15373" max="15373" width="13.44140625" style="411" bestFit="1" customWidth="1"/>
    <col min="15374" max="15618" width="9.109375" style="411"/>
    <col min="15619" max="15619" width="0" style="411" hidden="1" customWidth="1"/>
    <col min="15620" max="15620" width="6.6640625" style="411" customWidth="1"/>
    <col min="15621" max="15621" width="38.33203125" style="411" customWidth="1"/>
    <col min="15622" max="15622" width="10.33203125" style="411" customWidth="1"/>
    <col min="15623" max="15623" width="8.88671875" style="411" customWidth="1"/>
    <col min="15624" max="15624" width="14.44140625" style="411" customWidth="1"/>
    <col min="15625" max="15625" width="16.5546875" style="411" customWidth="1"/>
    <col min="15626" max="15628" width="9.109375" style="411"/>
    <col min="15629" max="15629" width="13.44140625" style="411" bestFit="1" customWidth="1"/>
    <col min="15630" max="15874" width="9.109375" style="411"/>
    <col min="15875" max="15875" width="0" style="411" hidden="1" customWidth="1"/>
    <col min="15876" max="15876" width="6.6640625" style="411" customWidth="1"/>
    <col min="15877" max="15877" width="38.33203125" style="411" customWidth="1"/>
    <col min="15878" max="15878" width="10.33203125" style="411" customWidth="1"/>
    <col min="15879" max="15879" width="8.88671875" style="411" customWidth="1"/>
    <col min="15880" max="15880" width="14.44140625" style="411" customWidth="1"/>
    <col min="15881" max="15881" width="16.5546875" style="411" customWidth="1"/>
    <col min="15882" max="15884" width="9.109375" style="411"/>
    <col min="15885" max="15885" width="13.44140625" style="411" bestFit="1" customWidth="1"/>
    <col min="15886" max="16130" width="9.109375" style="411"/>
    <col min="16131" max="16131" width="0" style="411" hidden="1" customWidth="1"/>
    <col min="16132" max="16132" width="6.6640625" style="411" customWidth="1"/>
    <col min="16133" max="16133" width="38.33203125" style="411" customWidth="1"/>
    <col min="16134" max="16134" width="10.33203125" style="411" customWidth="1"/>
    <col min="16135" max="16135" width="8.88671875" style="411" customWidth="1"/>
    <col min="16136" max="16136" width="14.44140625" style="411" customWidth="1"/>
    <col min="16137" max="16137" width="16.5546875" style="411" customWidth="1"/>
    <col min="16138" max="16140" width="9.109375" style="411"/>
    <col min="16141" max="16141" width="13.44140625" style="411" bestFit="1" customWidth="1"/>
    <col min="16142" max="16384" width="9.109375" style="411"/>
  </cols>
  <sheetData>
    <row r="1" spans="1:13" x14ac:dyDescent="0.25">
      <c r="B1" s="1004" t="str">
        <f>'[1]D-Excavation'!$B$1</f>
        <v>PROPOSED APARTMENT AT NO:05, BULLERS LANE, COLOMBO-07. FOR MRS.J.L.J.PESTONJEE</v>
      </c>
      <c r="C1" s="1004"/>
      <c r="D1" s="1004"/>
      <c r="E1" s="1004"/>
      <c r="F1" s="1004"/>
      <c r="G1" s="1004"/>
      <c r="H1" s="1004"/>
      <c r="I1" s="1004"/>
      <c r="J1" s="1004"/>
      <c r="K1" s="1004"/>
    </row>
    <row r="2" spans="1:13" x14ac:dyDescent="0.25">
      <c r="B2" s="1004" t="s">
        <v>459</v>
      </c>
      <c r="C2" s="1004"/>
      <c r="D2" s="1004"/>
      <c r="E2" s="1004"/>
      <c r="F2" s="1004"/>
      <c r="G2" s="1004"/>
      <c r="H2" s="1004"/>
      <c r="I2" s="1004"/>
      <c r="J2" s="1004"/>
      <c r="K2" s="1004"/>
    </row>
    <row r="3" spans="1:13" x14ac:dyDescent="0.25">
      <c r="B3" s="1009" t="s">
        <v>460</v>
      </c>
      <c r="C3" s="1009"/>
      <c r="D3" s="1009"/>
      <c r="E3" s="1009"/>
      <c r="F3" s="1009"/>
      <c r="G3" s="1009"/>
      <c r="H3" s="1009"/>
      <c r="I3" s="1009"/>
      <c r="J3" s="1009"/>
      <c r="K3" s="1009"/>
    </row>
    <row r="4" spans="1:13" x14ac:dyDescent="0.25">
      <c r="B4" s="581"/>
      <c r="C4" s="581"/>
      <c r="D4" s="581"/>
      <c r="E4" s="581"/>
      <c r="F4" s="581"/>
      <c r="G4" s="581"/>
      <c r="H4" s="581"/>
      <c r="I4" s="581"/>
    </row>
    <row r="5" spans="1:13" ht="39.6" x14ac:dyDescent="0.25">
      <c r="B5" s="61" t="s">
        <v>116</v>
      </c>
      <c r="C5" s="61" t="s">
        <v>117</v>
      </c>
      <c r="D5" s="62" t="s">
        <v>118</v>
      </c>
      <c r="E5" s="61" t="s">
        <v>5</v>
      </c>
      <c r="F5" s="590" t="s">
        <v>888</v>
      </c>
      <c r="G5" s="62" t="s">
        <v>884</v>
      </c>
      <c r="H5" s="62" t="s">
        <v>885</v>
      </c>
      <c r="I5" s="62" t="s">
        <v>883</v>
      </c>
      <c r="J5" s="202" t="s">
        <v>974</v>
      </c>
      <c r="K5" s="202" t="s">
        <v>884</v>
      </c>
      <c r="L5" s="589"/>
    </row>
    <row r="6" spans="1:13" x14ac:dyDescent="0.25">
      <c r="B6" s="412"/>
      <c r="C6" s="413"/>
      <c r="D6" s="414"/>
      <c r="E6" s="415"/>
      <c r="F6" s="416"/>
      <c r="G6" s="415"/>
      <c r="H6" s="416"/>
      <c r="I6" s="417"/>
      <c r="J6" s="651"/>
      <c r="K6" s="652"/>
      <c r="L6" s="589"/>
    </row>
    <row r="7" spans="1:13" s="482" customFormat="1" x14ac:dyDescent="0.25">
      <c r="A7" s="101">
        <f>IF(D7&lt;&gt;"",A6+1,A6)</f>
        <v>0</v>
      </c>
      <c r="B7" s="66" t="str">
        <f>IF(D7&lt;&gt;"","Q"&amp;A7,"")</f>
        <v/>
      </c>
      <c r="C7" s="420" t="s">
        <v>459</v>
      </c>
      <c r="D7" s="491"/>
      <c r="E7" s="421"/>
      <c r="F7" s="489"/>
      <c r="G7" s="421"/>
      <c r="H7" s="489"/>
      <c r="I7" s="292"/>
      <c r="J7" s="653"/>
      <c r="K7" s="654"/>
      <c r="L7" s="589"/>
      <c r="M7" s="589"/>
    </row>
    <row r="8" spans="1:13" s="482" customFormat="1" x14ac:dyDescent="0.25">
      <c r="A8" s="101">
        <f>IF(D8&lt;&gt;"",A7+1,A7)</f>
        <v>0</v>
      </c>
      <c r="B8" s="66" t="str">
        <f>IF(D8&lt;&gt;"","Q"&amp;A8,"")</f>
        <v/>
      </c>
      <c r="C8" s="420"/>
      <c r="D8" s="491"/>
      <c r="E8" s="591"/>
      <c r="F8" s="489"/>
      <c r="G8" s="591"/>
      <c r="H8" s="489"/>
      <c r="I8" s="292"/>
      <c r="J8" s="653"/>
      <c r="K8" s="654"/>
      <c r="L8" s="589"/>
      <c r="M8" s="589"/>
    </row>
    <row r="9" spans="1:13" s="482" customFormat="1" ht="39.6" x14ac:dyDescent="0.25">
      <c r="A9" s="101">
        <f t="shared" ref="A9:A76" si="0">IF(D9&lt;&gt;"",A8+1,A8)</f>
        <v>0</v>
      </c>
      <c r="B9" s="66" t="str">
        <f t="shared" ref="B9:B87" si="1">IF(D9&lt;&gt;"","Q"&amp;A9,"")</f>
        <v/>
      </c>
      <c r="C9" s="592" t="s">
        <v>461</v>
      </c>
      <c r="D9" s="491"/>
      <c r="E9" s="421" t="s">
        <v>122</v>
      </c>
      <c r="F9" s="489"/>
      <c r="G9" s="421"/>
      <c r="H9" s="489"/>
      <c r="I9" s="292"/>
      <c r="J9" s="653"/>
      <c r="K9" s="654"/>
      <c r="L9" s="589"/>
      <c r="M9" s="589"/>
    </row>
    <row r="10" spans="1:13" s="482" customFormat="1" x14ac:dyDescent="0.25">
      <c r="A10" s="101">
        <f t="shared" si="0"/>
        <v>0</v>
      </c>
      <c r="B10" s="66" t="str">
        <f t="shared" si="1"/>
        <v/>
      </c>
      <c r="C10" s="420"/>
      <c r="D10" s="491"/>
      <c r="E10" s="421"/>
      <c r="F10" s="489"/>
      <c r="G10" s="421"/>
      <c r="H10" s="489"/>
      <c r="I10" s="292"/>
      <c r="J10" s="653"/>
      <c r="K10" s="654"/>
      <c r="L10" s="589"/>
      <c r="M10" s="589"/>
    </row>
    <row r="11" spans="1:13" s="482" customFormat="1" x14ac:dyDescent="0.25">
      <c r="A11" s="101">
        <f t="shared" si="0"/>
        <v>0</v>
      </c>
      <c r="B11" s="66" t="str">
        <f t="shared" si="1"/>
        <v/>
      </c>
      <c r="C11" s="593"/>
      <c r="D11" s="491"/>
      <c r="E11" s="421"/>
      <c r="F11" s="489"/>
      <c r="G11" s="421"/>
      <c r="H11" s="489"/>
      <c r="I11" s="292"/>
      <c r="J11" s="653"/>
      <c r="K11" s="654"/>
      <c r="L11" s="589"/>
      <c r="M11" s="589"/>
    </row>
    <row r="12" spans="1:13" s="482" customFormat="1" x14ac:dyDescent="0.25">
      <c r="A12" s="101">
        <f t="shared" si="0"/>
        <v>0</v>
      </c>
      <c r="B12" s="66" t="str">
        <f t="shared" si="1"/>
        <v/>
      </c>
      <c r="C12" s="451"/>
      <c r="D12" s="491"/>
      <c r="E12" s="594"/>
      <c r="F12" s="489"/>
      <c r="G12" s="594"/>
      <c r="H12" s="489"/>
      <c r="I12" s="292"/>
      <c r="J12" s="653"/>
      <c r="K12" s="654"/>
      <c r="L12" s="589"/>
      <c r="M12" s="589"/>
    </row>
    <row r="13" spans="1:13" s="482" customFormat="1" x14ac:dyDescent="0.25">
      <c r="A13" s="101">
        <f t="shared" si="0"/>
        <v>0</v>
      </c>
      <c r="B13" s="66" t="str">
        <f t="shared" si="1"/>
        <v/>
      </c>
      <c r="C13" s="595" t="s">
        <v>462</v>
      </c>
      <c r="D13" s="491"/>
      <c r="E13" s="594"/>
      <c r="F13" s="489"/>
      <c r="G13" s="594"/>
      <c r="H13" s="489"/>
      <c r="I13" s="292"/>
      <c r="J13" s="653"/>
      <c r="K13" s="654"/>
      <c r="L13" s="589"/>
      <c r="M13" s="589"/>
    </row>
    <row r="14" spans="1:13" s="482" customFormat="1" x14ac:dyDescent="0.25">
      <c r="A14" s="101">
        <f t="shared" si="0"/>
        <v>0</v>
      </c>
      <c r="B14" s="66" t="str">
        <f t="shared" si="1"/>
        <v/>
      </c>
      <c r="C14" s="451"/>
      <c r="D14" s="491"/>
      <c r="E14" s="594"/>
      <c r="F14" s="489"/>
      <c r="G14" s="594"/>
      <c r="H14" s="489"/>
      <c r="I14" s="292"/>
      <c r="J14" s="653"/>
      <c r="K14" s="654"/>
      <c r="L14" s="589"/>
      <c r="M14" s="589"/>
    </row>
    <row r="15" spans="1:13" s="482" customFormat="1" x14ac:dyDescent="0.25">
      <c r="A15" s="101">
        <f t="shared" si="0"/>
        <v>1</v>
      </c>
      <c r="B15" s="66" t="str">
        <f t="shared" si="1"/>
        <v>Q1</v>
      </c>
      <c r="C15" s="596" t="s">
        <v>463</v>
      </c>
      <c r="D15" s="462">
        <v>610</v>
      </c>
      <c r="E15" s="421" t="s">
        <v>464</v>
      </c>
      <c r="F15" s="489">
        <v>303</v>
      </c>
      <c r="G15" s="421">
        <f>F15*D15</f>
        <v>184830</v>
      </c>
      <c r="H15" s="489">
        <v>293.24</v>
      </c>
      <c r="I15" s="292">
        <f>H15*D15</f>
        <v>178876.4</v>
      </c>
      <c r="J15" s="655">
        <v>350</v>
      </c>
      <c r="K15" s="653">
        <f>J15*H15</f>
        <v>102634</v>
      </c>
      <c r="L15" s="589"/>
      <c r="M15" s="589"/>
    </row>
    <row r="16" spans="1:13" s="482" customFormat="1" x14ac:dyDescent="0.25">
      <c r="A16" s="101">
        <f t="shared" si="0"/>
        <v>1</v>
      </c>
      <c r="B16" s="66" t="str">
        <f t="shared" si="1"/>
        <v/>
      </c>
      <c r="C16" s="596"/>
      <c r="D16" s="462"/>
      <c r="E16" s="421"/>
      <c r="F16" s="489"/>
      <c r="G16" s="421"/>
      <c r="H16" s="489"/>
      <c r="I16" s="292"/>
      <c r="J16" s="655"/>
      <c r="K16" s="653"/>
      <c r="L16" s="589"/>
      <c r="M16" s="589"/>
    </row>
    <row r="17" spans="1:15" s="482" customFormat="1" x14ac:dyDescent="0.25">
      <c r="A17" s="101">
        <f t="shared" si="0"/>
        <v>2</v>
      </c>
      <c r="B17" s="66" t="str">
        <f t="shared" si="1"/>
        <v>Q2</v>
      </c>
      <c r="C17" s="596" t="s">
        <v>465</v>
      </c>
      <c r="D17" s="462">
        <v>291</v>
      </c>
      <c r="E17" s="421" t="s">
        <v>464</v>
      </c>
      <c r="F17" s="489">
        <v>396</v>
      </c>
      <c r="G17" s="421">
        <f t="shared" ref="G17:G88" si="2">F17*D17</f>
        <v>115236</v>
      </c>
      <c r="H17" s="489">
        <v>383.25</v>
      </c>
      <c r="I17" s="292">
        <f t="shared" ref="I17:I29" si="3">H17*D17</f>
        <v>111525.75</v>
      </c>
      <c r="J17" s="655">
        <v>275</v>
      </c>
      <c r="K17" s="653">
        <f t="shared" ref="K17:K87" si="4">J17*H17</f>
        <v>105393.75</v>
      </c>
      <c r="M17" s="530"/>
    </row>
    <row r="18" spans="1:15" s="482" customFormat="1" x14ac:dyDescent="0.25">
      <c r="A18" s="101">
        <f t="shared" si="0"/>
        <v>2</v>
      </c>
      <c r="B18" s="66" t="str">
        <f t="shared" si="1"/>
        <v/>
      </c>
      <c r="C18" s="596"/>
      <c r="D18" s="462"/>
      <c r="E18" s="594"/>
      <c r="F18" s="489"/>
      <c r="G18" s="421"/>
      <c r="H18" s="489"/>
      <c r="I18" s="292"/>
      <c r="J18" s="655"/>
      <c r="K18" s="653"/>
      <c r="M18" s="530"/>
    </row>
    <row r="19" spans="1:15" s="482" customFormat="1" x14ac:dyDescent="0.25">
      <c r="A19" s="101">
        <f t="shared" si="0"/>
        <v>3</v>
      </c>
      <c r="B19" s="66" t="str">
        <f t="shared" si="1"/>
        <v>Q3</v>
      </c>
      <c r="C19" s="596" t="s">
        <v>466</v>
      </c>
      <c r="D19" s="462">
        <v>330</v>
      </c>
      <c r="E19" s="421" t="s">
        <v>464</v>
      </c>
      <c r="F19" s="489">
        <v>466</v>
      </c>
      <c r="G19" s="421">
        <f t="shared" si="2"/>
        <v>153780</v>
      </c>
      <c r="H19" s="489">
        <v>450.99</v>
      </c>
      <c r="I19" s="292">
        <f t="shared" si="3"/>
        <v>148826.70000000001</v>
      </c>
      <c r="J19" s="655">
        <v>290</v>
      </c>
      <c r="K19" s="653">
        <f t="shared" si="4"/>
        <v>130787.1</v>
      </c>
      <c r="M19" s="530"/>
    </row>
    <row r="20" spans="1:15" s="482" customFormat="1" x14ac:dyDescent="0.25">
      <c r="A20" s="101">
        <f t="shared" si="0"/>
        <v>3</v>
      </c>
      <c r="B20" s="66" t="str">
        <f t="shared" si="1"/>
        <v/>
      </c>
      <c r="C20" s="596"/>
      <c r="D20" s="462"/>
      <c r="E20" s="421"/>
      <c r="F20" s="489"/>
      <c r="G20" s="421"/>
      <c r="H20" s="489"/>
      <c r="I20" s="292"/>
      <c r="J20" s="655"/>
      <c r="K20" s="653"/>
      <c r="M20" s="530"/>
    </row>
    <row r="21" spans="1:15" s="482" customFormat="1" x14ac:dyDescent="0.25">
      <c r="A21" s="101">
        <f t="shared" si="0"/>
        <v>4</v>
      </c>
      <c r="B21" s="66" t="str">
        <f t="shared" si="1"/>
        <v>Q4</v>
      </c>
      <c r="C21" s="464" t="s">
        <v>467</v>
      </c>
      <c r="D21" s="462">
        <v>228</v>
      </c>
      <c r="E21" s="421" t="s">
        <v>464</v>
      </c>
      <c r="F21" s="489">
        <v>641</v>
      </c>
      <c r="G21" s="421">
        <f t="shared" si="2"/>
        <v>146148</v>
      </c>
      <c r="H21" s="489">
        <v>620.36</v>
      </c>
      <c r="I21" s="292">
        <f t="shared" si="3"/>
        <v>141442.08000000002</v>
      </c>
      <c r="J21" s="655">
        <v>228</v>
      </c>
      <c r="K21" s="653">
        <f t="shared" si="4"/>
        <v>141442.08000000002</v>
      </c>
      <c r="M21" s="530"/>
    </row>
    <row r="22" spans="1:15" s="482" customFormat="1" x14ac:dyDescent="0.25">
      <c r="A22" s="101">
        <f t="shared" si="0"/>
        <v>4</v>
      </c>
      <c r="B22" s="66" t="str">
        <f t="shared" si="1"/>
        <v/>
      </c>
      <c r="C22" s="596"/>
      <c r="D22" s="462"/>
      <c r="E22" s="421"/>
      <c r="F22" s="489"/>
      <c r="G22" s="421"/>
      <c r="H22" s="489"/>
      <c r="I22" s="292"/>
      <c r="J22" s="655"/>
      <c r="K22" s="653"/>
      <c r="M22" s="530"/>
    </row>
    <row r="23" spans="1:15" s="482" customFormat="1" x14ac:dyDescent="0.25">
      <c r="A23" s="101">
        <f t="shared" si="0"/>
        <v>5</v>
      </c>
      <c r="B23" s="66" t="str">
        <f t="shared" si="1"/>
        <v>Q5</v>
      </c>
      <c r="C23" s="464" t="s">
        <v>468</v>
      </c>
      <c r="D23" s="462">
        <v>60</v>
      </c>
      <c r="E23" s="421" t="s">
        <v>464</v>
      </c>
      <c r="F23" s="489">
        <v>769</v>
      </c>
      <c r="G23" s="421">
        <f t="shared" si="2"/>
        <v>46140</v>
      </c>
      <c r="H23" s="489">
        <v>744.24</v>
      </c>
      <c r="I23" s="292">
        <f t="shared" si="3"/>
        <v>44654.400000000001</v>
      </c>
      <c r="J23" s="655">
        <v>52</v>
      </c>
      <c r="K23" s="653">
        <f t="shared" si="4"/>
        <v>38700.480000000003</v>
      </c>
      <c r="M23" s="530"/>
    </row>
    <row r="24" spans="1:15" s="482" customFormat="1" x14ac:dyDescent="0.25">
      <c r="A24" s="101">
        <f t="shared" si="0"/>
        <v>5</v>
      </c>
      <c r="B24" s="66" t="str">
        <f t="shared" si="1"/>
        <v/>
      </c>
      <c r="C24" s="464"/>
      <c r="D24" s="462"/>
      <c r="E24" s="421"/>
      <c r="F24" s="489"/>
      <c r="G24" s="421"/>
      <c r="H24" s="489"/>
      <c r="I24" s="292"/>
      <c r="J24" s="655"/>
      <c r="K24" s="653"/>
      <c r="M24" s="530"/>
    </row>
    <row r="25" spans="1:15" s="482" customFormat="1" x14ac:dyDescent="0.25">
      <c r="A25" s="101">
        <f t="shared" si="0"/>
        <v>6</v>
      </c>
      <c r="B25" s="66" t="str">
        <f t="shared" si="1"/>
        <v>Q6</v>
      </c>
      <c r="C25" s="464" t="s">
        <v>469</v>
      </c>
      <c r="D25" s="462">
        <v>42</v>
      </c>
      <c r="E25" s="421" t="s">
        <v>464</v>
      </c>
      <c r="F25" s="489">
        <v>1153</v>
      </c>
      <c r="G25" s="421">
        <f t="shared" si="2"/>
        <v>48426</v>
      </c>
      <c r="H25" s="489">
        <v>1115.8699999999999</v>
      </c>
      <c r="I25" s="292">
        <f t="shared" si="3"/>
        <v>46866.539999999994</v>
      </c>
      <c r="J25" s="655">
        <v>42</v>
      </c>
      <c r="K25" s="653">
        <f t="shared" si="4"/>
        <v>46866.539999999994</v>
      </c>
      <c r="M25" s="530"/>
    </row>
    <row r="26" spans="1:15" s="482" customFormat="1" x14ac:dyDescent="0.25">
      <c r="A26" s="101">
        <f t="shared" si="0"/>
        <v>6</v>
      </c>
      <c r="B26" s="66" t="str">
        <f t="shared" si="1"/>
        <v/>
      </c>
      <c r="C26" s="464"/>
      <c r="D26" s="462"/>
      <c r="E26" s="421"/>
      <c r="F26" s="489"/>
      <c r="G26" s="421"/>
      <c r="H26" s="489"/>
      <c r="I26" s="292"/>
      <c r="J26" s="655"/>
      <c r="K26" s="653"/>
      <c r="M26" s="530"/>
    </row>
    <row r="27" spans="1:15" s="482" customFormat="1" x14ac:dyDescent="0.25">
      <c r="A27" s="101">
        <f t="shared" si="0"/>
        <v>7</v>
      </c>
      <c r="B27" s="66" t="str">
        <f t="shared" si="1"/>
        <v>Q7</v>
      </c>
      <c r="C27" s="464" t="s">
        <v>470</v>
      </c>
      <c r="D27" s="462">
        <v>12</v>
      </c>
      <c r="E27" s="421" t="s">
        <v>464</v>
      </c>
      <c r="F27" s="489">
        <v>2120</v>
      </c>
      <c r="G27" s="421">
        <f t="shared" si="2"/>
        <v>25440</v>
      </c>
      <c r="H27" s="489">
        <v>2051.7399999999998</v>
      </c>
      <c r="I27" s="292">
        <f t="shared" si="3"/>
        <v>24620.879999999997</v>
      </c>
      <c r="J27" s="655">
        <v>12</v>
      </c>
      <c r="K27" s="653">
        <f t="shared" si="4"/>
        <v>24620.879999999997</v>
      </c>
      <c r="M27" s="530"/>
    </row>
    <row r="28" spans="1:15" s="482" customFormat="1" x14ac:dyDescent="0.25">
      <c r="A28" s="101">
        <f t="shared" si="0"/>
        <v>7</v>
      </c>
      <c r="B28" s="66" t="str">
        <f t="shared" si="1"/>
        <v/>
      </c>
      <c r="C28" s="464"/>
      <c r="D28" s="462"/>
      <c r="E28" s="421"/>
      <c r="F28" s="489"/>
      <c r="G28" s="421"/>
      <c r="H28" s="489"/>
      <c r="I28" s="292"/>
      <c r="J28" s="655"/>
      <c r="K28" s="653"/>
      <c r="M28" s="530"/>
    </row>
    <row r="29" spans="1:15" s="482" customFormat="1" x14ac:dyDescent="0.25">
      <c r="A29" s="101">
        <f t="shared" si="0"/>
        <v>8</v>
      </c>
      <c r="B29" s="66" t="str">
        <f t="shared" si="1"/>
        <v>Q8</v>
      </c>
      <c r="C29" s="464" t="s">
        <v>471</v>
      </c>
      <c r="D29" s="462">
        <v>6</v>
      </c>
      <c r="E29" s="421" t="s">
        <v>464</v>
      </c>
      <c r="F29" s="489">
        <v>2610</v>
      </c>
      <c r="G29" s="421">
        <f t="shared" si="2"/>
        <v>15660</v>
      </c>
      <c r="H29" s="489">
        <v>2525.96</v>
      </c>
      <c r="I29" s="292">
        <f t="shared" si="3"/>
        <v>15155.76</v>
      </c>
      <c r="J29" s="655">
        <v>6</v>
      </c>
      <c r="K29" s="653">
        <f t="shared" si="4"/>
        <v>15155.76</v>
      </c>
      <c r="M29" s="530"/>
    </row>
    <row r="30" spans="1:15" s="482" customFormat="1" x14ac:dyDescent="0.25">
      <c r="A30" s="101">
        <f t="shared" si="0"/>
        <v>8</v>
      </c>
      <c r="B30" s="66" t="str">
        <f t="shared" si="1"/>
        <v/>
      </c>
      <c r="C30" s="464"/>
      <c r="D30" s="462"/>
      <c r="E30" s="421"/>
      <c r="F30" s="489"/>
      <c r="G30" s="421"/>
      <c r="H30" s="489"/>
      <c r="I30" s="292"/>
      <c r="J30" s="653"/>
      <c r="K30" s="653"/>
      <c r="M30" s="597"/>
      <c r="O30" s="598"/>
    </row>
    <row r="31" spans="1:15" s="482" customFormat="1" x14ac:dyDescent="0.25">
      <c r="A31" s="101">
        <f t="shared" si="0"/>
        <v>8</v>
      </c>
      <c r="B31" s="66" t="str">
        <f t="shared" si="1"/>
        <v/>
      </c>
      <c r="C31" s="595" t="s">
        <v>472</v>
      </c>
      <c r="D31" s="491"/>
      <c r="E31" s="594"/>
      <c r="F31" s="599"/>
      <c r="G31" s="421"/>
      <c r="H31" s="489"/>
      <c r="I31" s="292"/>
      <c r="J31" s="653"/>
      <c r="K31" s="653"/>
      <c r="M31" s="530"/>
    </row>
    <row r="32" spans="1:15" s="482" customFormat="1" x14ac:dyDescent="0.25">
      <c r="A32" s="101">
        <f t="shared" si="0"/>
        <v>8</v>
      </c>
      <c r="B32" s="66" t="str">
        <f t="shared" si="1"/>
        <v/>
      </c>
      <c r="C32" s="596"/>
      <c r="D32" s="491"/>
      <c r="E32" s="594"/>
      <c r="F32" s="599"/>
      <c r="G32" s="421"/>
      <c r="H32" s="489"/>
      <c r="I32" s="292"/>
      <c r="J32" s="653"/>
      <c r="K32" s="653"/>
      <c r="M32" s="530"/>
    </row>
    <row r="33" spans="1:18" s="482" customFormat="1" x14ac:dyDescent="0.25">
      <c r="A33" s="101">
        <f t="shared" si="0"/>
        <v>9</v>
      </c>
      <c r="B33" s="66" t="str">
        <f t="shared" si="1"/>
        <v>Q9</v>
      </c>
      <c r="C33" s="447" t="s">
        <v>473</v>
      </c>
      <c r="D33" s="491">
        <v>27</v>
      </c>
      <c r="E33" s="421" t="s">
        <v>474</v>
      </c>
      <c r="F33" s="599">
        <v>1957</v>
      </c>
      <c r="G33" s="421">
        <f t="shared" si="2"/>
        <v>52839</v>
      </c>
      <c r="H33" s="489">
        <v>1893.98</v>
      </c>
      <c r="I33" s="292">
        <f t="shared" ref="I33:I64" si="5">H33*D33</f>
        <v>51137.46</v>
      </c>
      <c r="J33" s="655">
        <v>0</v>
      </c>
      <c r="K33" s="653">
        <v>0</v>
      </c>
      <c r="M33" s="530"/>
    </row>
    <row r="34" spans="1:18" s="482" customFormat="1" x14ac:dyDescent="0.25">
      <c r="A34" s="101">
        <f t="shared" si="0"/>
        <v>9</v>
      </c>
      <c r="B34" s="66" t="str">
        <f t="shared" si="1"/>
        <v/>
      </c>
      <c r="C34" s="600"/>
      <c r="D34" s="491"/>
      <c r="E34" s="594"/>
      <c r="F34" s="599"/>
      <c r="G34" s="421"/>
      <c r="H34" s="489"/>
      <c r="I34" s="292"/>
      <c r="J34" s="655"/>
      <c r="K34" s="653"/>
      <c r="M34" s="530"/>
    </row>
    <row r="35" spans="1:18" s="482" customFormat="1" x14ac:dyDescent="0.25">
      <c r="A35" s="101">
        <f t="shared" si="0"/>
        <v>10</v>
      </c>
      <c r="B35" s="66" t="str">
        <f t="shared" si="1"/>
        <v>Q10</v>
      </c>
      <c r="C35" s="447" t="s">
        <v>475</v>
      </c>
      <c r="D35" s="462">
        <v>36</v>
      </c>
      <c r="E35" s="421" t="s">
        <v>474</v>
      </c>
      <c r="F35" s="599">
        <v>2353</v>
      </c>
      <c r="G35" s="421">
        <f t="shared" si="2"/>
        <v>84708</v>
      </c>
      <c r="H35" s="489">
        <v>2277.23</v>
      </c>
      <c r="I35" s="292">
        <f t="shared" si="5"/>
        <v>81980.28</v>
      </c>
      <c r="J35" s="655">
        <v>40</v>
      </c>
      <c r="K35" s="653">
        <f t="shared" si="4"/>
        <v>91089.2</v>
      </c>
      <c r="M35" s="530"/>
    </row>
    <row r="36" spans="1:18" s="482" customFormat="1" x14ac:dyDescent="0.25">
      <c r="A36" s="101">
        <f t="shared" si="0"/>
        <v>10</v>
      </c>
      <c r="B36" s="186" t="str">
        <f t="shared" si="1"/>
        <v/>
      </c>
      <c r="C36" s="662"/>
      <c r="D36" s="558"/>
      <c r="E36" s="533"/>
      <c r="F36" s="663"/>
      <c r="G36" s="533"/>
      <c r="H36" s="532"/>
      <c r="I36" s="609"/>
      <c r="J36" s="664"/>
      <c r="K36" s="660"/>
      <c r="M36" s="530"/>
    </row>
    <row r="37" spans="1:18" s="482" customFormat="1" x14ac:dyDescent="0.25">
      <c r="A37" s="101"/>
      <c r="B37" s="66"/>
      <c r="C37" s="447"/>
      <c r="D37" s="462"/>
      <c r="E37" s="421"/>
      <c r="F37" s="599"/>
      <c r="G37" s="421"/>
      <c r="H37" s="489"/>
      <c r="I37" s="292"/>
      <c r="J37" s="655"/>
      <c r="K37" s="653"/>
      <c r="M37" s="530"/>
    </row>
    <row r="38" spans="1:18" s="482" customFormat="1" x14ac:dyDescent="0.25">
      <c r="A38" s="101">
        <f>IF(D38&lt;&gt;"",A36+1,A36)</f>
        <v>11</v>
      </c>
      <c r="B38" s="66" t="str">
        <f t="shared" si="1"/>
        <v>Q11</v>
      </c>
      <c r="C38" s="447" t="s">
        <v>476</v>
      </c>
      <c r="D38" s="462">
        <v>15</v>
      </c>
      <c r="E38" s="421" t="s">
        <v>477</v>
      </c>
      <c r="F38" s="599">
        <v>2610</v>
      </c>
      <c r="G38" s="421">
        <f t="shared" si="2"/>
        <v>39150</v>
      </c>
      <c r="H38" s="489">
        <v>2525.96</v>
      </c>
      <c r="I38" s="292">
        <f t="shared" si="5"/>
        <v>37889.4</v>
      </c>
      <c r="J38" s="655">
        <v>15</v>
      </c>
      <c r="K38" s="653">
        <f t="shared" si="4"/>
        <v>37889.4</v>
      </c>
      <c r="M38" s="530"/>
    </row>
    <row r="39" spans="1:18" s="482" customFormat="1" x14ac:dyDescent="0.25">
      <c r="A39" s="101">
        <f t="shared" si="0"/>
        <v>11</v>
      </c>
      <c r="B39" s="66" t="str">
        <f t="shared" si="1"/>
        <v/>
      </c>
      <c r="C39" s="447"/>
      <c r="D39" s="462"/>
      <c r="E39" s="421"/>
      <c r="F39" s="599"/>
      <c r="G39" s="421"/>
      <c r="H39" s="489"/>
      <c r="I39" s="292"/>
      <c r="J39" s="655"/>
      <c r="K39" s="653"/>
      <c r="M39" s="530"/>
    </row>
    <row r="40" spans="1:18" s="482" customFormat="1" x14ac:dyDescent="0.25">
      <c r="A40" s="101">
        <f t="shared" si="0"/>
        <v>12</v>
      </c>
      <c r="B40" s="66" t="str">
        <f t="shared" si="1"/>
        <v>Q12</v>
      </c>
      <c r="C40" s="447" t="s">
        <v>478</v>
      </c>
      <c r="D40" s="462">
        <v>38</v>
      </c>
      <c r="E40" s="421" t="s">
        <v>474</v>
      </c>
      <c r="F40" s="599">
        <v>3961</v>
      </c>
      <c r="G40" s="421">
        <f t="shared" si="2"/>
        <v>150518</v>
      </c>
      <c r="H40" s="489">
        <v>3833.46</v>
      </c>
      <c r="I40" s="292">
        <f t="shared" si="5"/>
        <v>145671.48000000001</v>
      </c>
      <c r="J40" s="655">
        <v>40</v>
      </c>
      <c r="K40" s="653">
        <f t="shared" si="4"/>
        <v>153338.4</v>
      </c>
      <c r="M40" s="530"/>
    </row>
    <row r="41" spans="1:18" s="482" customFormat="1" x14ac:dyDescent="0.25">
      <c r="A41" s="101">
        <f t="shared" si="0"/>
        <v>12</v>
      </c>
      <c r="B41" s="66" t="str">
        <f t="shared" si="1"/>
        <v/>
      </c>
      <c r="C41" s="447"/>
      <c r="D41" s="462"/>
      <c r="E41" s="421"/>
      <c r="F41" s="599"/>
      <c r="G41" s="421"/>
      <c r="H41" s="489"/>
      <c r="I41" s="292"/>
      <c r="J41" s="655"/>
      <c r="K41" s="653"/>
      <c r="M41" s="530"/>
    </row>
    <row r="42" spans="1:18" s="482" customFormat="1" x14ac:dyDescent="0.25">
      <c r="A42" s="101">
        <f t="shared" si="0"/>
        <v>13</v>
      </c>
      <c r="B42" s="66" t="str">
        <f t="shared" si="1"/>
        <v>Q13</v>
      </c>
      <c r="C42" s="447" t="s">
        <v>479</v>
      </c>
      <c r="D42" s="462">
        <v>4</v>
      </c>
      <c r="E42" s="421" t="s">
        <v>474</v>
      </c>
      <c r="F42" s="599">
        <v>6757</v>
      </c>
      <c r="G42" s="421">
        <f t="shared" si="2"/>
        <v>27028</v>
      </c>
      <c r="H42" s="489">
        <v>6539.42</v>
      </c>
      <c r="I42" s="292">
        <f t="shared" si="5"/>
        <v>26157.68</v>
      </c>
      <c r="J42" s="655">
        <v>4</v>
      </c>
      <c r="K42" s="653">
        <f t="shared" si="4"/>
        <v>26157.68</v>
      </c>
      <c r="M42" s="530"/>
    </row>
    <row r="43" spans="1:18" s="482" customFormat="1" x14ac:dyDescent="0.25">
      <c r="A43" s="101">
        <f t="shared" si="0"/>
        <v>13</v>
      </c>
      <c r="B43" s="66" t="str">
        <f t="shared" si="1"/>
        <v/>
      </c>
      <c r="C43" s="447"/>
      <c r="D43" s="462"/>
      <c r="E43" s="594"/>
      <c r="F43" s="599"/>
      <c r="G43" s="421"/>
      <c r="H43" s="489"/>
      <c r="I43" s="292"/>
      <c r="J43" s="655"/>
      <c r="K43" s="653"/>
      <c r="M43" s="530"/>
    </row>
    <row r="44" spans="1:18" s="482" customFormat="1" x14ac:dyDescent="0.25">
      <c r="A44" s="101">
        <f t="shared" si="0"/>
        <v>14</v>
      </c>
      <c r="B44" s="66" t="str">
        <f t="shared" si="1"/>
        <v>Q14</v>
      </c>
      <c r="C44" s="447" t="s">
        <v>480</v>
      </c>
      <c r="D44" s="462">
        <v>2</v>
      </c>
      <c r="E44" s="421" t="s">
        <v>474</v>
      </c>
      <c r="F44" s="599">
        <v>9786</v>
      </c>
      <c r="G44" s="421">
        <f t="shared" si="2"/>
        <v>19572</v>
      </c>
      <c r="H44" s="489">
        <v>9470.89</v>
      </c>
      <c r="I44" s="292">
        <f t="shared" si="5"/>
        <v>18941.78</v>
      </c>
      <c r="J44" s="655">
        <v>2</v>
      </c>
      <c r="K44" s="653">
        <f t="shared" si="4"/>
        <v>18941.78</v>
      </c>
      <c r="M44" s="530"/>
    </row>
    <row r="45" spans="1:18" s="508" customFormat="1" ht="12.6" customHeight="1" x14ac:dyDescent="0.25">
      <c r="A45" s="217">
        <f t="shared" si="0"/>
        <v>14</v>
      </c>
      <c r="B45" s="66" t="str">
        <f t="shared" si="1"/>
        <v/>
      </c>
      <c r="C45" s="447"/>
      <c r="D45" s="462"/>
      <c r="E45" s="421"/>
      <c r="F45" s="599"/>
      <c r="G45" s="421"/>
      <c r="H45" s="489"/>
      <c r="I45" s="292"/>
      <c r="J45" s="655"/>
      <c r="K45" s="653"/>
      <c r="L45" s="482"/>
      <c r="M45" s="530"/>
      <c r="N45" s="482"/>
      <c r="O45" s="482"/>
      <c r="P45" s="482"/>
      <c r="Q45" s="482"/>
      <c r="R45" s="482"/>
    </row>
    <row r="46" spans="1:18" s="482" customFormat="1" x14ac:dyDescent="0.25">
      <c r="A46" s="101">
        <f t="shared" si="0"/>
        <v>15</v>
      </c>
      <c r="B46" s="66" t="str">
        <f t="shared" si="1"/>
        <v>Q15</v>
      </c>
      <c r="C46" s="447" t="s">
        <v>481</v>
      </c>
      <c r="D46" s="462">
        <v>1</v>
      </c>
      <c r="E46" s="421" t="s">
        <v>474</v>
      </c>
      <c r="F46" s="599">
        <v>11417</v>
      </c>
      <c r="G46" s="421">
        <f t="shared" si="2"/>
        <v>11417</v>
      </c>
      <c r="H46" s="489">
        <v>11049.37</v>
      </c>
      <c r="I46" s="292">
        <f t="shared" si="5"/>
        <v>11049.37</v>
      </c>
      <c r="J46" s="655">
        <v>1</v>
      </c>
      <c r="K46" s="653">
        <f t="shared" si="4"/>
        <v>11049.37</v>
      </c>
      <c r="M46" s="530"/>
    </row>
    <row r="47" spans="1:18" s="482" customFormat="1" x14ac:dyDescent="0.25">
      <c r="A47" s="101">
        <f t="shared" si="0"/>
        <v>15</v>
      </c>
      <c r="B47" s="66" t="str">
        <f t="shared" si="1"/>
        <v/>
      </c>
      <c r="C47" s="447"/>
      <c r="D47" s="462"/>
      <c r="E47" s="421"/>
      <c r="F47" s="599"/>
      <c r="G47" s="421"/>
      <c r="H47" s="489"/>
      <c r="I47" s="292"/>
      <c r="J47" s="655"/>
      <c r="K47" s="653"/>
      <c r="M47" s="530"/>
    </row>
    <row r="48" spans="1:18" s="482" customFormat="1" x14ac:dyDescent="0.25">
      <c r="A48" s="101">
        <f t="shared" si="0"/>
        <v>16</v>
      </c>
      <c r="B48" s="66" t="str">
        <f t="shared" si="1"/>
        <v>Q16</v>
      </c>
      <c r="C48" s="447" t="s">
        <v>482</v>
      </c>
      <c r="D48" s="462">
        <v>1</v>
      </c>
      <c r="E48" s="421" t="s">
        <v>474</v>
      </c>
      <c r="F48" s="599">
        <v>17242</v>
      </c>
      <c r="G48" s="421">
        <f t="shared" si="2"/>
        <v>17242</v>
      </c>
      <c r="H48" s="489">
        <v>16686.810000000001</v>
      </c>
      <c r="I48" s="292">
        <f t="shared" si="5"/>
        <v>16686.810000000001</v>
      </c>
      <c r="J48" s="655">
        <v>1</v>
      </c>
      <c r="K48" s="653">
        <f t="shared" si="4"/>
        <v>16686.810000000001</v>
      </c>
      <c r="M48" s="530"/>
    </row>
    <row r="49" spans="1:15" s="482" customFormat="1" ht="8.4" customHeight="1" x14ac:dyDescent="0.25">
      <c r="A49" s="101">
        <f t="shared" si="0"/>
        <v>16</v>
      </c>
      <c r="B49" s="66" t="str">
        <f t="shared" si="1"/>
        <v/>
      </c>
      <c r="C49" s="464"/>
      <c r="D49" s="462"/>
      <c r="E49" s="421"/>
      <c r="F49" s="599"/>
      <c r="G49" s="421"/>
      <c r="H49" s="489"/>
      <c r="I49" s="292"/>
      <c r="J49" s="653"/>
      <c r="K49" s="653"/>
      <c r="M49" s="530"/>
    </row>
    <row r="50" spans="1:15" s="482" customFormat="1" x14ac:dyDescent="0.25">
      <c r="A50" s="101">
        <f t="shared" si="0"/>
        <v>16</v>
      </c>
      <c r="B50" s="66" t="str">
        <f t="shared" si="1"/>
        <v/>
      </c>
      <c r="C50" s="595" t="s">
        <v>483</v>
      </c>
      <c r="D50" s="491"/>
      <c r="E50" s="421"/>
      <c r="F50" s="599"/>
      <c r="G50" s="421"/>
      <c r="H50" s="489"/>
      <c r="I50" s="292"/>
      <c r="J50" s="653"/>
      <c r="K50" s="653"/>
      <c r="M50" s="530"/>
    </row>
    <row r="51" spans="1:15" s="482" customFormat="1" ht="9.75" customHeight="1" x14ac:dyDescent="0.25">
      <c r="A51" s="101">
        <f t="shared" si="0"/>
        <v>16</v>
      </c>
      <c r="B51" s="66" t="str">
        <f t="shared" si="1"/>
        <v/>
      </c>
      <c r="C51" s="595"/>
      <c r="D51" s="491"/>
      <c r="E51" s="421"/>
      <c r="F51" s="599"/>
      <c r="G51" s="421"/>
      <c r="H51" s="489"/>
      <c r="I51" s="292"/>
      <c r="J51" s="653"/>
      <c r="K51" s="653"/>
      <c r="M51" s="530"/>
    </row>
    <row r="52" spans="1:15" s="482" customFormat="1" x14ac:dyDescent="0.25">
      <c r="A52" s="101">
        <f t="shared" si="0"/>
        <v>17</v>
      </c>
      <c r="B52" s="66" t="str">
        <f t="shared" si="1"/>
        <v>Q17</v>
      </c>
      <c r="C52" s="464" t="s">
        <v>484</v>
      </c>
      <c r="D52" s="462">
        <v>5</v>
      </c>
      <c r="E52" s="443" t="s">
        <v>474</v>
      </c>
      <c r="F52" s="599">
        <v>21669</v>
      </c>
      <c r="G52" s="421">
        <f t="shared" si="2"/>
        <v>108345</v>
      </c>
      <c r="H52" s="489">
        <v>20971.259999999998</v>
      </c>
      <c r="I52" s="292">
        <f t="shared" si="5"/>
        <v>104856.29999999999</v>
      </c>
      <c r="J52" s="655">
        <v>5</v>
      </c>
      <c r="K52" s="653">
        <f t="shared" si="4"/>
        <v>104856.29999999999</v>
      </c>
      <c r="M52" s="530"/>
    </row>
    <row r="53" spans="1:15" s="482" customFormat="1" x14ac:dyDescent="0.25">
      <c r="A53" s="101">
        <f t="shared" si="0"/>
        <v>17</v>
      </c>
      <c r="B53" s="66" t="str">
        <f t="shared" si="1"/>
        <v/>
      </c>
      <c r="C53" s="464"/>
      <c r="D53" s="462"/>
      <c r="E53" s="421"/>
      <c r="F53" s="599"/>
      <c r="G53" s="421"/>
      <c r="H53" s="489"/>
      <c r="I53" s="292"/>
      <c r="J53" s="655"/>
      <c r="K53" s="653"/>
      <c r="M53" s="530"/>
    </row>
    <row r="54" spans="1:15" s="482" customFormat="1" x14ac:dyDescent="0.25">
      <c r="A54" s="101">
        <f t="shared" si="0"/>
        <v>18</v>
      </c>
      <c r="B54" s="66" t="str">
        <f t="shared" si="1"/>
        <v>Q18</v>
      </c>
      <c r="C54" s="464" t="s">
        <v>485</v>
      </c>
      <c r="D54" s="462">
        <v>15</v>
      </c>
      <c r="E54" s="443" t="s">
        <v>474</v>
      </c>
      <c r="F54" s="599">
        <v>33785</v>
      </c>
      <c r="G54" s="421">
        <f t="shared" si="2"/>
        <v>506775</v>
      </c>
      <c r="H54" s="489">
        <v>32697.119999999999</v>
      </c>
      <c r="I54" s="292">
        <f t="shared" si="5"/>
        <v>490456.8</v>
      </c>
      <c r="J54" s="655">
        <v>15</v>
      </c>
      <c r="K54" s="653">
        <f t="shared" si="4"/>
        <v>490456.8</v>
      </c>
      <c r="M54" s="530"/>
    </row>
    <row r="55" spans="1:15" s="482" customFormat="1" x14ac:dyDescent="0.25">
      <c r="A55" s="101">
        <f t="shared" si="0"/>
        <v>18</v>
      </c>
      <c r="B55" s="66" t="str">
        <f t="shared" si="1"/>
        <v/>
      </c>
      <c r="C55" s="464"/>
      <c r="D55" s="462"/>
      <c r="E55" s="421"/>
      <c r="F55" s="599"/>
      <c r="G55" s="421"/>
      <c r="H55" s="489"/>
      <c r="I55" s="292"/>
      <c r="J55" s="653"/>
      <c r="K55" s="653"/>
      <c r="M55" s="530"/>
    </row>
    <row r="56" spans="1:15" s="482" customFormat="1" x14ac:dyDescent="0.25">
      <c r="A56" s="101">
        <f t="shared" si="0"/>
        <v>18</v>
      </c>
      <c r="B56" s="66" t="str">
        <f t="shared" si="1"/>
        <v/>
      </c>
      <c r="C56" s="601" t="s">
        <v>486</v>
      </c>
      <c r="D56" s="462"/>
      <c r="E56" s="421"/>
      <c r="F56" s="602"/>
      <c r="G56" s="421"/>
      <c r="H56" s="489"/>
      <c r="I56" s="292"/>
      <c r="J56" s="653"/>
      <c r="K56" s="653"/>
      <c r="M56" s="597"/>
      <c r="O56" s="603"/>
    </row>
    <row r="57" spans="1:15" s="482" customFormat="1" x14ac:dyDescent="0.25">
      <c r="A57" s="101"/>
      <c r="B57" s="66"/>
      <c r="C57" s="601"/>
      <c r="D57" s="462"/>
      <c r="E57" s="421"/>
      <c r="F57" s="602"/>
      <c r="G57" s="421"/>
      <c r="H57" s="489"/>
      <c r="I57" s="292"/>
      <c r="J57" s="653"/>
      <c r="K57" s="653"/>
      <c r="M57" s="597"/>
      <c r="O57" s="603"/>
    </row>
    <row r="58" spans="1:15" s="482" customFormat="1" ht="108.75" customHeight="1" x14ac:dyDescent="0.25">
      <c r="A58" s="101">
        <f>IF(D58&lt;&gt;"",A56+1,A56)</f>
        <v>19</v>
      </c>
      <c r="B58" s="66" t="str">
        <f t="shared" si="1"/>
        <v>Q19</v>
      </c>
      <c r="C58" s="452" t="s">
        <v>487</v>
      </c>
      <c r="D58" s="462">
        <v>1</v>
      </c>
      <c r="E58" s="421" t="s">
        <v>8</v>
      </c>
      <c r="F58" s="489">
        <v>37280</v>
      </c>
      <c r="G58" s="421">
        <f t="shared" si="2"/>
        <v>37280</v>
      </c>
      <c r="H58" s="489">
        <v>36079.58</v>
      </c>
      <c r="I58" s="292">
        <f t="shared" si="5"/>
        <v>36079.58</v>
      </c>
      <c r="J58" s="653">
        <v>1</v>
      </c>
      <c r="K58" s="653">
        <f t="shared" si="4"/>
        <v>36079.58</v>
      </c>
      <c r="M58" s="530"/>
    </row>
    <row r="59" spans="1:15" s="482" customFormat="1" x14ac:dyDescent="0.25">
      <c r="A59" s="101">
        <f t="shared" si="0"/>
        <v>19</v>
      </c>
      <c r="B59" s="66" t="str">
        <f t="shared" si="1"/>
        <v/>
      </c>
      <c r="C59" s="420"/>
      <c r="D59" s="462"/>
      <c r="E59" s="421"/>
      <c r="F59" s="489"/>
      <c r="G59" s="421"/>
      <c r="H59" s="489"/>
      <c r="I59" s="292"/>
      <c r="J59" s="653"/>
      <c r="K59" s="653"/>
      <c r="M59" s="530"/>
    </row>
    <row r="60" spans="1:15" s="482" customFormat="1" ht="14.25" customHeight="1" x14ac:dyDescent="0.25">
      <c r="A60" s="101"/>
      <c r="B60" s="186"/>
      <c r="C60" s="665"/>
      <c r="D60" s="558"/>
      <c r="E60" s="533"/>
      <c r="F60" s="532"/>
      <c r="G60" s="533"/>
      <c r="H60" s="532"/>
      <c r="I60" s="609"/>
      <c r="J60" s="660"/>
      <c r="K60" s="660"/>
      <c r="M60" s="530"/>
    </row>
    <row r="61" spans="1:15" s="482" customFormat="1" ht="14.25" customHeight="1" x14ac:dyDescent="0.25">
      <c r="A61" s="101"/>
      <c r="B61" s="66"/>
      <c r="C61" s="420"/>
      <c r="D61" s="462"/>
      <c r="E61" s="421"/>
      <c r="F61" s="489"/>
      <c r="G61" s="421"/>
      <c r="H61" s="489"/>
      <c r="I61" s="292"/>
      <c r="J61" s="653"/>
      <c r="K61" s="653"/>
      <c r="M61" s="530"/>
    </row>
    <row r="62" spans="1:15" s="482" customFormat="1" ht="19.5" customHeight="1" x14ac:dyDescent="0.25">
      <c r="A62" s="101">
        <f>IF(D62&lt;&gt;"",A59+1,A59)</f>
        <v>19</v>
      </c>
      <c r="B62" s="66" t="str">
        <f t="shared" si="1"/>
        <v/>
      </c>
      <c r="C62" s="650" t="s">
        <v>488</v>
      </c>
      <c r="D62" s="419"/>
      <c r="E62" s="419"/>
      <c r="F62" s="489"/>
      <c r="G62" s="421"/>
      <c r="H62" s="489"/>
      <c r="I62" s="292"/>
      <c r="J62" s="653"/>
      <c r="K62" s="653"/>
      <c r="M62" s="530"/>
    </row>
    <row r="63" spans="1:15" s="482" customFormat="1" x14ac:dyDescent="0.25">
      <c r="A63" s="101">
        <f t="shared" si="0"/>
        <v>19</v>
      </c>
      <c r="B63" s="66" t="str">
        <f t="shared" si="1"/>
        <v/>
      </c>
      <c r="C63" s="451"/>
      <c r="D63" s="419"/>
      <c r="E63" s="419"/>
      <c r="F63" s="489"/>
      <c r="G63" s="421"/>
      <c r="H63" s="489"/>
      <c r="I63" s="292"/>
      <c r="J63" s="653"/>
      <c r="K63" s="653"/>
      <c r="M63" s="530"/>
    </row>
    <row r="64" spans="1:15" s="482" customFormat="1" ht="92.4" x14ac:dyDescent="0.25">
      <c r="A64" s="101">
        <f t="shared" si="0"/>
        <v>20</v>
      </c>
      <c r="B64" s="66" t="str">
        <f t="shared" si="1"/>
        <v>Q20</v>
      </c>
      <c r="C64" s="452" t="s">
        <v>489</v>
      </c>
      <c r="D64" s="441">
        <v>1</v>
      </c>
      <c r="E64" s="419" t="s">
        <v>8</v>
      </c>
      <c r="F64" s="489">
        <v>1980500</v>
      </c>
      <c r="G64" s="421">
        <f t="shared" si="2"/>
        <v>1980500</v>
      </c>
      <c r="H64" s="489">
        <v>1916727.9</v>
      </c>
      <c r="I64" s="292">
        <f t="shared" si="5"/>
        <v>1916727.9</v>
      </c>
      <c r="J64" s="653">
        <v>1</v>
      </c>
      <c r="K64" s="653">
        <f t="shared" si="4"/>
        <v>1916727.9</v>
      </c>
      <c r="M64" s="530"/>
    </row>
    <row r="65" spans="1:34" s="482" customFormat="1" ht="6.75" hidden="1" customHeight="1" x14ac:dyDescent="0.25">
      <c r="A65" s="101"/>
      <c r="B65" s="66"/>
      <c r="C65" s="452"/>
      <c r="D65" s="441"/>
      <c r="E65" s="419"/>
      <c r="F65" s="489"/>
      <c r="G65" s="421"/>
      <c r="H65" s="489"/>
      <c r="I65" s="292"/>
      <c r="J65" s="653"/>
      <c r="K65" s="653"/>
      <c r="M65" s="530"/>
      <c r="O65" s="604"/>
    </row>
    <row r="66" spans="1:34" s="482" customFormat="1" ht="1.5" hidden="1" customHeight="1" x14ac:dyDescent="0.25">
      <c r="A66" s="101"/>
      <c r="B66" s="66"/>
      <c r="C66" s="452"/>
      <c r="D66" s="441"/>
      <c r="E66" s="419"/>
      <c r="F66" s="489"/>
      <c r="G66" s="421"/>
      <c r="H66" s="489"/>
      <c r="I66" s="292"/>
      <c r="J66" s="653"/>
      <c r="K66" s="653"/>
      <c r="M66" s="530"/>
    </row>
    <row r="67" spans="1:34" s="482" customFormat="1" ht="3.75" hidden="1" customHeight="1" x14ac:dyDescent="0.25">
      <c r="A67" s="101"/>
      <c r="B67" s="66"/>
      <c r="C67" s="452"/>
      <c r="D67" s="441"/>
      <c r="E67" s="419"/>
      <c r="F67" s="489"/>
      <c r="G67" s="421"/>
      <c r="H67" s="489"/>
      <c r="I67" s="292"/>
      <c r="J67" s="653"/>
      <c r="K67" s="653"/>
      <c r="M67" s="530"/>
    </row>
    <row r="68" spans="1:34" s="482" customFormat="1" ht="4.5" hidden="1" customHeight="1" x14ac:dyDescent="0.25">
      <c r="A68" s="101"/>
      <c r="B68" s="66"/>
      <c r="C68" s="452"/>
      <c r="D68" s="441"/>
      <c r="E68" s="419"/>
      <c r="F68" s="489"/>
      <c r="G68" s="421"/>
      <c r="H68" s="489"/>
      <c r="I68" s="292"/>
      <c r="J68" s="653"/>
      <c r="K68" s="653"/>
      <c r="M68" s="530"/>
    </row>
    <row r="69" spans="1:34" s="482" customFormat="1" hidden="1" x14ac:dyDescent="0.25">
      <c r="A69" s="101"/>
      <c r="B69" s="66"/>
      <c r="C69" s="452"/>
      <c r="D69" s="441"/>
      <c r="E69" s="419"/>
      <c r="F69" s="489"/>
      <c r="G69" s="421"/>
      <c r="H69" s="489"/>
      <c r="I69" s="292"/>
      <c r="J69" s="653"/>
      <c r="K69" s="653"/>
      <c r="M69" s="530"/>
    </row>
    <row r="70" spans="1:34" s="482" customFormat="1" ht="6.75" hidden="1" customHeight="1" x14ac:dyDescent="0.25">
      <c r="A70" s="101"/>
      <c r="B70" s="66"/>
      <c r="C70" s="452"/>
      <c r="D70" s="441"/>
      <c r="E70" s="419"/>
      <c r="F70" s="489"/>
      <c r="G70" s="421"/>
      <c r="H70" s="489"/>
      <c r="I70" s="292"/>
      <c r="J70" s="653"/>
      <c r="K70" s="653"/>
      <c r="M70" s="530"/>
    </row>
    <row r="71" spans="1:34" s="482" customFormat="1" ht="4.5" hidden="1" customHeight="1" x14ac:dyDescent="0.25">
      <c r="A71" s="101"/>
      <c r="B71" s="66"/>
      <c r="C71" s="452"/>
      <c r="D71" s="441"/>
      <c r="E71" s="419"/>
      <c r="F71" s="489"/>
      <c r="G71" s="421"/>
      <c r="H71" s="489"/>
      <c r="I71" s="292"/>
      <c r="J71" s="653"/>
      <c r="K71" s="653"/>
      <c r="M71" s="530"/>
    </row>
    <row r="72" spans="1:34" s="482" customFormat="1" ht="5.25" hidden="1" customHeight="1" x14ac:dyDescent="0.25">
      <c r="A72" s="101">
        <f>IF(D72&lt;&gt;"",A64+1,A64)</f>
        <v>20</v>
      </c>
      <c r="B72" s="66" t="str">
        <f t="shared" si="1"/>
        <v/>
      </c>
      <c r="C72" s="452"/>
      <c r="D72" s="419"/>
      <c r="E72" s="419"/>
      <c r="F72" s="489"/>
      <c r="G72" s="421"/>
      <c r="H72" s="489"/>
      <c r="I72" s="292"/>
      <c r="J72" s="653"/>
      <c r="K72" s="653"/>
      <c r="M72" s="530"/>
    </row>
    <row r="73" spans="1:34" s="482" customFormat="1" ht="12.75" customHeight="1" x14ac:dyDescent="0.25">
      <c r="A73" s="101"/>
      <c r="B73" s="66"/>
      <c r="C73" s="452"/>
      <c r="D73" s="419"/>
      <c r="E73" s="419"/>
      <c r="F73" s="489"/>
      <c r="G73" s="421"/>
      <c r="H73" s="489"/>
      <c r="I73" s="292"/>
      <c r="J73" s="653"/>
      <c r="K73" s="653"/>
      <c r="M73" s="530"/>
    </row>
    <row r="74" spans="1:34" s="482" customFormat="1" x14ac:dyDescent="0.25">
      <c r="A74" s="101">
        <f>IF(D74&lt;&gt;"",A72+1,A72)</f>
        <v>20</v>
      </c>
      <c r="B74" s="66" t="str">
        <f t="shared" si="1"/>
        <v/>
      </c>
      <c r="C74" s="595" t="s">
        <v>490</v>
      </c>
      <c r="D74" s="605"/>
      <c r="E74" s="421"/>
      <c r="F74" s="489"/>
      <c r="G74" s="421"/>
      <c r="H74" s="489"/>
      <c r="I74" s="292"/>
      <c r="J74" s="653"/>
      <c r="K74" s="653"/>
      <c r="M74" s="530"/>
    </row>
    <row r="75" spans="1:34" s="508" customFormat="1" x14ac:dyDescent="0.25">
      <c r="A75" s="217">
        <f t="shared" si="0"/>
        <v>20</v>
      </c>
      <c r="B75" s="66" t="str">
        <f t="shared" si="1"/>
        <v/>
      </c>
      <c r="C75" s="606"/>
      <c r="D75" s="605"/>
      <c r="E75" s="421"/>
      <c r="F75" s="489"/>
      <c r="G75" s="421"/>
      <c r="H75" s="489"/>
      <c r="I75" s="292"/>
      <c r="J75" s="653"/>
      <c r="K75" s="653"/>
      <c r="L75" s="482"/>
      <c r="M75" s="530"/>
      <c r="N75" s="482"/>
      <c r="O75" s="482"/>
      <c r="P75" s="482"/>
      <c r="Q75" s="482"/>
      <c r="R75" s="482"/>
      <c r="S75" s="482"/>
      <c r="T75" s="482"/>
      <c r="U75" s="482"/>
      <c r="V75" s="482"/>
      <c r="W75" s="482"/>
      <c r="X75" s="482"/>
      <c r="Y75" s="482"/>
      <c r="Z75" s="482"/>
      <c r="AA75" s="482"/>
      <c r="AB75" s="482"/>
      <c r="AC75" s="482"/>
      <c r="AD75" s="482"/>
      <c r="AE75" s="482"/>
      <c r="AF75" s="482"/>
      <c r="AG75" s="482"/>
      <c r="AH75" s="482"/>
    </row>
    <row r="76" spans="1:34" s="482" customFormat="1" ht="145.5" customHeight="1" x14ac:dyDescent="0.25">
      <c r="A76" s="101">
        <f t="shared" si="0"/>
        <v>21</v>
      </c>
      <c r="B76" s="66" t="str">
        <f t="shared" si="1"/>
        <v>Q21</v>
      </c>
      <c r="C76" s="649" t="s">
        <v>1044</v>
      </c>
      <c r="D76" s="437">
        <v>1</v>
      </c>
      <c r="E76" s="430" t="s">
        <v>491</v>
      </c>
      <c r="F76" s="489">
        <v>662885</v>
      </c>
      <c r="G76" s="421">
        <f t="shared" si="2"/>
        <v>662885</v>
      </c>
      <c r="H76" s="489">
        <v>641540.1</v>
      </c>
      <c r="I76" s="292">
        <f>H76*D76</f>
        <v>641540.1</v>
      </c>
      <c r="J76" s="653">
        <v>1</v>
      </c>
      <c r="K76" s="653">
        <f t="shared" si="4"/>
        <v>641540.1</v>
      </c>
      <c r="M76" s="530"/>
    </row>
    <row r="77" spans="1:34" s="482" customFormat="1" ht="15" customHeight="1" x14ac:dyDescent="0.25">
      <c r="A77" s="101"/>
      <c r="B77" s="66"/>
      <c r="C77" s="649"/>
      <c r="D77" s="437"/>
      <c r="E77" s="430"/>
      <c r="F77" s="489"/>
      <c r="G77" s="421"/>
      <c r="H77" s="489"/>
      <c r="I77" s="292"/>
      <c r="J77" s="653"/>
      <c r="K77" s="653"/>
      <c r="M77" s="530"/>
    </row>
    <row r="78" spans="1:34" s="482" customFormat="1" ht="15" customHeight="1" x14ac:dyDescent="0.25">
      <c r="A78" s="101"/>
      <c r="B78" s="66"/>
      <c r="C78" s="649"/>
      <c r="D78" s="437"/>
      <c r="E78" s="430"/>
      <c r="F78" s="489"/>
      <c r="G78" s="421"/>
      <c r="H78" s="489"/>
      <c r="I78" s="292"/>
      <c r="J78" s="653"/>
      <c r="K78" s="653"/>
      <c r="M78" s="530"/>
    </row>
    <row r="79" spans="1:34" s="482" customFormat="1" ht="15" customHeight="1" x14ac:dyDescent="0.25">
      <c r="A79" s="101"/>
      <c r="B79" s="66"/>
      <c r="C79" s="649"/>
      <c r="D79" s="437"/>
      <c r="E79" s="430"/>
      <c r="F79" s="489"/>
      <c r="G79" s="421"/>
      <c r="H79" s="489"/>
      <c r="I79" s="292"/>
      <c r="J79" s="653"/>
      <c r="K79" s="653"/>
      <c r="M79" s="530"/>
    </row>
    <row r="80" spans="1:34" s="482" customFormat="1" ht="15" customHeight="1" x14ac:dyDescent="0.25">
      <c r="A80" s="101"/>
      <c r="B80" s="66"/>
      <c r="C80" s="649"/>
      <c r="D80" s="437"/>
      <c r="E80" s="430"/>
      <c r="F80" s="489"/>
      <c r="G80" s="421"/>
      <c r="H80" s="489"/>
      <c r="I80" s="292"/>
      <c r="J80" s="653"/>
      <c r="K80" s="653"/>
      <c r="M80" s="530"/>
    </row>
    <row r="81" spans="1:13" s="482" customFormat="1" x14ac:dyDescent="0.25">
      <c r="A81" s="101">
        <f>IF(D81&lt;&gt;"",A76+1,A76)</f>
        <v>21</v>
      </c>
      <c r="B81" s="66" t="str">
        <f t="shared" si="1"/>
        <v/>
      </c>
      <c r="C81" s="535"/>
      <c r="D81" s="437"/>
      <c r="E81" s="430"/>
      <c r="F81" s="489"/>
      <c r="G81" s="421"/>
      <c r="H81" s="489"/>
      <c r="I81" s="292"/>
      <c r="J81" s="653"/>
      <c r="K81" s="653"/>
      <c r="M81" s="530"/>
    </row>
    <row r="82" spans="1:13" s="482" customFormat="1" x14ac:dyDescent="0.25">
      <c r="A82" s="101"/>
      <c r="B82" s="66"/>
      <c r="C82" s="535"/>
      <c r="D82" s="437"/>
      <c r="E82" s="430"/>
      <c r="F82" s="489"/>
      <c r="G82" s="421"/>
      <c r="H82" s="489"/>
      <c r="I82" s="292"/>
      <c r="J82" s="653"/>
      <c r="K82" s="653"/>
      <c r="M82" s="530"/>
    </row>
    <row r="83" spans="1:13" s="482" customFormat="1" x14ac:dyDescent="0.25">
      <c r="A83" s="101"/>
      <c r="B83" s="186"/>
      <c r="C83" s="666"/>
      <c r="D83" s="667"/>
      <c r="E83" s="544"/>
      <c r="F83" s="532"/>
      <c r="G83" s="533"/>
      <c r="H83" s="532"/>
      <c r="I83" s="609"/>
      <c r="J83" s="660"/>
      <c r="K83" s="660"/>
      <c r="M83" s="530"/>
    </row>
    <row r="84" spans="1:13" s="482" customFormat="1" x14ac:dyDescent="0.25">
      <c r="A84" s="101"/>
      <c r="B84" s="668"/>
      <c r="C84" s="669"/>
      <c r="D84" s="670"/>
      <c r="E84" s="671"/>
      <c r="F84" s="672"/>
      <c r="G84" s="673"/>
      <c r="H84" s="672"/>
      <c r="I84" s="674"/>
      <c r="J84" s="651"/>
      <c r="K84" s="651"/>
      <c r="M84" s="530"/>
    </row>
    <row r="85" spans="1:13" s="482" customFormat="1" ht="17.25" customHeight="1" x14ac:dyDescent="0.25">
      <c r="A85" s="101">
        <f>IF(D85&lt;&gt;"",A81+1,A81)</f>
        <v>21</v>
      </c>
      <c r="B85" s="66" t="str">
        <f t="shared" si="1"/>
        <v/>
      </c>
      <c r="C85" s="595" t="s">
        <v>492</v>
      </c>
      <c r="D85" s="607"/>
      <c r="E85" s="607"/>
      <c r="F85" s="489"/>
      <c r="G85" s="421"/>
      <c r="H85" s="489"/>
      <c r="I85" s="292"/>
      <c r="J85" s="653"/>
      <c r="K85" s="653"/>
      <c r="M85" s="530"/>
    </row>
    <row r="86" spans="1:13" s="482" customFormat="1" x14ac:dyDescent="0.25">
      <c r="A86" s="101">
        <f t="shared" ref="A86:A155" si="6">IF(D86&lt;&gt;"",A85+1,A85)</f>
        <v>21</v>
      </c>
      <c r="B86" s="66" t="str">
        <f t="shared" si="1"/>
        <v/>
      </c>
      <c r="C86" s="451"/>
      <c r="D86" s="608"/>
      <c r="E86" s="608"/>
      <c r="F86" s="489"/>
      <c r="G86" s="421"/>
      <c r="H86" s="489"/>
      <c r="I86" s="292"/>
      <c r="J86" s="653"/>
      <c r="K86" s="653"/>
      <c r="M86" s="530"/>
    </row>
    <row r="87" spans="1:13" s="482" customFormat="1" ht="264" x14ac:dyDescent="0.25">
      <c r="A87" s="101">
        <f t="shared" si="6"/>
        <v>22</v>
      </c>
      <c r="B87" s="66" t="str">
        <f t="shared" si="1"/>
        <v>Q22</v>
      </c>
      <c r="C87" s="610" t="s">
        <v>493</v>
      </c>
      <c r="D87" s="648">
        <v>1</v>
      </c>
      <c r="E87" s="611" t="s">
        <v>491</v>
      </c>
      <c r="F87" s="532">
        <v>832975</v>
      </c>
      <c r="G87" s="421">
        <f t="shared" si="2"/>
        <v>832975</v>
      </c>
      <c r="H87" s="489">
        <v>806153.21</v>
      </c>
      <c r="I87" s="292">
        <f>H87*D87</f>
        <v>806153.21</v>
      </c>
      <c r="J87" s="653">
        <v>1</v>
      </c>
      <c r="K87" s="653">
        <f t="shared" si="4"/>
        <v>806153.21</v>
      </c>
      <c r="M87" s="530"/>
    </row>
    <row r="88" spans="1:13" s="482" customFormat="1" x14ac:dyDescent="0.25">
      <c r="A88" s="101">
        <f t="shared" si="6"/>
        <v>22</v>
      </c>
      <c r="B88" s="197" t="str">
        <f t="shared" ref="B88:B158" si="7">IF(D88&lt;&gt;"","Q"&amp;A88,"")</f>
        <v/>
      </c>
      <c r="C88" s="610"/>
      <c r="D88" s="611"/>
      <c r="E88" s="611"/>
      <c r="F88" s="489"/>
      <c r="G88" s="421">
        <f t="shared" si="2"/>
        <v>0</v>
      </c>
      <c r="H88" s="489"/>
      <c r="I88" s="292"/>
      <c r="J88" s="653"/>
      <c r="K88" s="653"/>
      <c r="M88" s="530"/>
    </row>
    <row r="89" spans="1:13" s="482" customFormat="1" x14ac:dyDescent="0.25">
      <c r="A89" s="101">
        <f t="shared" si="6"/>
        <v>22</v>
      </c>
      <c r="B89" s="66" t="str">
        <f t="shared" si="7"/>
        <v/>
      </c>
      <c r="C89" s="420" t="s">
        <v>494</v>
      </c>
      <c r="D89" s="462"/>
      <c r="E89" s="421"/>
      <c r="F89" s="489"/>
      <c r="G89" s="421"/>
      <c r="H89" s="489"/>
      <c r="I89" s="417"/>
      <c r="J89" s="653"/>
      <c r="K89" s="653"/>
      <c r="M89" s="530"/>
    </row>
    <row r="90" spans="1:13" s="482" customFormat="1" x14ac:dyDescent="0.25">
      <c r="A90" s="101">
        <f t="shared" si="6"/>
        <v>22</v>
      </c>
      <c r="B90" s="66" t="str">
        <f t="shared" si="7"/>
        <v/>
      </c>
      <c r="C90" s="612"/>
      <c r="D90" s="462"/>
      <c r="E90" s="421"/>
      <c r="F90" s="489"/>
      <c r="G90" s="421"/>
      <c r="H90" s="489"/>
      <c r="I90" s="292"/>
      <c r="J90" s="653"/>
      <c r="K90" s="653"/>
      <c r="M90" s="530"/>
    </row>
    <row r="91" spans="1:13" s="482" customFormat="1" x14ac:dyDescent="0.25">
      <c r="A91" s="101">
        <f t="shared" si="6"/>
        <v>22</v>
      </c>
      <c r="B91" s="66" t="str">
        <f t="shared" si="7"/>
        <v/>
      </c>
      <c r="C91" s="595" t="s">
        <v>495</v>
      </c>
      <c r="D91" s="491"/>
      <c r="E91" s="421"/>
      <c r="F91" s="489"/>
      <c r="G91" s="421"/>
      <c r="H91" s="489"/>
      <c r="I91" s="292"/>
      <c r="J91" s="653"/>
      <c r="K91" s="653"/>
      <c r="M91" s="530"/>
    </row>
    <row r="92" spans="1:13" s="482" customFormat="1" x14ac:dyDescent="0.25">
      <c r="A92" s="101">
        <f t="shared" si="6"/>
        <v>23</v>
      </c>
      <c r="B92" s="66" t="str">
        <f t="shared" si="7"/>
        <v>Q23</v>
      </c>
      <c r="C92" s="464" t="s">
        <v>496</v>
      </c>
      <c r="D92" s="462">
        <v>173</v>
      </c>
      <c r="E92" s="421" t="s">
        <v>464</v>
      </c>
      <c r="F92" s="489">
        <v>524</v>
      </c>
      <c r="G92" s="421">
        <f t="shared" ref="G92:G159" si="8">F92*D92</f>
        <v>90652</v>
      </c>
      <c r="H92" s="489">
        <v>507.13</v>
      </c>
      <c r="I92" s="292">
        <f>H92*D92</f>
        <v>87733.49</v>
      </c>
      <c r="J92" s="656">
        <v>50</v>
      </c>
      <c r="K92" s="653">
        <f t="shared" ref="K92:K159" si="9">J92*H92</f>
        <v>25356.5</v>
      </c>
      <c r="M92" s="530"/>
    </row>
    <row r="93" spans="1:13" s="482" customFormat="1" x14ac:dyDescent="0.25">
      <c r="A93" s="101">
        <f t="shared" si="6"/>
        <v>23</v>
      </c>
      <c r="B93" s="66" t="str">
        <f t="shared" si="7"/>
        <v/>
      </c>
      <c r="C93" s="451"/>
      <c r="D93" s="491"/>
      <c r="E93" s="421"/>
      <c r="F93" s="489"/>
      <c r="G93" s="421"/>
      <c r="H93" s="489"/>
      <c r="I93" s="292"/>
      <c r="J93" s="657"/>
      <c r="K93" s="653"/>
      <c r="M93" s="530"/>
    </row>
    <row r="94" spans="1:13" s="482" customFormat="1" x14ac:dyDescent="0.25">
      <c r="A94" s="101">
        <f t="shared" si="6"/>
        <v>24</v>
      </c>
      <c r="B94" s="66" t="str">
        <f t="shared" si="7"/>
        <v>Q24</v>
      </c>
      <c r="C94" s="464" t="s">
        <v>497</v>
      </c>
      <c r="D94" s="462">
        <v>155</v>
      </c>
      <c r="E94" s="421" t="s">
        <v>464</v>
      </c>
      <c r="F94" s="429">
        <v>641</v>
      </c>
      <c r="G94" s="421">
        <f t="shared" si="8"/>
        <v>99355</v>
      </c>
      <c r="H94" s="489">
        <v>620.36</v>
      </c>
      <c r="I94" s="292">
        <f t="shared" ref="I94:I113" si="10">H94*D94</f>
        <v>96155.8</v>
      </c>
      <c r="J94" s="656">
        <v>125</v>
      </c>
      <c r="K94" s="653">
        <f t="shared" si="9"/>
        <v>77545</v>
      </c>
      <c r="M94" s="530"/>
    </row>
    <row r="95" spans="1:13" s="482" customFormat="1" x14ac:dyDescent="0.25">
      <c r="A95" s="101">
        <f t="shared" si="6"/>
        <v>24</v>
      </c>
      <c r="B95" s="66" t="str">
        <f t="shared" si="7"/>
        <v/>
      </c>
      <c r="C95" s="420"/>
      <c r="D95" s="462"/>
      <c r="E95" s="421"/>
      <c r="F95" s="429"/>
      <c r="G95" s="421"/>
      <c r="H95" s="489"/>
      <c r="I95" s="292"/>
      <c r="J95" s="656"/>
      <c r="K95" s="653"/>
      <c r="M95" s="530"/>
    </row>
    <row r="96" spans="1:13" s="482" customFormat="1" x14ac:dyDescent="0.25">
      <c r="A96" s="101">
        <f t="shared" si="6"/>
        <v>25</v>
      </c>
      <c r="B96" s="66" t="str">
        <f t="shared" si="7"/>
        <v>Q25</v>
      </c>
      <c r="C96" s="596" t="s">
        <v>498</v>
      </c>
      <c r="D96" s="462">
        <v>510</v>
      </c>
      <c r="E96" s="421" t="s">
        <v>464</v>
      </c>
      <c r="F96" s="429">
        <v>920</v>
      </c>
      <c r="G96" s="421">
        <f t="shared" si="8"/>
        <v>469200</v>
      </c>
      <c r="H96" s="489">
        <v>890.38</v>
      </c>
      <c r="I96" s="292">
        <f t="shared" si="10"/>
        <v>454093.8</v>
      </c>
      <c r="J96" s="656">
        <v>450</v>
      </c>
      <c r="K96" s="653">
        <f t="shared" si="9"/>
        <v>400671</v>
      </c>
      <c r="M96" s="530"/>
    </row>
    <row r="97" spans="1:13" s="482" customFormat="1" x14ac:dyDescent="0.25">
      <c r="A97" s="101">
        <f t="shared" si="6"/>
        <v>25</v>
      </c>
      <c r="B97" s="186" t="str">
        <f t="shared" si="7"/>
        <v/>
      </c>
      <c r="C97" s="665"/>
      <c r="D97" s="558"/>
      <c r="E97" s="533"/>
      <c r="F97" s="556"/>
      <c r="G97" s="533"/>
      <c r="H97" s="532"/>
      <c r="I97" s="609"/>
      <c r="J97" s="675"/>
      <c r="K97" s="660"/>
      <c r="M97" s="530"/>
    </row>
    <row r="98" spans="1:13" s="482" customFormat="1" x14ac:dyDescent="0.25">
      <c r="A98" s="101"/>
      <c r="B98" s="66"/>
      <c r="C98" s="420"/>
      <c r="D98" s="462"/>
      <c r="E98" s="421"/>
      <c r="F98" s="429"/>
      <c r="G98" s="421"/>
      <c r="H98" s="489"/>
      <c r="I98" s="292"/>
      <c r="J98" s="656"/>
      <c r="K98" s="653"/>
      <c r="M98" s="530"/>
    </row>
    <row r="99" spans="1:13" s="482" customFormat="1" x14ac:dyDescent="0.25">
      <c r="A99" s="101">
        <f>IF(D99&lt;&gt;"",A97+1,A97)</f>
        <v>26</v>
      </c>
      <c r="B99" s="66" t="str">
        <f t="shared" si="7"/>
        <v>Q26</v>
      </c>
      <c r="C99" s="464" t="s">
        <v>499</v>
      </c>
      <c r="D99" s="462">
        <v>95</v>
      </c>
      <c r="E99" s="421" t="s">
        <v>464</v>
      </c>
      <c r="F99" s="429">
        <v>1724</v>
      </c>
      <c r="G99" s="421">
        <f t="shared" si="8"/>
        <v>163780</v>
      </c>
      <c r="H99" s="489">
        <v>1668.49</v>
      </c>
      <c r="I99" s="292">
        <f t="shared" si="10"/>
        <v>158506.54999999999</v>
      </c>
      <c r="J99" s="656">
        <v>90</v>
      </c>
      <c r="K99" s="653">
        <f t="shared" si="9"/>
        <v>150164.1</v>
      </c>
      <c r="M99" s="530"/>
    </row>
    <row r="100" spans="1:13" s="482" customFormat="1" x14ac:dyDescent="0.25">
      <c r="A100" s="101">
        <f t="shared" si="6"/>
        <v>26</v>
      </c>
      <c r="B100" s="66" t="str">
        <f t="shared" si="7"/>
        <v/>
      </c>
      <c r="C100" s="464"/>
      <c r="D100" s="462"/>
      <c r="E100" s="421"/>
      <c r="F100" s="429"/>
      <c r="G100" s="421"/>
      <c r="H100" s="489"/>
      <c r="I100" s="292"/>
      <c r="J100" s="656"/>
      <c r="K100" s="653"/>
      <c r="M100" s="530"/>
    </row>
    <row r="101" spans="1:13" s="482" customFormat="1" x14ac:dyDescent="0.25">
      <c r="A101" s="101">
        <f t="shared" si="6"/>
        <v>27</v>
      </c>
      <c r="B101" s="66" t="str">
        <f t="shared" si="7"/>
        <v>Q27</v>
      </c>
      <c r="C101" s="464" t="s">
        <v>500</v>
      </c>
      <c r="D101" s="462">
        <v>12</v>
      </c>
      <c r="E101" s="421" t="s">
        <v>464</v>
      </c>
      <c r="F101" s="429">
        <v>2283</v>
      </c>
      <c r="G101" s="421">
        <f t="shared" si="8"/>
        <v>27396</v>
      </c>
      <c r="H101" s="489">
        <v>2209.4899999999998</v>
      </c>
      <c r="I101" s="292">
        <f t="shared" si="10"/>
        <v>26513.879999999997</v>
      </c>
      <c r="J101" s="656">
        <v>12</v>
      </c>
      <c r="K101" s="653">
        <f t="shared" si="9"/>
        <v>26513.879999999997</v>
      </c>
      <c r="M101" s="530"/>
    </row>
    <row r="102" spans="1:13" s="482" customFormat="1" x14ac:dyDescent="0.25">
      <c r="A102" s="101">
        <f t="shared" si="6"/>
        <v>27</v>
      </c>
      <c r="B102" s="66" t="str">
        <f t="shared" si="7"/>
        <v/>
      </c>
      <c r="C102" s="464"/>
      <c r="D102" s="462"/>
      <c r="E102" s="421"/>
      <c r="F102" s="429"/>
      <c r="G102" s="421"/>
      <c r="H102" s="489"/>
      <c r="I102" s="292"/>
      <c r="J102" s="656"/>
      <c r="K102" s="653"/>
      <c r="M102" s="530"/>
    </row>
    <row r="103" spans="1:13" s="677" customFormat="1" ht="17.25" customHeight="1" x14ac:dyDescent="0.3">
      <c r="A103" s="82">
        <f t="shared" si="6"/>
        <v>27</v>
      </c>
      <c r="B103" s="73" t="str">
        <f t="shared" si="7"/>
        <v/>
      </c>
      <c r="C103" s="676" t="s">
        <v>501</v>
      </c>
      <c r="D103" s="491"/>
      <c r="E103" s="421"/>
      <c r="F103" s="489"/>
      <c r="G103" s="421"/>
      <c r="H103" s="489"/>
      <c r="I103" s="292"/>
      <c r="J103" s="657"/>
      <c r="K103" s="653"/>
      <c r="M103" s="647"/>
    </row>
    <row r="104" spans="1:13" s="482" customFormat="1" x14ac:dyDescent="0.25">
      <c r="A104" s="101"/>
      <c r="B104" s="66"/>
      <c r="C104" s="595"/>
      <c r="D104" s="491"/>
      <c r="E104" s="421"/>
      <c r="F104" s="489"/>
      <c r="G104" s="421"/>
      <c r="H104" s="489"/>
      <c r="I104" s="292"/>
      <c r="J104" s="657"/>
      <c r="K104" s="653"/>
      <c r="M104" s="530"/>
    </row>
    <row r="105" spans="1:13" s="482" customFormat="1" x14ac:dyDescent="0.25">
      <c r="A105" s="101">
        <f>IF(D105&lt;&gt;"",A103+1,A103)</f>
        <v>28</v>
      </c>
      <c r="B105" s="66" t="str">
        <f t="shared" si="7"/>
        <v>Q28</v>
      </c>
      <c r="C105" s="596" t="s">
        <v>502</v>
      </c>
      <c r="D105" s="462">
        <v>364</v>
      </c>
      <c r="E105" s="421" t="s">
        <v>464</v>
      </c>
      <c r="F105" s="489">
        <v>3146</v>
      </c>
      <c r="G105" s="421">
        <f t="shared" si="8"/>
        <v>1145144</v>
      </c>
      <c r="H105" s="489">
        <v>3044.7</v>
      </c>
      <c r="I105" s="292">
        <f t="shared" si="10"/>
        <v>1108270.8</v>
      </c>
      <c r="J105" s="656">
        <v>400</v>
      </c>
      <c r="K105" s="653">
        <f t="shared" si="9"/>
        <v>1217880</v>
      </c>
      <c r="M105" s="530"/>
    </row>
    <row r="106" spans="1:13" s="482" customFormat="1" x14ac:dyDescent="0.25">
      <c r="A106" s="101">
        <f t="shared" si="6"/>
        <v>28</v>
      </c>
      <c r="B106" s="66" t="str">
        <f t="shared" si="7"/>
        <v/>
      </c>
      <c r="C106" s="596"/>
      <c r="D106" s="462"/>
      <c r="E106" s="421"/>
      <c r="F106" s="489"/>
      <c r="G106" s="421"/>
      <c r="H106" s="489"/>
      <c r="I106" s="292"/>
      <c r="J106" s="656"/>
      <c r="K106" s="653"/>
      <c r="M106" s="530"/>
    </row>
    <row r="107" spans="1:13" s="482" customFormat="1" x14ac:dyDescent="0.25">
      <c r="A107" s="101">
        <f t="shared" si="6"/>
        <v>29</v>
      </c>
      <c r="B107" s="66" t="str">
        <f t="shared" si="7"/>
        <v>Q29</v>
      </c>
      <c r="C107" s="596" t="s">
        <v>503</v>
      </c>
      <c r="D107" s="462">
        <v>3</v>
      </c>
      <c r="E107" s="421" t="s">
        <v>464</v>
      </c>
      <c r="F107" s="489">
        <v>3728</v>
      </c>
      <c r="G107" s="421">
        <f t="shared" si="8"/>
        <v>11184</v>
      </c>
      <c r="H107" s="489">
        <v>3607.96</v>
      </c>
      <c r="I107" s="292">
        <f t="shared" si="10"/>
        <v>10823.880000000001</v>
      </c>
      <c r="J107" s="656">
        <v>3</v>
      </c>
      <c r="K107" s="653">
        <f t="shared" si="9"/>
        <v>10823.880000000001</v>
      </c>
      <c r="M107" s="530"/>
    </row>
    <row r="108" spans="1:13" s="482" customFormat="1" x14ac:dyDescent="0.25">
      <c r="A108" s="101">
        <f t="shared" si="6"/>
        <v>29</v>
      </c>
      <c r="B108" s="66" t="str">
        <f t="shared" si="7"/>
        <v/>
      </c>
      <c r="C108" s="451"/>
      <c r="D108" s="491"/>
      <c r="E108" s="421"/>
      <c r="F108" s="489"/>
      <c r="G108" s="421"/>
      <c r="H108" s="489"/>
      <c r="I108" s="292"/>
      <c r="J108" s="657"/>
      <c r="K108" s="653"/>
      <c r="M108" s="530"/>
    </row>
    <row r="109" spans="1:13" s="677" customFormat="1" ht="15.75" customHeight="1" x14ac:dyDescent="0.3">
      <c r="A109" s="82">
        <f t="shared" si="6"/>
        <v>29</v>
      </c>
      <c r="B109" s="73" t="str">
        <f t="shared" si="7"/>
        <v/>
      </c>
      <c r="C109" s="678" t="s">
        <v>504</v>
      </c>
      <c r="D109" s="491"/>
      <c r="E109" s="421"/>
      <c r="F109" s="489"/>
      <c r="G109" s="421"/>
      <c r="H109" s="489"/>
      <c r="I109" s="292"/>
      <c r="J109" s="657"/>
      <c r="K109" s="653"/>
      <c r="M109" s="647"/>
    </row>
    <row r="110" spans="1:13" s="482" customFormat="1" x14ac:dyDescent="0.25">
      <c r="A110" s="101"/>
      <c r="B110" s="66"/>
      <c r="C110" s="613"/>
      <c r="D110" s="491"/>
      <c r="E110" s="421"/>
      <c r="F110" s="489"/>
      <c r="G110" s="421"/>
      <c r="H110" s="489"/>
      <c r="I110" s="292"/>
      <c r="J110" s="657"/>
      <c r="K110" s="653"/>
      <c r="M110" s="530"/>
    </row>
    <row r="111" spans="1:13" s="482" customFormat="1" x14ac:dyDescent="0.25">
      <c r="A111" s="101">
        <f>IF(D111&lt;&gt;"",A109+1,A109)</f>
        <v>30</v>
      </c>
      <c r="B111" s="66" t="str">
        <f t="shared" si="7"/>
        <v>Q30</v>
      </c>
      <c r="C111" s="596" t="s">
        <v>496</v>
      </c>
      <c r="D111" s="462">
        <v>176</v>
      </c>
      <c r="E111" s="421" t="s">
        <v>464</v>
      </c>
      <c r="F111" s="489">
        <v>524</v>
      </c>
      <c r="G111" s="421">
        <f t="shared" si="8"/>
        <v>92224</v>
      </c>
      <c r="H111" s="489">
        <v>507.13</v>
      </c>
      <c r="I111" s="292">
        <f t="shared" si="10"/>
        <v>89254.88</v>
      </c>
      <c r="J111" s="656">
        <v>150</v>
      </c>
      <c r="K111" s="653">
        <f t="shared" si="9"/>
        <v>76069.5</v>
      </c>
      <c r="M111" s="530"/>
    </row>
    <row r="112" spans="1:13" s="482" customFormat="1" x14ac:dyDescent="0.25">
      <c r="A112" s="101">
        <f t="shared" si="6"/>
        <v>30</v>
      </c>
      <c r="B112" s="66" t="str">
        <f t="shared" si="7"/>
        <v/>
      </c>
      <c r="C112" s="449"/>
      <c r="D112" s="462"/>
      <c r="E112" s="421"/>
      <c r="F112" s="489"/>
      <c r="G112" s="421"/>
      <c r="H112" s="489"/>
      <c r="I112" s="292">
        <f t="shared" si="10"/>
        <v>0</v>
      </c>
      <c r="J112" s="656"/>
      <c r="K112" s="653"/>
      <c r="M112" s="530"/>
    </row>
    <row r="113" spans="1:15" s="482" customFormat="1" x14ac:dyDescent="0.25">
      <c r="A113" s="101">
        <f t="shared" si="6"/>
        <v>31</v>
      </c>
      <c r="B113" s="66" t="str">
        <f t="shared" si="7"/>
        <v>Q31</v>
      </c>
      <c r="C113" s="464" t="s">
        <v>497</v>
      </c>
      <c r="D113" s="462">
        <v>176</v>
      </c>
      <c r="E113" s="421" t="s">
        <v>464</v>
      </c>
      <c r="F113" s="429">
        <v>641</v>
      </c>
      <c r="G113" s="421">
        <f t="shared" si="8"/>
        <v>112816</v>
      </c>
      <c r="H113" s="489">
        <v>620.36</v>
      </c>
      <c r="I113" s="292">
        <f t="shared" si="10"/>
        <v>109183.36</v>
      </c>
      <c r="J113" s="656">
        <v>150</v>
      </c>
      <c r="K113" s="653">
        <f t="shared" si="9"/>
        <v>93054</v>
      </c>
      <c r="M113" s="530"/>
      <c r="O113" s="603"/>
    </row>
    <row r="114" spans="1:15" s="482" customFormat="1" ht="18" customHeight="1" x14ac:dyDescent="0.25">
      <c r="A114" s="101">
        <f t="shared" si="6"/>
        <v>31</v>
      </c>
      <c r="B114" s="66" t="str">
        <f t="shared" si="7"/>
        <v/>
      </c>
      <c r="C114" s="464"/>
      <c r="D114" s="462"/>
      <c r="E114" s="421"/>
      <c r="F114" s="429"/>
      <c r="G114" s="421"/>
      <c r="H114" s="489"/>
      <c r="I114" s="292"/>
      <c r="J114" s="653"/>
      <c r="K114" s="653"/>
      <c r="M114" s="530"/>
      <c r="O114" s="603"/>
    </row>
    <row r="115" spans="1:15" s="482" customFormat="1" x14ac:dyDescent="0.25">
      <c r="A115" s="101">
        <f t="shared" si="6"/>
        <v>31</v>
      </c>
      <c r="B115" s="66" t="str">
        <f t="shared" si="7"/>
        <v/>
      </c>
      <c r="C115" s="614" t="s">
        <v>505</v>
      </c>
      <c r="D115" s="462"/>
      <c r="E115" s="421"/>
      <c r="F115" s="421"/>
      <c r="G115" s="421"/>
      <c r="H115" s="489"/>
      <c r="I115" s="292"/>
      <c r="J115" s="653"/>
      <c r="K115" s="653"/>
      <c r="M115" s="530"/>
    </row>
    <row r="116" spans="1:15" s="482" customFormat="1" x14ac:dyDescent="0.25">
      <c r="A116" s="101">
        <f t="shared" si="6"/>
        <v>31</v>
      </c>
      <c r="B116" s="66" t="str">
        <f t="shared" si="7"/>
        <v/>
      </c>
      <c r="C116" s="451"/>
      <c r="D116" s="462"/>
      <c r="E116" s="421"/>
      <c r="F116" s="421"/>
      <c r="G116" s="421"/>
      <c r="H116" s="489"/>
      <c r="I116" s="292"/>
      <c r="J116" s="653"/>
      <c r="K116" s="653"/>
      <c r="M116" s="530"/>
    </row>
    <row r="117" spans="1:15" s="482" customFormat="1" ht="118.8" x14ac:dyDescent="0.25">
      <c r="A117" s="101">
        <f t="shared" si="6"/>
        <v>32</v>
      </c>
      <c r="B117" s="66" t="str">
        <f t="shared" si="7"/>
        <v>Q32</v>
      </c>
      <c r="C117" s="612" t="s">
        <v>506</v>
      </c>
      <c r="D117" s="462">
        <v>6</v>
      </c>
      <c r="E117" s="421" t="s">
        <v>474</v>
      </c>
      <c r="F117" s="421">
        <v>48348</v>
      </c>
      <c r="G117" s="421">
        <f t="shared" si="8"/>
        <v>290088</v>
      </c>
      <c r="H117" s="489">
        <v>46791.19</v>
      </c>
      <c r="I117" s="292">
        <f>H117*D117</f>
        <v>280747.14</v>
      </c>
      <c r="J117" s="653">
        <v>6</v>
      </c>
      <c r="K117" s="653">
        <f t="shared" si="9"/>
        <v>280747.14</v>
      </c>
      <c r="M117" s="530"/>
    </row>
    <row r="118" spans="1:15" s="482" customFormat="1" hidden="1" x14ac:dyDescent="0.25">
      <c r="A118" s="101">
        <f t="shared" si="6"/>
        <v>32</v>
      </c>
      <c r="B118" s="66" t="str">
        <f t="shared" si="7"/>
        <v/>
      </c>
      <c r="C118" s="612"/>
      <c r="D118" s="462"/>
      <c r="E118" s="421"/>
      <c r="F118" s="421"/>
      <c r="G118" s="421"/>
      <c r="H118" s="489"/>
      <c r="I118" s="292"/>
      <c r="J118" s="653"/>
      <c r="K118" s="653"/>
      <c r="M118" s="530"/>
    </row>
    <row r="119" spans="1:15" s="482" customFormat="1" hidden="1" x14ac:dyDescent="0.25">
      <c r="A119" s="101">
        <f t="shared" si="6"/>
        <v>32</v>
      </c>
      <c r="B119" s="66" t="str">
        <f t="shared" si="7"/>
        <v/>
      </c>
      <c r="C119" s="612"/>
      <c r="D119" s="462"/>
      <c r="E119" s="421"/>
      <c r="F119" s="421"/>
      <c r="G119" s="421"/>
      <c r="H119" s="489"/>
      <c r="I119" s="292"/>
      <c r="J119" s="653"/>
      <c r="K119" s="653"/>
      <c r="M119" s="530"/>
    </row>
    <row r="120" spans="1:15" s="482" customFormat="1" hidden="1" x14ac:dyDescent="0.25">
      <c r="A120" s="101">
        <f t="shared" si="6"/>
        <v>32</v>
      </c>
      <c r="B120" s="66" t="str">
        <f t="shared" si="7"/>
        <v/>
      </c>
      <c r="C120" s="612"/>
      <c r="D120" s="462"/>
      <c r="E120" s="421"/>
      <c r="F120" s="421"/>
      <c r="G120" s="421"/>
      <c r="H120" s="489"/>
      <c r="I120" s="292"/>
      <c r="J120" s="653"/>
      <c r="K120" s="653"/>
      <c r="M120" s="530"/>
    </row>
    <row r="121" spans="1:15" s="482" customFormat="1" hidden="1" x14ac:dyDescent="0.25">
      <c r="A121" s="101">
        <f t="shared" si="6"/>
        <v>32</v>
      </c>
      <c r="B121" s="66" t="str">
        <f t="shared" si="7"/>
        <v/>
      </c>
      <c r="C121" s="612"/>
      <c r="D121" s="462"/>
      <c r="E121" s="421"/>
      <c r="F121" s="421"/>
      <c r="G121" s="421"/>
      <c r="H121" s="489"/>
      <c r="I121" s="292"/>
      <c r="J121" s="653"/>
      <c r="K121" s="653"/>
      <c r="M121" s="530"/>
    </row>
    <row r="122" spans="1:15" s="482" customFormat="1" hidden="1" x14ac:dyDescent="0.25">
      <c r="A122" s="101">
        <f t="shared" si="6"/>
        <v>32</v>
      </c>
      <c r="B122" s="66" t="str">
        <f t="shared" si="7"/>
        <v/>
      </c>
      <c r="C122" s="612"/>
      <c r="D122" s="462"/>
      <c r="E122" s="421"/>
      <c r="F122" s="421"/>
      <c r="G122" s="421"/>
      <c r="H122" s="489"/>
      <c r="I122" s="292"/>
      <c r="J122" s="653"/>
      <c r="K122" s="653"/>
      <c r="M122" s="530"/>
    </row>
    <row r="123" spans="1:15" s="482" customFormat="1" hidden="1" x14ac:dyDescent="0.25">
      <c r="A123" s="101">
        <f t="shared" si="6"/>
        <v>32</v>
      </c>
      <c r="B123" s="66" t="str">
        <f t="shared" si="7"/>
        <v/>
      </c>
      <c r="C123" s="612"/>
      <c r="D123" s="462"/>
      <c r="E123" s="421"/>
      <c r="F123" s="421"/>
      <c r="G123" s="421"/>
      <c r="H123" s="489"/>
      <c r="I123" s="292"/>
      <c r="J123" s="653"/>
      <c r="K123" s="653"/>
      <c r="M123" s="530"/>
    </row>
    <row r="124" spans="1:15" s="482" customFormat="1" hidden="1" x14ac:dyDescent="0.25">
      <c r="A124" s="101">
        <f t="shared" si="6"/>
        <v>32</v>
      </c>
      <c r="B124" s="66" t="str">
        <f t="shared" si="7"/>
        <v/>
      </c>
      <c r="C124" s="612"/>
      <c r="D124" s="462"/>
      <c r="E124" s="421"/>
      <c r="F124" s="421"/>
      <c r="G124" s="421"/>
      <c r="H124" s="489"/>
      <c r="I124" s="292"/>
      <c r="J124" s="653"/>
      <c r="K124" s="653"/>
      <c r="M124" s="530"/>
    </row>
    <row r="125" spans="1:15" s="482" customFormat="1" hidden="1" x14ac:dyDescent="0.25">
      <c r="A125" s="101">
        <f t="shared" si="6"/>
        <v>32</v>
      </c>
      <c r="B125" s="66" t="str">
        <f t="shared" si="7"/>
        <v/>
      </c>
      <c r="C125" s="612"/>
      <c r="D125" s="462"/>
      <c r="E125" s="421"/>
      <c r="F125" s="421"/>
      <c r="G125" s="421"/>
      <c r="H125" s="489"/>
      <c r="I125" s="292"/>
      <c r="J125" s="653"/>
      <c r="K125" s="653"/>
      <c r="M125" s="530"/>
    </row>
    <row r="126" spans="1:15" s="482" customFormat="1" hidden="1" x14ac:dyDescent="0.25">
      <c r="A126" s="101">
        <f t="shared" si="6"/>
        <v>32</v>
      </c>
      <c r="B126" s="66" t="str">
        <f t="shared" si="7"/>
        <v/>
      </c>
      <c r="C126" s="612"/>
      <c r="D126" s="462"/>
      <c r="E126" s="421"/>
      <c r="F126" s="533"/>
      <c r="G126" s="421"/>
      <c r="H126" s="489"/>
      <c r="I126" s="292"/>
      <c r="J126" s="653"/>
      <c r="K126" s="653"/>
      <c r="M126" s="530"/>
    </row>
    <row r="127" spans="1:15" s="482" customFormat="1" x14ac:dyDescent="0.25">
      <c r="A127" s="101">
        <f t="shared" si="6"/>
        <v>32</v>
      </c>
      <c r="B127" s="186" t="str">
        <f t="shared" si="7"/>
        <v/>
      </c>
      <c r="C127" s="679"/>
      <c r="D127" s="558"/>
      <c r="E127" s="533"/>
      <c r="F127" s="533"/>
      <c r="G127" s="533"/>
      <c r="H127" s="532"/>
      <c r="I127" s="609"/>
      <c r="J127" s="660"/>
      <c r="K127" s="660"/>
      <c r="M127" s="530"/>
    </row>
    <row r="128" spans="1:15" s="482" customFormat="1" x14ac:dyDescent="0.25">
      <c r="A128" s="101"/>
      <c r="B128" s="66"/>
      <c r="C128" s="612"/>
      <c r="D128" s="462"/>
      <c r="E128" s="421"/>
      <c r="F128" s="421"/>
      <c r="G128" s="421"/>
      <c r="H128" s="489"/>
      <c r="I128" s="292"/>
      <c r="J128" s="653"/>
      <c r="K128" s="653"/>
      <c r="M128" s="530"/>
    </row>
    <row r="129" spans="1:15" s="482" customFormat="1" x14ac:dyDescent="0.25">
      <c r="A129" s="101">
        <f>IF(D129&lt;&gt;"",A127+1,A127)</f>
        <v>32</v>
      </c>
      <c r="B129" s="66" t="str">
        <f t="shared" si="7"/>
        <v/>
      </c>
      <c r="C129" s="615" t="s">
        <v>507</v>
      </c>
      <c r="D129" s="491"/>
      <c r="E129" s="421"/>
      <c r="F129" s="489"/>
      <c r="G129" s="421"/>
      <c r="H129" s="489"/>
      <c r="I129" s="292"/>
      <c r="J129" s="653"/>
      <c r="K129" s="653"/>
      <c r="M129" s="530"/>
    </row>
    <row r="130" spans="1:15" s="508" customFormat="1" x14ac:dyDescent="0.25">
      <c r="A130" s="101">
        <f t="shared" si="6"/>
        <v>32</v>
      </c>
      <c r="B130" s="66" t="str">
        <f t="shared" si="7"/>
        <v/>
      </c>
      <c r="C130" s="451"/>
      <c r="D130" s="491"/>
      <c r="E130" s="421"/>
      <c r="F130" s="489"/>
      <c r="G130" s="421"/>
      <c r="H130" s="489"/>
      <c r="I130" s="292"/>
      <c r="J130" s="653"/>
      <c r="K130" s="653"/>
      <c r="L130" s="482"/>
      <c r="M130" s="530"/>
      <c r="N130" s="482"/>
      <c r="O130" s="482"/>
    </row>
    <row r="131" spans="1:15" s="482" customFormat="1" x14ac:dyDescent="0.25">
      <c r="A131" s="101"/>
      <c r="B131" s="66"/>
      <c r="C131" s="451"/>
      <c r="D131" s="491"/>
      <c r="E131" s="421"/>
      <c r="F131" s="489"/>
      <c r="G131" s="421"/>
      <c r="H131" s="489"/>
      <c r="I131" s="292"/>
      <c r="J131" s="653"/>
      <c r="K131" s="653"/>
      <c r="M131" s="530"/>
    </row>
    <row r="132" spans="1:15" s="482" customFormat="1" ht="105.6" x14ac:dyDescent="0.25">
      <c r="A132" s="101">
        <f>IF(D132&lt;&gt;"",A130+1,A130)</f>
        <v>33</v>
      </c>
      <c r="B132" s="66" t="str">
        <f t="shared" si="7"/>
        <v>Q33</v>
      </c>
      <c r="C132" s="612" t="s">
        <v>508</v>
      </c>
      <c r="D132" s="462">
        <v>3</v>
      </c>
      <c r="E132" s="421" t="s">
        <v>474</v>
      </c>
      <c r="F132" s="489">
        <v>3612</v>
      </c>
      <c r="G132" s="421">
        <f t="shared" si="8"/>
        <v>10836</v>
      </c>
      <c r="H132" s="489">
        <v>3495.69</v>
      </c>
      <c r="I132" s="292">
        <f>D132*H132</f>
        <v>10487.07</v>
      </c>
      <c r="J132" s="653">
        <v>4</v>
      </c>
      <c r="K132" s="653">
        <f t="shared" si="9"/>
        <v>13982.76</v>
      </c>
      <c r="M132" s="530"/>
    </row>
    <row r="133" spans="1:15" s="482" customFormat="1" x14ac:dyDescent="0.25">
      <c r="A133" s="101">
        <f t="shared" si="6"/>
        <v>33</v>
      </c>
      <c r="B133" s="66" t="str">
        <f t="shared" si="7"/>
        <v/>
      </c>
      <c r="C133" s="612"/>
      <c r="D133" s="491"/>
      <c r="E133" s="421"/>
      <c r="F133" s="489"/>
      <c r="G133" s="421"/>
      <c r="H133" s="489"/>
      <c r="I133" s="292"/>
      <c r="J133" s="653"/>
      <c r="K133" s="653"/>
      <c r="M133" s="530"/>
    </row>
    <row r="134" spans="1:15" s="482" customFormat="1" x14ac:dyDescent="0.25">
      <c r="A134" s="101">
        <f t="shared" si="6"/>
        <v>33</v>
      </c>
      <c r="B134" s="66" t="str">
        <f t="shared" si="7"/>
        <v/>
      </c>
      <c r="C134" s="616" t="s">
        <v>509</v>
      </c>
      <c r="D134" s="421"/>
      <c r="E134" s="462"/>
      <c r="F134" s="489"/>
      <c r="G134" s="421"/>
      <c r="H134" s="489"/>
      <c r="I134" s="292"/>
      <c r="J134" s="653"/>
      <c r="K134" s="653"/>
      <c r="M134" s="530"/>
    </row>
    <row r="135" spans="1:15" s="482" customFormat="1" x14ac:dyDescent="0.25">
      <c r="A135" s="101"/>
      <c r="B135" s="66"/>
      <c r="C135" s="616"/>
      <c r="D135" s="421"/>
      <c r="E135" s="462"/>
      <c r="F135" s="489"/>
      <c r="G135" s="421"/>
      <c r="H135" s="489"/>
      <c r="I135" s="292"/>
      <c r="J135" s="653"/>
      <c r="K135" s="653"/>
      <c r="M135" s="530"/>
    </row>
    <row r="136" spans="1:15" s="482" customFormat="1" ht="118.8" x14ac:dyDescent="0.25">
      <c r="A136" s="101">
        <f>IF(D136&lt;&gt;"",A134+1,A134)</f>
        <v>34</v>
      </c>
      <c r="B136" s="66" t="str">
        <f t="shared" si="7"/>
        <v>Q34</v>
      </c>
      <c r="C136" s="535" t="s">
        <v>510</v>
      </c>
      <c r="D136" s="421">
        <v>1</v>
      </c>
      <c r="E136" s="462" t="s">
        <v>474</v>
      </c>
      <c r="F136" s="489">
        <v>398430</v>
      </c>
      <c r="G136" s="421">
        <f t="shared" si="8"/>
        <v>398430</v>
      </c>
      <c r="H136" s="489">
        <v>385600.55</v>
      </c>
      <c r="I136" s="292">
        <f>H136*D136</f>
        <v>385600.55</v>
      </c>
      <c r="J136" s="653">
        <v>1</v>
      </c>
      <c r="K136" s="653">
        <f t="shared" si="9"/>
        <v>385600.55</v>
      </c>
      <c r="M136" s="530"/>
    </row>
    <row r="137" spans="1:15" s="482" customFormat="1" hidden="1" x14ac:dyDescent="0.25">
      <c r="A137" s="101">
        <f t="shared" si="6"/>
        <v>34</v>
      </c>
      <c r="B137" s="66" t="str">
        <f t="shared" si="7"/>
        <v/>
      </c>
      <c r="C137" s="535"/>
      <c r="D137" s="421"/>
      <c r="E137" s="462"/>
      <c r="F137" s="489"/>
      <c r="G137" s="421"/>
      <c r="H137" s="489"/>
      <c r="I137" s="292"/>
      <c r="J137" s="653"/>
      <c r="K137" s="653"/>
      <c r="M137" s="530"/>
    </row>
    <row r="138" spans="1:15" s="482" customFormat="1" hidden="1" x14ac:dyDescent="0.25">
      <c r="A138" s="101">
        <f t="shared" si="6"/>
        <v>34</v>
      </c>
      <c r="B138" s="66" t="str">
        <f t="shared" si="7"/>
        <v/>
      </c>
      <c r="C138" s="535"/>
      <c r="D138" s="421"/>
      <c r="E138" s="462"/>
      <c r="F138" s="489"/>
      <c r="G138" s="421"/>
      <c r="H138" s="489"/>
      <c r="I138" s="292"/>
      <c r="J138" s="653"/>
      <c r="K138" s="653"/>
      <c r="M138" s="530"/>
    </row>
    <row r="139" spans="1:15" s="482" customFormat="1" x14ac:dyDescent="0.25">
      <c r="A139" s="101">
        <f t="shared" si="6"/>
        <v>34</v>
      </c>
      <c r="B139" s="66" t="str">
        <f t="shared" si="7"/>
        <v/>
      </c>
      <c r="C139" s="535"/>
      <c r="D139" s="421"/>
      <c r="E139" s="462"/>
      <c r="F139" s="489"/>
      <c r="G139" s="421"/>
      <c r="H139" s="489"/>
      <c r="I139" s="292"/>
      <c r="J139" s="653"/>
      <c r="K139" s="653"/>
      <c r="M139" s="530"/>
    </row>
    <row r="140" spans="1:15" s="482" customFormat="1" x14ac:dyDescent="0.25">
      <c r="A140" s="101">
        <f t="shared" si="6"/>
        <v>34</v>
      </c>
      <c r="B140" s="66" t="str">
        <f t="shared" si="7"/>
        <v/>
      </c>
      <c r="C140" s="595" t="s">
        <v>511</v>
      </c>
      <c r="D140" s="605"/>
      <c r="E140" s="421"/>
      <c r="F140" s="489"/>
      <c r="G140" s="421"/>
      <c r="H140" s="489"/>
      <c r="I140" s="292"/>
      <c r="J140" s="653"/>
      <c r="K140" s="653"/>
      <c r="M140" s="530"/>
    </row>
    <row r="141" spans="1:15" s="482" customFormat="1" ht="52.8" x14ac:dyDescent="0.25">
      <c r="A141" s="101">
        <f t="shared" si="6"/>
        <v>34</v>
      </c>
      <c r="B141" s="66" t="str">
        <f t="shared" si="7"/>
        <v/>
      </c>
      <c r="C141" s="612" t="s">
        <v>512</v>
      </c>
      <c r="D141" s="605"/>
      <c r="E141" s="421" t="s">
        <v>122</v>
      </c>
      <c r="F141" s="489"/>
      <c r="G141" s="421"/>
      <c r="H141" s="489"/>
      <c r="I141" s="292"/>
      <c r="J141" s="653"/>
      <c r="K141" s="653"/>
      <c r="M141" s="530"/>
    </row>
    <row r="142" spans="1:15" s="482" customFormat="1" x14ac:dyDescent="0.25">
      <c r="A142" s="101">
        <f t="shared" si="6"/>
        <v>34</v>
      </c>
      <c r="B142" s="186" t="str">
        <f t="shared" si="7"/>
        <v/>
      </c>
      <c r="C142" s="679"/>
      <c r="D142" s="680"/>
      <c r="E142" s="533"/>
      <c r="F142" s="533"/>
      <c r="G142" s="533"/>
      <c r="H142" s="533"/>
      <c r="I142" s="609"/>
      <c r="J142" s="660"/>
      <c r="K142" s="660"/>
      <c r="M142" s="530"/>
    </row>
    <row r="143" spans="1:15" s="482" customFormat="1" x14ac:dyDescent="0.25">
      <c r="A143" s="101"/>
      <c r="B143" s="66"/>
      <c r="C143" s="612"/>
      <c r="D143" s="605"/>
      <c r="E143" s="421"/>
      <c r="F143" s="421"/>
      <c r="G143" s="421"/>
      <c r="H143" s="421"/>
      <c r="I143" s="292"/>
      <c r="J143" s="653"/>
      <c r="K143" s="653"/>
      <c r="M143" s="530"/>
    </row>
    <row r="144" spans="1:15" s="482" customFormat="1" ht="79.2" x14ac:dyDescent="0.25">
      <c r="A144" s="101">
        <f>IF(D144&lt;&gt;"",A142+1,A142)</f>
        <v>34</v>
      </c>
      <c r="B144" s="66" t="str">
        <f t="shared" si="7"/>
        <v/>
      </c>
      <c r="C144" s="612" t="s">
        <v>1045</v>
      </c>
      <c r="D144" s="462"/>
      <c r="E144" s="421"/>
      <c r="F144" s="489"/>
      <c r="G144" s="421"/>
      <c r="H144" s="489"/>
      <c r="I144" s="292"/>
      <c r="J144" s="653"/>
      <c r="K144" s="653"/>
      <c r="M144" s="530"/>
    </row>
    <row r="145" spans="1:15" s="482" customFormat="1" x14ac:dyDescent="0.25">
      <c r="A145" s="101">
        <f t="shared" si="6"/>
        <v>34</v>
      </c>
      <c r="B145" s="66" t="str">
        <f t="shared" si="7"/>
        <v/>
      </c>
      <c r="C145" s="612"/>
      <c r="D145" s="462"/>
      <c r="E145" s="421"/>
      <c r="F145" s="489"/>
      <c r="G145" s="421"/>
      <c r="H145" s="489"/>
      <c r="I145" s="292"/>
      <c r="J145" s="653"/>
      <c r="K145" s="653"/>
      <c r="M145" s="530"/>
    </row>
    <row r="146" spans="1:15" s="482" customFormat="1" x14ac:dyDescent="0.25">
      <c r="A146" s="101">
        <f t="shared" si="6"/>
        <v>35</v>
      </c>
      <c r="B146" s="66" t="str">
        <f t="shared" si="7"/>
        <v>Q35</v>
      </c>
      <c r="C146" s="464" t="s">
        <v>513</v>
      </c>
      <c r="D146" s="462">
        <v>66</v>
      </c>
      <c r="E146" s="421" t="s">
        <v>474</v>
      </c>
      <c r="F146" s="489">
        <v>30057</v>
      </c>
      <c r="G146" s="421">
        <f t="shared" si="8"/>
        <v>1983762</v>
      </c>
      <c r="H146" s="489">
        <v>29089.16</v>
      </c>
      <c r="I146" s="292">
        <f>H146*D146</f>
        <v>1919884.56</v>
      </c>
      <c r="J146" s="653">
        <v>67</v>
      </c>
      <c r="K146" s="653">
        <f t="shared" si="9"/>
        <v>1948973.72</v>
      </c>
      <c r="M146" s="530"/>
    </row>
    <row r="147" spans="1:15" s="508" customFormat="1" x14ac:dyDescent="0.25">
      <c r="A147" s="101">
        <f t="shared" si="6"/>
        <v>36</v>
      </c>
      <c r="B147" s="66" t="str">
        <f t="shared" si="7"/>
        <v>Q36</v>
      </c>
      <c r="C147" s="464" t="s">
        <v>514</v>
      </c>
      <c r="D147" s="462">
        <f>D146</f>
        <v>66</v>
      </c>
      <c r="E147" s="421" t="s">
        <v>474</v>
      </c>
      <c r="F147" s="489">
        <v>2913</v>
      </c>
      <c r="G147" s="421">
        <f t="shared" si="8"/>
        <v>192258</v>
      </c>
      <c r="H147" s="489">
        <v>2819.2</v>
      </c>
      <c r="I147" s="292">
        <f t="shared" ref="I147:I151" si="11">H147*D147</f>
        <v>186067.19999999998</v>
      </c>
      <c r="J147" s="653">
        <v>67</v>
      </c>
      <c r="K147" s="653">
        <f t="shared" si="9"/>
        <v>188886.39999999999</v>
      </c>
      <c r="L147" s="482"/>
      <c r="M147" s="530"/>
      <c r="N147" s="482"/>
      <c r="O147" s="482"/>
    </row>
    <row r="148" spans="1:15" s="482" customFormat="1" x14ac:dyDescent="0.25">
      <c r="A148" s="101">
        <f t="shared" si="6"/>
        <v>36</v>
      </c>
      <c r="B148" s="66" t="str">
        <f t="shared" si="7"/>
        <v/>
      </c>
      <c r="C148" s="612"/>
      <c r="D148" s="462"/>
      <c r="E148" s="421"/>
      <c r="F148" s="489"/>
      <c r="G148" s="421"/>
      <c r="H148" s="489"/>
      <c r="I148" s="292"/>
      <c r="J148" s="653"/>
      <c r="K148" s="653"/>
      <c r="M148" s="530"/>
    </row>
    <row r="149" spans="1:15" s="482" customFormat="1" ht="93" customHeight="1" x14ac:dyDescent="0.25">
      <c r="A149" s="101">
        <f t="shared" si="6"/>
        <v>36</v>
      </c>
      <c r="B149" s="66" t="str">
        <f t="shared" si="7"/>
        <v/>
      </c>
      <c r="C149" s="612" t="s">
        <v>1046</v>
      </c>
      <c r="D149" s="462"/>
      <c r="E149" s="421"/>
      <c r="F149" s="489"/>
      <c r="G149" s="421"/>
      <c r="H149" s="489"/>
      <c r="I149" s="292"/>
      <c r="J149" s="653"/>
      <c r="K149" s="653"/>
      <c r="M149" s="530"/>
    </row>
    <row r="150" spans="1:15" s="482" customFormat="1" x14ac:dyDescent="0.25">
      <c r="A150" s="101">
        <f t="shared" si="6"/>
        <v>37</v>
      </c>
      <c r="B150" s="66" t="str">
        <f t="shared" si="7"/>
        <v>Q37</v>
      </c>
      <c r="C150" s="464" t="s">
        <v>513</v>
      </c>
      <c r="D150" s="462">
        <v>51</v>
      </c>
      <c r="E150" s="421" t="s">
        <v>474</v>
      </c>
      <c r="F150" s="489">
        <v>59881</v>
      </c>
      <c r="G150" s="421">
        <f t="shared" si="8"/>
        <v>3053931</v>
      </c>
      <c r="H150" s="489">
        <v>57952.83</v>
      </c>
      <c r="I150" s="292">
        <f t="shared" si="11"/>
        <v>2955594.33</v>
      </c>
      <c r="J150" s="653">
        <v>52</v>
      </c>
      <c r="K150" s="653">
        <f t="shared" si="9"/>
        <v>3013547.16</v>
      </c>
      <c r="M150" s="530"/>
    </row>
    <row r="151" spans="1:15" s="482" customFormat="1" x14ac:dyDescent="0.25">
      <c r="A151" s="101">
        <f t="shared" si="6"/>
        <v>38</v>
      </c>
      <c r="B151" s="66" t="str">
        <f t="shared" si="7"/>
        <v>Q38</v>
      </c>
      <c r="C151" s="464" t="s">
        <v>514</v>
      </c>
      <c r="D151" s="462">
        <v>51</v>
      </c>
      <c r="E151" s="421" t="s">
        <v>474</v>
      </c>
      <c r="F151" s="489">
        <v>3495</v>
      </c>
      <c r="G151" s="421">
        <f t="shared" si="8"/>
        <v>178245</v>
      </c>
      <c r="H151" s="489">
        <v>3382.46</v>
      </c>
      <c r="I151" s="292">
        <f t="shared" si="11"/>
        <v>172505.46</v>
      </c>
      <c r="J151" s="653">
        <v>52</v>
      </c>
      <c r="K151" s="653">
        <f t="shared" si="9"/>
        <v>175887.92</v>
      </c>
      <c r="M151" s="530"/>
    </row>
    <row r="152" spans="1:15" s="482" customFormat="1" x14ac:dyDescent="0.25">
      <c r="A152" s="101">
        <f t="shared" si="6"/>
        <v>38</v>
      </c>
      <c r="B152" s="66" t="str">
        <f t="shared" si="7"/>
        <v/>
      </c>
      <c r="C152" s="464"/>
      <c r="D152" s="462"/>
      <c r="E152" s="421"/>
      <c r="F152" s="489"/>
      <c r="G152" s="421"/>
      <c r="H152" s="489"/>
      <c r="I152" s="292"/>
      <c r="J152" s="653"/>
      <c r="K152" s="653"/>
      <c r="M152" s="530"/>
    </row>
    <row r="153" spans="1:15" s="482" customFormat="1" ht="26.4" x14ac:dyDescent="0.25">
      <c r="A153" s="101">
        <f t="shared" si="6"/>
        <v>38</v>
      </c>
      <c r="B153" s="66" t="str">
        <f t="shared" si="7"/>
        <v/>
      </c>
      <c r="C153" s="612" t="s">
        <v>1047</v>
      </c>
      <c r="D153" s="462"/>
      <c r="E153" s="421"/>
      <c r="F153" s="489"/>
      <c r="G153" s="421"/>
      <c r="H153" s="489"/>
      <c r="I153" s="292"/>
      <c r="J153" s="653"/>
      <c r="K153" s="653"/>
      <c r="M153" s="530"/>
    </row>
    <row r="154" spans="1:15" s="482" customFormat="1" x14ac:dyDescent="0.25">
      <c r="A154" s="101">
        <f t="shared" si="6"/>
        <v>39</v>
      </c>
      <c r="B154" s="66" t="str">
        <f t="shared" si="7"/>
        <v>Q39</v>
      </c>
      <c r="C154" s="464" t="s">
        <v>513</v>
      </c>
      <c r="D154" s="462">
        <f>D150</f>
        <v>51</v>
      </c>
      <c r="E154" s="421" t="s">
        <v>474</v>
      </c>
      <c r="F154" s="489">
        <v>4660</v>
      </c>
      <c r="G154" s="421">
        <f t="shared" si="8"/>
        <v>237660</v>
      </c>
      <c r="H154" s="489">
        <v>4509.95</v>
      </c>
      <c r="I154" s="292">
        <f>H154*D154</f>
        <v>230007.44999999998</v>
      </c>
      <c r="J154" s="653">
        <v>52</v>
      </c>
      <c r="K154" s="653">
        <f t="shared" si="9"/>
        <v>234517.4</v>
      </c>
      <c r="M154" s="530"/>
    </row>
    <row r="155" spans="1:15" s="482" customFormat="1" x14ac:dyDescent="0.25">
      <c r="A155" s="101">
        <f t="shared" si="6"/>
        <v>40</v>
      </c>
      <c r="B155" s="66" t="str">
        <f t="shared" si="7"/>
        <v>Q40</v>
      </c>
      <c r="C155" s="464" t="s">
        <v>514</v>
      </c>
      <c r="D155" s="462">
        <f>D154</f>
        <v>51</v>
      </c>
      <c r="E155" s="421" t="s">
        <v>474</v>
      </c>
      <c r="F155" s="489">
        <v>583</v>
      </c>
      <c r="G155" s="421">
        <f t="shared" si="8"/>
        <v>29733</v>
      </c>
      <c r="H155" s="489">
        <v>564.23</v>
      </c>
      <c r="I155" s="292">
        <f>H155*D155</f>
        <v>28775.73</v>
      </c>
      <c r="J155" s="653">
        <v>52</v>
      </c>
      <c r="K155" s="653">
        <f t="shared" si="9"/>
        <v>29339.96</v>
      </c>
      <c r="M155" s="530"/>
    </row>
    <row r="156" spans="1:15" s="482" customFormat="1" x14ac:dyDescent="0.25">
      <c r="A156" s="101">
        <f t="shared" ref="A156:A211" si="12">IF(D156&lt;&gt;"",A155+1,A155)</f>
        <v>40</v>
      </c>
      <c r="B156" s="66" t="str">
        <f t="shared" si="7"/>
        <v/>
      </c>
      <c r="C156" s="612"/>
      <c r="D156" s="462"/>
      <c r="E156" s="421"/>
      <c r="F156" s="489"/>
      <c r="G156" s="421"/>
      <c r="H156" s="489"/>
      <c r="I156" s="292"/>
      <c r="J156" s="653"/>
      <c r="K156" s="653"/>
      <c r="M156" s="530"/>
    </row>
    <row r="157" spans="1:15" s="482" customFormat="1" x14ac:dyDescent="0.25">
      <c r="A157" s="101">
        <f t="shared" si="12"/>
        <v>40</v>
      </c>
      <c r="B157" s="66" t="str">
        <f t="shared" si="7"/>
        <v/>
      </c>
      <c r="C157" s="612" t="s">
        <v>1048</v>
      </c>
      <c r="D157" s="462"/>
      <c r="E157" s="421"/>
      <c r="F157" s="489"/>
      <c r="G157" s="421"/>
      <c r="H157" s="489"/>
      <c r="I157" s="292"/>
      <c r="J157" s="653"/>
      <c r="K157" s="653"/>
      <c r="M157" s="530"/>
    </row>
    <row r="158" spans="1:15" s="482" customFormat="1" x14ac:dyDescent="0.25">
      <c r="A158" s="101">
        <f t="shared" si="12"/>
        <v>41</v>
      </c>
      <c r="B158" s="66" t="str">
        <f t="shared" si="7"/>
        <v>Q41</v>
      </c>
      <c r="C158" s="464" t="s">
        <v>513</v>
      </c>
      <c r="D158" s="462">
        <v>101</v>
      </c>
      <c r="E158" s="421" t="s">
        <v>474</v>
      </c>
      <c r="F158" s="489">
        <v>2447</v>
      </c>
      <c r="G158" s="421">
        <f t="shared" si="8"/>
        <v>247147</v>
      </c>
      <c r="H158" s="489">
        <v>2368.21</v>
      </c>
      <c r="I158" s="292">
        <f t="shared" ref="I158:I159" si="13">H158*D158</f>
        <v>239189.21</v>
      </c>
      <c r="J158" s="653">
        <v>102</v>
      </c>
      <c r="K158" s="653">
        <f t="shared" si="9"/>
        <v>241557.42</v>
      </c>
      <c r="M158" s="530"/>
    </row>
    <row r="159" spans="1:15" s="482" customFormat="1" x14ac:dyDescent="0.25">
      <c r="A159" s="101">
        <f t="shared" si="12"/>
        <v>42</v>
      </c>
      <c r="B159" s="66" t="str">
        <f t="shared" ref="B159:B214" si="14">IF(D159&lt;&gt;"","Q"&amp;A159,"")</f>
        <v>Q42</v>
      </c>
      <c r="C159" s="464" t="s">
        <v>514</v>
      </c>
      <c r="D159" s="462">
        <f>D158</f>
        <v>101</v>
      </c>
      <c r="E159" s="421" t="s">
        <v>474</v>
      </c>
      <c r="F159" s="489">
        <v>408</v>
      </c>
      <c r="G159" s="421">
        <f t="shared" si="8"/>
        <v>41208</v>
      </c>
      <c r="H159" s="489">
        <v>394.86</v>
      </c>
      <c r="I159" s="292">
        <f t="shared" si="13"/>
        <v>39880.86</v>
      </c>
      <c r="J159" s="653">
        <v>102</v>
      </c>
      <c r="K159" s="653">
        <f t="shared" si="9"/>
        <v>40275.72</v>
      </c>
      <c r="M159" s="530"/>
    </row>
    <row r="160" spans="1:15" s="482" customFormat="1" x14ac:dyDescent="0.25">
      <c r="A160" s="101">
        <f t="shared" si="12"/>
        <v>42</v>
      </c>
      <c r="B160" s="186" t="str">
        <f t="shared" si="14"/>
        <v/>
      </c>
      <c r="C160" s="681"/>
      <c r="D160" s="558"/>
      <c r="E160" s="533"/>
      <c r="F160" s="532"/>
      <c r="G160" s="533"/>
      <c r="H160" s="532"/>
      <c r="I160" s="609"/>
      <c r="J160" s="660"/>
      <c r="K160" s="660"/>
      <c r="M160" s="530"/>
    </row>
    <row r="161" spans="1:13" s="482" customFormat="1" x14ac:dyDescent="0.25">
      <c r="A161" s="101"/>
      <c r="B161" s="66"/>
      <c r="C161" s="464"/>
      <c r="D161" s="462"/>
      <c r="E161" s="421"/>
      <c r="F161" s="489"/>
      <c r="G161" s="421"/>
      <c r="H161" s="489"/>
      <c r="I161" s="292"/>
      <c r="J161" s="653"/>
      <c r="K161" s="653"/>
      <c r="M161" s="530"/>
    </row>
    <row r="162" spans="1:13" s="482" customFormat="1" ht="79.2" x14ac:dyDescent="0.25">
      <c r="A162" s="101">
        <f>IF(D162&lt;&gt;"",A160+1,A160)</f>
        <v>42</v>
      </c>
      <c r="B162" s="66" t="str">
        <f t="shared" si="14"/>
        <v/>
      </c>
      <c r="C162" s="452" t="s">
        <v>1049</v>
      </c>
      <c r="D162" s="462"/>
      <c r="E162" s="421"/>
      <c r="F162" s="489"/>
      <c r="G162" s="421"/>
      <c r="H162" s="489"/>
      <c r="I162" s="292"/>
      <c r="J162" s="653"/>
      <c r="K162" s="653"/>
      <c r="M162" s="530"/>
    </row>
    <row r="163" spans="1:13" s="482" customFormat="1" ht="9" customHeight="1" x14ac:dyDescent="0.25">
      <c r="A163" s="101">
        <f t="shared" si="12"/>
        <v>42</v>
      </c>
      <c r="B163" s="66" t="str">
        <f t="shared" si="14"/>
        <v/>
      </c>
      <c r="C163" s="452"/>
      <c r="D163" s="462"/>
      <c r="E163" s="421"/>
      <c r="F163" s="489"/>
      <c r="G163" s="421"/>
      <c r="H163" s="489"/>
      <c r="I163" s="292"/>
      <c r="J163" s="653"/>
      <c r="K163" s="653"/>
      <c r="M163" s="530"/>
    </row>
    <row r="164" spans="1:13" s="482" customFormat="1" x14ac:dyDescent="0.25">
      <c r="A164" s="101">
        <f t="shared" si="12"/>
        <v>43</v>
      </c>
      <c r="B164" s="66" t="str">
        <f t="shared" si="14"/>
        <v>Q43</v>
      </c>
      <c r="C164" s="464" t="s">
        <v>513</v>
      </c>
      <c r="D164" s="462">
        <v>51</v>
      </c>
      <c r="E164" s="421" t="s">
        <v>474</v>
      </c>
      <c r="F164" s="489">
        <v>53823</v>
      </c>
      <c r="G164" s="421">
        <f t="shared" ref="G164:G218" si="15">F164*D164</f>
        <v>2744973</v>
      </c>
      <c r="H164" s="489">
        <v>52089.9</v>
      </c>
      <c r="I164" s="292">
        <f>H164*D164</f>
        <v>2656584.9</v>
      </c>
      <c r="J164" s="653">
        <v>52</v>
      </c>
      <c r="K164" s="653">
        <f t="shared" ref="K164:K222" si="16">J164*H164</f>
        <v>2708674.8000000003</v>
      </c>
      <c r="M164" s="530"/>
    </row>
    <row r="165" spans="1:13" s="482" customFormat="1" x14ac:dyDescent="0.25">
      <c r="A165" s="101">
        <f t="shared" si="12"/>
        <v>44</v>
      </c>
      <c r="B165" s="66" t="str">
        <f t="shared" si="14"/>
        <v>Q44</v>
      </c>
      <c r="C165" s="464" t="s">
        <v>514</v>
      </c>
      <c r="D165" s="462">
        <v>51</v>
      </c>
      <c r="E165" s="421" t="s">
        <v>474</v>
      </c>
      <c r="F165" s="489">
        <v>4078</v>
      </c>
      <c r="G165" s="421">
        <f t="shared" si="15"/>
        <v>207978</v>
      </c>
      <c r="H165" s="489">
        <v>3946.69</v>
      </c>
      <c r="I165" s="292">
        <f t="shared" ref="I165" si="17">H165*D165</f>
        <v>201281.19</v>
      </c>
      <c r="J165" s="653">
        <v>52</v>
      </c>
      <c r="K165" s="653">
        <f t="shared" si="16"/>
        <v>205227.88</v>
      </c>
      <c r="M165" s="530"/>
    </row>
    <row r="166" spans="1:13" s="482" customFormat="1" ht="27" customHeight="1" x14ac:dyDescent="0.25">
      <c r="A166" s="101"/>
      <c r="B166" s="66"/>
      <c r="C166" s="464"/>
      <c r="D166" s="462"/>
      <c r="E166" s="421"/>
      <c r="F166" s="421"/>
      <c r="G166" s="421"/>
      <c r="H166" s="489"/>
      <c r="I166" s="292"/>
      <c r="J166" s="653"/>
      <c r="K166" s="653"/>
      <c r="M166" s="530"/>
    </row>
    <row r="167" spans="1:13" s="482" customFormat="1" x14ac:dyDescent="0.25">
      <c r="A167" s="101" t="e">
        <f>IF(D167&lt;&gt;"",#REF!+1,#REF!)</f>
        <v>#REF!</v>
      </c>
      <c r="B167" s="66" t="str">
        <f t="shared" si="14"/>
        <v/>
      </c>
      <c r="C167" s="612" t="s">
        <v>1050</v>
      </c>
      <c r="D167" s="462"/>
      <c r="E167" s="421"/>
      <c r="F167" s="489"/>
      <c r="G167" s="421"/>
      <c r="H167" s="489"/>
      <c r="I167" s="292"/>
      <c r="J167" s="653"/>
      <c r="K167" s="653"/>
      <c r="M167" s="530"/>
    </row>
    <row r="168" spans="1:13" s="482" customFormat="1" x14ac:dyDescent="0.25">
      <c r="A168" s="101" t="e">
        <f t="shared" si="12"/>
        <v>#REF!</v>
      </c>
      <c r="B168" s="66" t="str">
        <f t="shared" si="14"/>
        <v/>
      </c>
      <c r="C168" s="447" t="s">
        <v>515</v>
      </c>
      <c r="D168" s="462"/>
      <c r="E168" s="421"/>
      <c r="F168" s="489"/>
      <c r="G168" s="421"/>
      <c r="H168" s="489"/>
      <c r="I168" s="292"/>
      <c r="J168" s="653"/>
      <c r="K168" s="653"/>
      <c r="M168" s="530"/>
    </row>
    <row r="169" spans="1:13" s="482" customFormat="1" ht="10.95" customHeight="1" x14ac:dyDescent="0.25">
      <c r="A169" s="101" t="e">
        <f t="shared" si="12"/>
        <v>#REF!</v>
      </c>
      <c r="B169" s="66" t="str">
        <f t="shared" si="14"/>
        <v/>
      </c>
      <c r="C169" s="464"/>
      <c r="D169" s="462"/>
      <c r="E169" s="421"/>
      <c r="F169" s="489"/>
      <c r="G169" s="421"/>
      <c r="H169" s="489"/>
      <c r="I169" s="292"/>
      <c r="J169" s="653"/>
      <c r="K169" s="653"/>
      <c r="M169" s="530"/>
    </row>
    <row r="170" spans="1:13" s="482" customFormat="1" x14ac:dyDescent="0.25">
      <c r="A170" s="101" t="e">
        <f t="shared" si="12"/>
        <v>#REF!</v>
      </c>
      <c r="B170" s="66" t="s">
        <v>894</v>
      </c>
      <c r="C170" s="464" t="s">
        <v>513</v>
      </c>
      <c r="D170" s="462">
        <v>51</v>
      </c>
      <c r="E170" s="421" t="s">
        <v>474</v>
      </c>
      <c r="F170" s="489">
        <v>5942</v>
      </c>
      <c r="G170" s="421">
        <f t="shared" si="15"/>
        <v>303042</v>
      </c>
      <c r="H170" s="489">
        <v>5750.67</v>
      </c>
      <c r="I170" s="292">
        <f>H170*D170</f>
        <v>293284.17</v>
      </c>
      <c r="J170" s="653">
        <v>52</v>
      </c>
      <c r="K170" s="653">
        <f t="shared" si="16"/>
        <v>299034.84000000003</v>
      </c>
      <c r="M170" s="530"/>
    </row>
    <row r="171" spans="1:13" s="482" customFormat="1" x14ac:dyDescent="0.25">
      <c r="A171" s="101" t="e">
        <f t="shared" si="12"/>
        <v>#REF!</v>
      </c>
      <c r="B171" s="66" t="s">
        <v>895</v>
      </c>
      <c r="C171" s="464" t="s">
        <v>514</v>
      </c>
      <c r="D171" s="462">
        <v>51</v>
      </c>
      <c r="E171" s="421" t="s">
        <v>474</v>
      </c>
      <c r="F171" s="489">
        <v>699</v>
      </c>
      <c r="G171" s="421">
        <f t="shared" si="15"/>
        <v>35649</v>
      </c>
      <c r="H171" s="489">
        <v>676.49</v>
      </c>
      <c r="I171" s="292">
        <f>H171*D171</f>
        <v>34500.99</v>
      </c>
      <c r="J171" s="653">
        <v>52</v>
      </c>
      <c r="K171" s="653">
        <f t="shared" si="16"/>
        <v>35177.480000000003</v>
      </c>
      <c r="M171" s="530"/>
    </row>
    <row r="172" spans="1:13" s="482" customFormat="1" x14ac:dyDescent="0.25">
      <c r="A172" s="101" t="e">
        <f t="shared" si="12"/>
        <v>#REF!</v>
      </c>
      <c r="B172" s="66" t="str">
        <f t="shared" si="14"/>
        <v/>
      </c>
      <c r="C172" s="464"/>
      <c r="D172" s="462"/>
      <c r="E172" s="421"/>
      <c r="F172" s="489"/>
      <c r="G172" s="421"/>
      <c r="H172" s="489"/>
      <c r="I172" s="292"/>
      <c r="J172" s="653"/>
      <c r="K172" s="653"/>
      <c r="M172" s="530"/>
    </row>
    <row r="173" spans="1:13" s="482" customFormat="1" ht="26.4" x14ac:dyDescent="0.25">
      <c r="A173" s="101" t="e">
        <f t="shared" si="12"/>
        <v>#REF!</v>
      </c>
      <c r="B173" s="66" t="str">
        <f t="shared" si="14"/>
        <v/>
      </c>
      <c r="C173" s="612" t="s">
        <v>1051</v>
      </c>
      <c r="D173" s="462"/>
      <c r="E173" s="421"/>
      <c r="F173" s="489"/>
      <c r="G173" s="421"/>
      <c r="H173" s="489"/>
      <c r="I173" s="292"/>
      <c r="J173" s="653"/>
      <c r="K173" s="653"/>
      <c r="M173" s="530"/>
    </row>
    <row r="174" spans="1:13" s="482" customFormat="1" x14ac:dyDescent="0.25">
      <c r="A174" s="101" t="e">
        <f t="shared" si="12"/>
        <v>#REF!</v>
      </c>
      <c r="B174" s="66" t="str">
        <f t="shared" si="14"/>
        <v/>
      </c>
      <c r="C174" s="612"/>
      <c r="D174" s="462"/>
      <c r="E174" s="421"/>
      <c r="F174" s="489"/>
      <c r="G174" s="421"/>
      <c r="H174" s="489"/>
      <c r="I174" s="292"/>
      <c r="J174" s="653"/>
      <c r="K174" s="653"/>
      <c r="M174" s="530"/>
    </row>
    <row r="175" spans="1:13" s="482" customFormat="1" x14ac:dyDescent="0.25">
      <c r="A175" s="101" t="e">
        <f t="shared" si="12"/>
        <v>#REF!</v>
      </c>
      <c r="B175" s="66" t="s">
        <v>896</v>
      </c>
      <c r="C175" s="464" t="s">
        <v>513</v>
      </c>
      <c r="D175" s="462">
        <v>51</v>
      </c>
      <c r="E175" s="421" t="s">
        <v>474</v>
      </c>
      <c r="F175" s="489">
        <v>4019</v>
      </c>
      <c r="G175" s="421">
        <f t="shared" si="15"/>
        <v>204969</v>
      </c>
      <c r="H175" s="489">
        <v>3889.59</v>
      </c>
      <c r="I175" s="292">
        <f>H175*D175</f>
        <v>198369.09</v>
      </c>
      <c r="J175" s="653">
        <v>52</v>
      </c>
      <c r="K175" s="653">
        <f t="shared" si="16"/>
        <v>202258.68</v>
      </c>
      <c r="M175" s="530"/>
    </row>
    <row r="176" spans="1:13" s="482" customFormat="1" x14ac:dyDescent="0.25">
      <c r="A176" s="101" t="e">
        <f t="shared" si="12"/>
        <v>#REF!</v>
      </c>
      <c r="B176" s="66" t="s">
        <v>897</v>
      </c>
      <c r="C176" s="464" t="s">
        <v>514</v>
      </c>
      <c r="D176" s="462">
        <v>51</v>
      </c>
      <c r="E176" s="421" t="s">
        <v>474</v>
      </c>
      <c r="F176" s="489">
        <v>408</v>
      </c>
      <c r="G176" s="421">
        <f t="shared" si="15"/>
        <v>20808</v>
      </c>
      <c r="H176" s="489">
        <v>394.86</v>
      </c>
      <c r="I176" s="292">
        <f>H176*D176</f>
        <v>20137.86</v>
      </c>
      <c r="J176" s="653">
        <v>52</v>
      </c>
      <c r="K176" s="653">
        <f t="shared" si="16"/>
        <v>20532.72</v>
      </c>
      <c r="M176" s="530"/>
    </row>
    <row r="177" spans="1:15" s="482" customFormat="1" x14ac:dyDescent="0.25">
      <c r="A177" s="101" t="e">
        <f t="shared" si="12"/>
        <v>#REF!</v>
      </c>
      <c r="B177" s="66" t="str">
        <f t="shared" si="14"/>
        <v/>
      </c>
      <c r="C177" s="464"/>
      <c r="D177" s="462"/>
      <c r="E177" s="421"/>
      <c r="F177" s="489"/>
      <c r="G177" s="421"/>
      <c r="H177" s="489"/>
      <c r="I177" s="292"/>
      <c r="J177" s="653"/>
      <c r="K177" s="653"/>
      <c r="M177" s="530"/>
    </row>
    <row r="178" spans="1:15" s="482" customFormat="1" ht="26.4" x14ac:dyDescent="0.25">
      <c r="A178" s="101" t="e">
        <f t="shared" si="12"/>
        <v>#REF!</v>
      </c>
      <c r="B178" s="66" t="str">
        <f t="shared" si="14"/>
        <v/>
      </c>
      <c r="C178" s="612" t="s">
        <v>1052</v>
      </c>
      <c r="D178" s="462"/>
      <c r="E178" s="421"/>
      <c r="F178" s="489"/>
      <c r="G178" s="421"/>
      <c r="H178" s="489"/>
      <c r="I178" s="292"/>
      <c r="J178" s="653"/>
      <c r="K178" s="653"/>
      <c r="M178" s="530"/>
    </row>
    <row r="179" spans="1:15" s="482" customFormat="1" x14ac:dyDescent="0.25">
      <c r="A179" s="101" t="e">
        <f t="shared" si="12"/>
        <v>#REF!</v>
      </c>
      <c r="B179" s="66" t="str">
        <f t="shared" si="14"/>
        <v/>
      </c>
      <c r="C179" s="612"/>
      <c r="D179" s="462"/>
      <c r="E179" s="421"/>
      <c r="F179" s="489"/>
      <c r="G179" s="421"/>
      <c r="H179" s="489"/>
      <c r="I179" s="292"/>
      <c r="J179" s="653"/>
      <c r="K179" s="653"/>
      <c r="M179" s="530"/>
    </row>
    <row r="180" spans="1:15" s="482" customFormat="1" x14ac:dyDescent="0.25">
      <c r="A180" s="101" t="e">
        <f t="shared" si="12"/>
        <v>#REF!</v>
      </c>
      <c r="B180" s="66" t="s">
        <v>898</v>
      </c>
      <c r="C180" s="464" t="s">
        <v>513</v>
      </c>
      <c r="D180" s="462">
        <v>51</v>
      </c>
      <c r="E180" s="421" t="s">
        <v>474</v>
      </c>
      <c r="F180" s="489">
        <v>1515</v>
      </c>
      <c r="G180" s="421">
        <f t="shared" si="15"/>
        <v>77265</v>
      </c>
      <c r="H180" s="489">
        <v>1466.22</v>
      </c>
      <c r="I180" s="292">
        <f>H180*D180</f>
        <v>74777.22</v>
      </c>
      <c r="J180" s="653">
        <v>52</v>
      </c>
      <c r="K180" s="653">
        <f t="shared" si="16"/>
        <v>76243.44</v>
      </c>
      <c r="M180" s="530"/>
    </row>
    <row r="181" spans="1:15" s="482" customFormat="1" x14ac:dyDescent="0.25">
      <c r="A181" s="101" t="e">
        <f t="shared" si="12"/>
        <v>#REF!</v>
      </c>
      <c r="B181" s="66" t="s">
        <v>899</v>
      </c>
      <c r="C181" s="464" t="s">
        <v>514</v>
      </c>
      <c r="D181" s="462">
        <v>51</v>
      </c>
      <c r="E181" s="421" t="s">
        <v>474</v>
      </c>
      <c r="F181" s="489">
        <v>408</v>
      </c>
      <c r="G181" s="421">
        <f t="shared" si="15"/>
        <v>20808</v>
      </c>
      <c r="H181" s="489">
        <v>394.86</v>
      </c>
      <c r="I181" s="292">
        <f>H181*D181</f>
        <v>20137.86</v>
      </c>
      <c r="J181" s="653">
        <v>52</v>
      </c>
      <c r="K181" s="653">
        <f t="shared" si="16"/>
        <v>20532.72</v>
      </c>
      <c r="M181" s="530"/>
    </row>
    <row r="182" spans="1:15" s="508" customFormat="1" x14ac:dyDescent="0.25">
      <c r="A182" s="101" t="e">
        <f t="shared" si="12"/>
        <v>#REF!</v>
      </c>
      <c r="B182" s="66" t="str">
        <f t="shared" si="14"/>
        <v/>
      </c>
      <c r="C182" s="464"/>
      <c r="D182" s="462"/>
      <c r="E182" s="421"/>
      <c r="F182" s="489"/>
      <c r="G182" s="421"/>
      <c r="H182" s="489"/>
      <c r="I182" s="292"/>
      <c r="J182" s="653"/>
      <c r="K182" s="653"/>
      <c r="L182" s="482"/>
      <c r="M182" s="530"/>
      <c r="N182" s="482"/>
      <c r="O182" s="482"/>
    </row>
    <row r="183" spans="1:15" s="482" customFormat="1" ht="52.8" x14ac:dyDescent="0.25">
      <c r="A183" s="101" t="e">
        <f t="shared" si="12"/>
        <v>#REF!</v>
      </c>
      <c r="B183" s="66" t="str">
        <f t="shared" si="14"/>
        <v/>
      </c>
      <c r="C183" s="612" t="s">
        <v>1053</v>
      </c>
      <c r="D183" s="462"/>
      <c r="E183" s="421"/>
      <c r="F183" s="489"/>
      <c r="G183" s="421"/>
      <c r="H183" s="489"/>
      <c r="I183" s="292"/>
      <c r="J183" s="653"/>
      <c r="K183" s="653"/>
      <c r="M183" s="530"/>
    </row>
    <row r="184" spans="1:15" s="482" customFormat="1" ht="10.95" customHeight="1" x14ac:dyDescent="0.25">
      <c r="A184" s="101" t="e">
        <f t="shared" si="12"/>
        <v>#REF!</v>
      </c>
      <c r="B184" s="186" t="str">
        <f t="shared" si="14"/>
        <v/>
      </c>
      <c r="C184" s="679"/>
      <c r="D184" s="558"/>
      <c r="E184" s="533"/>
      <c r="F184" s="532"/>
      <c r="G184" s="533"/>
      <c r="H184" s="532"/>
      <c r="I184" s="609"/>
      <c r="J184" s="660"/>
      <c r="K184" s="660"/>
      <c r="M184" s="530"/>
    </row>
    <row r="185" spans="1:15" s="482" customFormat="1" x14ac:dyDescent="0.25">
      <c r="A185" s="101" t="e">
        <f t="shared" si="12"/>
        <v>#REF!</v>
      </c>
      <c r="B185" s="66" t="s">
        <v>900</v>
      </c>
      <c r="C185" s="464" t="s">
        <v>513</v>
      </c>
      <c r="D185" s="462">
        <v>107</v>
      </c>
      <c r="E185" s="421" t="s">
        <v>474</v>
      </c>
      <c r="F185" s="532">
        <v>2388</v>
      </c>
      <c r="G185" s="533">
        <f t="shared" si="15"/>
        <v>255516</v>
      </c>
      <c r="H185" s="489">
        <v>2311.11</v>
      </c>
      <c r="I185" s="292">
        <f>H185*D185</f>
        <v>247288.77000000002</v>
      </c>
      <c r="J185" s="653">
        <v>108</v>
      </c>
      <c r="K185" s="653">
        <f t="shared" si="16"/>
        <v>249599.88</v>
      </c>
      <c r="M185" s="530"/>
    </row>
    <row r="186" spans="1:15" s="482" customFormat="1" x14ac:dyDescent="0.25">
      <c r="A186" s="101" t="e">
        <f t="shared" si="12"/>
        <v>#REF!</v>
      </c>
      <c r="B186" s="66" t="s">
        <v>901</v>
      </c>
      <c r="C186" s="464" t="s">
        <v>514</v>
      </c>
      <c r="D186" s="462">
        <v>107</v>
      </c>
      <c r="E186" s="421" t="s">
        <v>474</v>
      </c>
      <c r="F186" s="489">
        <v>699</v>
      </c>
      <c r="G186" s="421">
        <f t="shared" si="15"/>
        <v>74793</v>
      </c>
      <c r="H186" s="489">
        <v>676.49</v>
      </c>
      <c r="I186" s="292">
        <f>H186*D186</f>
        <v>72384.430000000008</v>
      </c>
      <c r="J186" s="653">
        <v>108</v>
      </c>
      <c r="K186" s="653">
        <f t="shared" si="16"/>
        <v>73060.92</v>
      </c>
      <c r="M186" s="530"/>
    </row>
    <row r="187" spans="1:15" s="482" customFormat="1" x14ac:dyDescent="0.25">
      <c r="A187" s="101" t="e">
        <f t="shared" si="12"/>
        <v>#REF!</v>
      </c>
      <c r="B187" s="66" t="str">
        <f t="shared" si="14"/>
        <v/>
      </c>
      <c r="C187" s="464"/>
      <c r="D187" s="462"/>
      <c r="E187" s="421"/>
      <c r="F187" s="489"/>
      <c r="G187" s="421"/>
      <c r="H187" s="489"/>
      <c r="I187" s="292"/>
      <c r="J187" s="653"/>
      <c r="K187" s="653"/>
      <c r="M187" s="530"/>
    </row>
    <row r="188" spans="1:15" s="482" customFormat="1" ht="79.2" x14ac:dyDescent="0.25">
      <c r="A188" s="101" t="e">
        <f t="shared" si="12"/>
        <v>#REF!</v>
      </c>
      <c r="B188" s="66" t="str">
        <f t="shared" si="14"/>
        <v/>
      </c>
      <c r="C188" s="452" t="s">
        <v>1054</v>
      </c>
      <c r="D188" s="419"/>
      <c r="E188" s="419"/>
      <c r="F188" s="489"/>
      <c r="G188" s="421"/>
      <c r="H188" s="489"/>
      <c r="I188" s="417"/>
      <c r="J188" s="653"/>
      <c r="K188" s="653"/>
      <c r="M188" s="530"/>
    </row>
    <row r="189" spans="1:15" s="482" customFormat="1" x14ac:dyDescent="0.25">
      <c r="A189" s="101" t="e">
        <f t="shared" si="12"/>
        <v>#REF!</v>
      </c>
      <c r="B189" s="66" t="s">
        <v>902</v>
      </c>
      <c r="C189" s="464" t="s">
        <v>513</v>
      </c>
      <c r="D189" s="462">
        <v>19</v>
      </c>
      <c r="E189" s="421" t="s">
        <v>474</v>
      </c>
      <c r="F189" s="489">
        <v>30174</v>
      </c>
      <c r="G189" s="421">
        <f t="shared" si="15"/>
        <v>573306</v>
      </c>
      <c r="H189" s="489">
        <v>29202.400000000001</v>
      </c>
      <c r="I189" s="292">
        <f>H189*D189</f>
        <v>554845.6</v>
      </c>
      <c r="J189" s="653">
        <v>20</v>
      </c>
      <c r="K189" s="653">
        <f t="shared" si="16"/>
        <v>584048</v>
      </c>
      <c r="M189" s="530"/>
    </row>
    <row r="190" spans="1:15" s="482" customFormat="1" x14ac:dyDescent="0.25">
      <c r="A190" s="101" t="e">
        <f t="shared" si="12"/>
        <v>#REF!</v>
      </c>
      <c r="B190" s="66" t="s">
        <v>903</v>
      </c>
      <c r="C190" s="464" t="s">
        <v>514</v>
      </c>
      <c r="D190" s="462">
        <v>19</v>
      </c>
      <c r="E190" s="421" t="s">
        <v>474</v>
      </c>
      <c r="F190" s="489">
        <v>3495</v>
      </c>
      <c r="G190" s="421">
        <f t="shared" si="15"/>
        <v>66405</v>
      </c>
      <c r="H190" s="489">
        <v>3382.46</v>
      </c>
      <c r="I190" s="292">
        <f t="shared" ref="I190" si="18">H190*D190</f>
        <v>64266.74</v>
      </c>
      <c r="J190" s="653">
        <v>20</v>
      </c>
      <c r="K190" s="653">
        <f t="shared" si="16"/>
        <v>67649.2</v>
      </c>
      <c r="M190" s="530"/>
    </row>
    <row r="191" spans="1:15" s="482" customFormat="1" hidden="1" x14ac:dyDescent="0.25">
      <c r="A191" s="101" t="e">
        <f t="shared" si="12"/>
        <v>#REF!</v>
      </c>
      <c r="B191" s="66" t="str">
        <f t="shared" si="14"/>
        <v/>
      </c>
      <c r="C191" s="464"/>
      <c r="D191" s="462"/>
      <c r="E191" s="421"/>
      <c r="F191" s="489"/>
      <c r="G191" s="421"/>
      <c r="H191" s="489"/>
      <c r="I191" s="292"/>
      <c r="J191" s="653"/>
      <c r="K191" s="653"/>
      <c r="M191" s="530"/>
    </row>
    <row r="192" spans="1:15" s="482" customFormat="1" hidden="1" x14ac:dyDescent="0.25">
      <c r="A192" s="101" t="e">
        <f t="shared" si="12"/>
        <v>#REF!</v>
      </c>
      <c r="B192" s="66" t="str">
        <f t="shared" si="14"/>
        <v/>
      </c>
      <c r="C192" s="464"/>
      <c r="D192" s="462"/>
      <c r="E192" s="421"/>
      <c r="F192" s="489"/>
      <c r="G192" s="421"/>
      <c r="H192" s="489"/>
      <c r="I192" s="292"/>
      <c r="J192" s="653"/>
      <c r="K192" s="653"/>
      <c r="M192" s="530"/>
    </row>
    <row r="193" spans="1:13" s="482" customFormat="1" hidden="1" x14ac:dyDescent="0.25">
      <c r="A193" s="101" t="e">
        <f t="shared" si="12"/>
        <v>#REF!</v>
      </c>
      <c r="B193" s="66" t="str">
        <f t="shared" si="14"/>
        <v/>
      </c>
      <c r="C193" s="464"/>
      <c r="D193" s="462"/>
      <c r="E193" s="421"/>
      <c r="F193" s="489"/>
      <c r="G193" s="421"/>
      <c r="H193" s="489"/>
      <c r="I193" s="292"/>
      <c r="J193" s="653"/>
      <c r="K193" s="653"/>
      <c r="M193" s="530"/>
    </row>
    <row r="194" spans="1:13" s="482" customFormat="1" hidden="1" x14ac:dyDescent="0.25">
      <c r="A194" s="101" t="e">
        <f t="shared" si="12"/>
        <v>#REF!</v>
      </c>
      <c r="B194" s="66" t="str">
        <f t="shared" si="14"/>
        <v/>
      </c>
      <c r="C194" s="464"/>
      <c r="D194" s="462"/>
      <c r="E194" s="421"/>
      <c r="F194" s="489"/>
      <c r="G194" s="421"/>
      <c r="H194" s="489"/>
      <c r="I194" s="292"/>
      <c r="J194" s="653"/>
      <c r="K194" s="653"/>
      <c r="M194" s="530"/>
    </row>
    <row r="195" spans="1:13" s="482" customFormat="1" hidden="1" x14ac:dyDescent="0.25">
      <c r="A195" s="101" t="e">
        <f t="shared" si="12"/>
        <v>#REF!</v>
      </c>
      <c r="B195" s="66" t="str">
        <f t="shared" si="14"/>
        <v/>
      </c>
      <c r="C195" s="464"/>
      <c r="D195" s="462"/>
      <c r="E195" s="421"/>
      <c r="F195" s="489"/>
      <c r="G195" s="421"/>
      <c r="H195" s="489"/>
      <c r="I195" s="292"/>
      <c r="J195" s="653"/>
      <c r="K195" s="653"/>
      <c r="M195" s="530"/>
    </row>
    <row r="196" spans="1:13" s="482" customFormat="1" hidden="1" x14ac:dyDescent="0.25">
      <c r="A196" s="101" t="e">
        <f t="shared" si="12"/>
        <v>#REF!</v>
      </c>
      <c r="B196" s="66" t="str">
        <f t="shared" si="14"/>
        <v/>
      </c>
      <c r="C196" s="464"/>
      <c r="D196" s="462"/>
      <c r="E196" s="421"/>
      <c r="F196" s="489"/>
      <c r="G196" s="421"/>
      <c r="H196" s="489"/>
      <c r="I196" s="292"/>
      <c r="J196" s="653"/>
      <c r="K196" s="653"/>
      <c r="M196" s="530"/>
    </row>
    <row r="197" spans="1:13" s="482" customFormat="1" x14ac:dyDescent="0.25">
      <c r="A197" s="101" t="e">
        <f t="shared" si="12"/>
        <v>#REF!</v>
      </c>
      <c r="B197" s="66" t="str">
        <f t="shared" si="14"/>
        <v/>
      </c>
      <c r="C197" s="464"/>
      <c r="D197" s="462"/>
      <c r="E197" s="421"/>
      <c r="F197" s="421"/>
      <c r="G197" s="421"/>
      <c r="H197" s="489"/>
      <c r="I197" s="292"/>
      <c r="J197" s="653"/>
      <c r="K197" s="653"/>
      <c r="M197" s="530"/>
    </row>
    <row r="198" spans="1:13" s="482" customFormat="1" x14ac:dyDescent="0.25">
      <c r="A198" s="101" t="e">
        <f t="shared" si="12"/>
        <v>#REF!</v>
      </c>
      <c r="B198" s="66" t="str">
        <f t="shared" si="14"/>
        <v/>
      </c>
      <c r="C198" s="617" t="s">
        <v>516</v>
      </c>
      <c r="D198" s="462"/>
      <c r="E198" s="421"/>
      <c r="F198" s="489"/>
      <c r="G198" s="421"/>
      <c r="H198" s="489"/>
      <c r="I198" s="292"/>
      <c r="J198" s="653"/>
      <c r="K198" s="653"/>
      <c r="M198" s="530"/>
    </row>
    <row r="199" spans="1:13" s="677" customFormat="1" ht="44.25" customHeight="1" x14ac:dyDescent="0.3">
      <c r="A199" s="82" t="e">
        <f>IF(D199&lt;&gt;"",#REF!+1,#REF!)</f>
        <v>#REF!</v>
      </c>
      <c r="B199" s="73" t="str">
        <f t="shared" si="14"/>
        <v/>
      </c>
      <c r="C199" s="74" t="s">
        <v>517</v>
      </c>
      <c r="D199" s="462"/>
      <c r="E199" s="421"/>
      <c r="F199" s="489"/>
      <c r="G199" s="421"/>
      <c r="H199" s="489"/>
      <c r="I199" s="292"/>
      <c r="J199" s="653"/>
      <c r="K199" s="653"/>
      <c r="M199" s="647"/>
    </row>
    <row r="200" spans="1:13" s="482" customFormat="1" x14ac:dyDescent="0.25">
      <c r="A200" s="101" t="e">
        <f t="shared" si="12"/>
        <v>#REF!</v>
      </c>
      <c r="B200" s="66" t="str">
        <f t="shared" si="14"/>
        <v/>
      </c>
      <c r="C200" s="72"/>
      <c r="D200" s="462"/>
      <c r="E200" s="421" t="s">
        <v>122</v>
      </c>
      <c r="F200" s="489"/>
      <c r="G200" s="421"/>
      <c r="H200" s="489"/>
      <c r="I200" s="292"/>
      <c r="J200" s="653"/>
      <c r="K200" s="653"/>
      <c r="M200" s="530"/>
    </row>
    <row r="201" spans="1:13" s="482" customFormat="1" x14ac:dyDescent="0.25">
      <c r="A201" s="101" t="e">
        <f t="shared" si="12"/>
        <v>#REF!</v>
      </c>
      <c r="B201" s="66" t="s">
        <v>904</v>
      </c>
      <c r="C201" s="596" t="s">
        <v>498</v>
      </c>
      <c r="D201" s="462">
        <v>40</v>
      </c>
      <c r="E201" s="421" t="s">
        <v>464</v>
      </c>
      <c r="F201" s="489">
        <v>920</v>
      </c>
      <c r="G201" s="421">
        <f t="shared" si="15"/>
        <v>36800</v>
      </c>
      <c r="H201" s="489">
        <v>890.38</v>
      </c>
      <c r="I201" s="292">
        <f>H201*D201</f>
        <v>35615.199999999997</v>
      </c>
      <c r="J201" s="653">
        <v>50</v>
      </c>
      <c r="K201" s="653">
        <f t="shared" si="16"/>
        <v>44519</v>
      </c>
      <c r="M201" s="530"/>
    </row>
    <row r="202" spans="1:13" s="482" customFormat="1" x14ac:dyDescent="0.25">
      <c r="A202" s="101" t="e">
        <f t="shared" si="12"/>
        <v>#REF!</v>
      </c>
      <c r="B202" s="66" t="str">
        <f t="shared" si="14"/>
        <v/>
      </c>
      <c r="C202" s="72"/>
      <c r="D202" s="462"/>
      <c r="E202" s="421"/>
      <c r="F202" s="489"/>
      <c r="G202" s="421"/>
      <c r="H202" s="489"/>
      <c r="I202" s="292"/>
      <c r="J202" s="653"/>
      <c r="K202" s="653"/>
      <c r="M202" s="530"/>
    </row>
    <row r="203" spans="1:13" s="482" customFormat="1" x14ac:dyDescent="0.25">
      <c r="A203" s="101" t="e">
        <f t="shared" si="12"/>
        <v>#REF!</v>
      </c>
      <c r="B203" s="66" t="s">
        <v>905</v>
      </c>
      <c r="C203" s="464" t="s">
        <v>502</v>
      </c>
      <c r="D203" s="462">
        <v>440</v>
      </c>
      <c r="E203" s="421" t="s">
        <v>464</v>
      </c>
      <c r="F203" s="489">
        <v>3146</v>
      </c>
      <c r="G203" s="421">
        <f t="shared" si="15"/>
        <v>1384240</v>
      </c>
      <c r="H203" s="489">
        <v>3044.7</v>
      </c>
      <c r="I203" s="292">
        <f t="shared" ref="I203:I222" si="19">H203*D203</f>
        <v>1339668</v>
      </c>
      <c r="J203" s="653">
        <v>440</v>
      </c>
      <c r="K203" s="653">
        <f t="shared" si="16"/>
        <v>1339668</v>
      </c>
      <c r="M203" s="530"/>
    </row>
    <row r="204" spans="1:13" s="482" customFormat="1" x14ac:dyDescent="0.25">
      <c r="A204" s="101" t="e">
        <f t="shared" si="12"/>
        <v>#REF!</v>
      </c>
      <c r="B204" s="66" t="str">
        <f t="shared" si="14"/>
        <v/>
      </c>
      <c r="C204" s="72"/>
      <c r="D204" s="462"/>
      <c r="E204" s="421"/>
      <c r="F204" s="489"/>
      <c r="G204" s="421"/>
      <c r="H204" s="489"/>
      <c r="I204" s="292"/>
      <c r="J204" s="653"/>
      <c r="K204" s="653"/>
      <c r="M204" s="530"/>
    </row>
    <row r="205" spans="1:13" s="482" customFormat="1" ht="26.4" x14ac:dyDescent="0.25">
      <c r="A205" s="101" t="e">
        <f t="shared" si="12"/>
        <v>#REF!</v>
      </c>
      <c r="B205" s="66" t="s">
        <v>906</v>
      </c>
      <c r="C205" s="447" t="s">
        <v>518</v>
      </c>
      <c r="D205" s="462">
        <v>50</v>
      </c>
      <c r="E205" s="421" t="s">
        <v>464</v>
      </c>
      <c r="F205" s="489">
        <v>3146</v>
      </c>
      <c r="G205" s="421">
        <f t="shared" si="15"/>
        <v>157300</v>
      </c>
      <c r="H205" s="489">
        <v>3044.7</v>
      </c>
      <c r="I205" s="292">
        <f t="shared" si="19"/>
        <v>152235</v>
      </c>
      <c r="J205" s="653">
        <v>6</v>
      </c>
      <c r="K205" s="653">
        <f t="shared" si="16"/>
        <v>18268.199999999997</v>
      </c>
      <c r="M205" s="530"/>
    </row>
    <row r="206" spans="1:13" s="482" customFormat="1" x14ac:dyDescent="0.25">
      <c r="A206" s="101" t="e">
        <f t="shared" si="12"/>
        <v>#REF!</v>
      </c>
      <c r="B206" s="66" t="str">
        <f t="shared" si="14"/>
        <v/>
      </c>
      <c r="C206" s="447"/>
      <c r="D206" s="462"/>
      <c r="E206" s="421"/>
      <c r="F206" s="489"/>
      <c r="G206" s="421"/>
      <c r="H206" s="489"/>
      <c r="I206" s="292"/>
      <c r="J206" s="653"/>
      <c r="K206" s="653"/>
      <c r="M206" s="530"/>
    </row>
    <row r="207" spans="1:13" s="482" customFormat="1" ht="26.4" x14ac:dyDescent="0.25">
      <c r="A207" s="101" t="e">
        <f t="shared" si="12"/>
        <v>#REF!</v>
      </c>
      <c r="B207" s="66" t="s">
        <v>907</v>
      </c>
      <c r="C207" s="447" t="s">
        <v>519</v>
      </c>
      <c r="D207" s="462">
        <v>50</v>
      </c>
      <c r="E207" s="421" t="s">
        <v>464</v>
      </c>
      <c r="F207" s="489">
        <v>3728</v>
      </c>
      <c r="G207" s="421">
        <f t="shared" si="15"/>
        <v>186400</v>
      </c>
      <c r="H207" s="489">
        <v>3607.96</v>
      </c>
      <c r="I207" s="292">
        <f t="shared" si="19"/>
        <v>180398</v>
      </c>
      <c r="J207" s="653">
        <v>50</v>
      </c>
      <c r="K207" s="653">
        <f t="shared" si="16"/>
        <v>180398</v>
      </c>
      <c r="M207" s="530"/>
    </row>
    <row r="208" spans="1:13" s="482" customFormat="1" x14ac:dyDescent="0.25">
      <c r="A208" s="101" t="e">
        <f t="shared" si="12"/>
        <v>#REF!</v>
      </c>
      <c r="B208" s="66" t="str">
        <f t="shared" si="14"/>
        <v/>
      </c>
      <c r="C208" s="72"/>
      <c r="D208" s="462"/>
      <c r="E208" s="421"/>
      <c r="F208" s="489"/>
      <c r="G208" s="421"/>
      <c r="H208" s="489"/>
      <c r="I208" s="292"/>
      <c r="J208" s="653"/>
      <c r="K208" s="653"/>
      <c r="M208" s="530"/>
    </row>
    <row r="209" spans="1:15" s="482" customFormat="1" x14ac:dyDescent="0.25">
      <c r="A209" s="101" t="e">
        <f t="shared" si="12"/>
        <v>#REF!</v>
      </c>
      <c r="B209" s="66" t="s">
        <v>908</v>
      </c>
      <c r="C209" s="447" t="s">
        <v>520</v>
      </c>
      <c r="D209" s="462">
        <v>6</v>
      </c>
      <c r="E209" s="421" t="s">
        <v>464</v>
      </c>
      <c r="F209" s="489">
        <v>3961</v>
      </c>
      <c r="G209" s="421">
        <f t="shared" si="15"/>
        <v>23766</v>
      </c>
      <c r="H209" s="489">
        <v>3833.46</v>
      </c>
      <c r="I209" s="292">
        <f t="shared" si="19"/>
        <v>23000.760000000002</v>
      </c>
      <c r="J209" s="653">
        <v>6</v>
      </c>
      <c r="K209" s="653">
        <f t="shared" si="16"/>
        <v>23000.760000000002</v>
      </c>
      <c r="M209" s="530"/>
    </row>
    <row r="210" spans="1:15" s="482" customFormat="1" x14ac:dyDescent="0.25">
      <c r="A210" s="101" t="e">
        <f t="shared" si="12"/>
        <v>#REF!</v>
      </c>
      <c r="B210" s="66" t="str">
        <f t="shared" si="14"/>
        <v/>
      </c>
      <c r="C210" s="447"/>
      <c r="D210" s="462"/>
      <c r="E210" s="421"/>
      <c r="F210" s="489"/>
      <c r="G210" s="421"/>
      <c r="H210" s="489"/>
      <c r="I210" s="292"/>
      <c r="J210" s="653"/>
      <c r="K210" s="653"/>
      <c r="M210" s="530"/>
    </row>
    <row r="211" spans="1:15" s="482" customFormat="1" x14ac:dyDescent="0.25">
      <c r="A211" s="101" t="e">
        <f t="shared" si="12"/>
        <v>#REF!</v>
      </c>
      <c r="B211" s="66" t="s">
        <v>909</v>
      </c>
      <c r="C211" s="448" t="s">
        <v>521</v>
      </c>
      <c r="D211" s="462">
        <v>39</v>
      </c>
      <c r="E211" s="421" t="s">
        <v>474</v>
      </c>
      <c r="F211" s="489">
        <v>4427</v>
      </c>
      <c r="G211" s="421">
        <f t="shared" si="15"/>
        <v>172653</v>
      </c>
      <c r="H211" s="489">
        <v>4284.45</v>
      </c>
      <c r="I211" s="292">
        <f t="shared" si="19"/>
        <v>167093.54999999999</v>
      </c>
      <c r="J211" s="653">
        <v>94</v>
      </c>
      <c r="K211" s="653">
        <f t="shared" si="16"/>
        <v>402738.3</v>
      </c>
      <c r="M211" s="530"/>
    </row>
    <row r="212" spans="1:15" s="482" customFormat="1" x14ac:dyDescent="0.25">
      <c r="A212" s="101" t="e">
        <f t="shared" ref="A212:A235" si="20">IF(D212&lt;&gt;"",A211+1,A211)</f>
        <v>#REF!</v>
      </c>
      <c r="B212" s="66" t="str">
        <f t="shared" si="14"/>
        <v/>
      </c>
      <c r="C212" s="448"/>
      <c r="D212" s="462"/>
      <c r="E212" s="421"/>
      <c r="F212" s="489"/>
      <c r="G212" s="421"/>
      <c r="H212" s="489"/>
      <c r="I212" s="292"/>
      <c r="J212" s="653"/>
      <c r="K212" s="653"/>
      <c r="M212" s="530"/>
    </row>
    <row r="213" spans="1:15" s="482" customFormat="1" ht="26.4" x14ac:dyDescent="0.25">
      <c r="A213" s="101" t="e">
        <f t="shared" si="20"/>
        <v>#REF!</v>
      </c>
      <c r="B213" s="66" t="s">
        <v>910</v>
      </c>
      <c r="C213" s="448" t="s">
        <v>522</v>
      </c>
      <c r="D213" s="462">
        <v>11</v>
      </c>
      <c r="E213" s="421" t="s">
        <v>474</v>
      </c>
      <c r="F213" s="489">
        <v>5709</v>
      </c>
      <c r="G213" s="421">
        <f t="shared" si="15"/>
        <v>62799</v>
      </c>
      <c r="H213" s="489">
        <v>5525.17</v>
      </c>
      <c r="I213" s="292">
        <f t="shared" si="19"/>
        <v>60776.87</v>
      </c>
      <c r="J213" s="653">
        <v>15</v>
      </c>
      <c r="K213" s="653">
        <f t="shared" si="16"/>
        <v>82877.55</v>
      </c>
      <c r="M213" s="530"/>
    </row>
    <row r="214" spans="1:15" s="482" customFormat="1" x14ac:dyDescent="0.25">
      <c r="A214" s="101" t="e">
        <f t="shared" si="20"/>
        <v>#REF!</v>
      </c>
      <c r="B214" s="186" t="str">
        <f t="shared" si="14"/>
        <v/>
      </c>
      <c r="C214" s="552"/>
      <c r="D214" s="558"/>
      <c r="E214" s="533"/>
      <c r="F214" s="532"/>
      <c r="G214" s="533"/>
      <c r="H214" s="532"/>
      <c r="I214" s="609"/>
      <c r="J214" s="660"/>
      <c r="K214" s="660"/>
      <c r="M214" s="530"/>
    </row>
    <row r="215" spans="1:15" s="482" customFormat="1" x14ac:dyDescent="0.25">
      <c r="A215" s="101"/>
      <c r="B215" s="66"/>
      <c r="C215" s="448"/>
      <c r="D215" s="462"/>
      <c r="E215" s="421"/>
      <c r="F215" s="489"/>
      <c r="G215" s="421"/>
      <c r="H215" s="489"/>
      <c r="I215" s="292"/>
      <c r="J215" s="653"/>
      <c r="K215" s="653"/>
      <c r="M215" s="530"/>
    </row>
    <row r="216" spans="1:15" s="508" customFormat="1" x14ac:dyDescent="0.25">
      <c r="A216" s="217" t="e">
        <f>IF(D216&lt;&gt;"",A214+1,A214)</f>
        <v>#REF!</v>
      </c>
      <c r="B216" s="66" t="s">
        <v>911</v>
      </c>
      <c r="C216" s="448" t="s">
        <v>523</v>
      </c>
      <c r="D216" s="462">
        <v>45</v>
      </c>
      <c r="E216" s="421" t="s">
        <v>474</v>
      </c>
      <c r="F216" s="489">
        <v>5196</v>
      </c>
      <c r="G216" s="421">
        <f t="shared" si="15"/>
        <v>233820</v>
      </c>
      <c r="H216" s="489">
        <v>5028.6899999999996</v>
      </c>
      <c r="I216" s="292">
        <f t="shared" si="19"/>
        <v>226291.05</v>
      </c>
      <c r="J216" s="653">
        <v>15</v>
      </c>
      <c r="K216" s="653">
        <f t="shared" si="16"/>
        <v>75430.349999999991</v>
      </c>
      <c r="L216" s="482"/>
      <c r="M216" s="530"/>
      <c r="N216" s="482"/>
      <c r="O216" s="482"/>
    </row>
    <row r="217" spans="1:15" s="482" customFormat="1" x14ac:dyDescent="0.25">
      <c r="A217" s="101" t="e">
        <f t="shared" si="20"/>
        <v>#REF!</v>
      </c>
      <c r="B217" s="66" t="str">
        <f t="shared" ref="B217:B234" si="21">IF(D217&lt;&gt;"","Q"&amp;A217,"")</f>
        <v/>
      </c>
      <c r="C217" s="442"/>
      <c r="D217" s="462"/>
      <c r="E217" s="421"/>
      <c r="F217" s="489"/>
      <c r="G217" s="421"/>
      <c r="H217" s="489"/>
      <c r="I217" s="292"/>
      <c r="J217" s="653"/>
      <c r="K217" s="653"/>
      <c r="M217" s="530"/>
    </row>
    <row r="218" spans="1:15" s="482" customFormat="1" ht="52.8" x14ac:dyDescent="0.25">
      <c r="A218" s="101" t="e">
        <f t="shared" si="20"/>
        <v>#REF!</v>
      </c>
      <c r="B218" s="66" t="s">
        <v>912</v>
      </c>
      <c r="C218" s="72" t="s">
        <v>524</v>
      </c>
      <c r="D218" s="462">
        <v>8</v>
      </c>
      <c r="E218" s="421" t="s">
        <v>474</v>
      </c>
      <c r="F218" s="489">
        <v>4835</v>
      </c>
      <c r="G218" s="421">
        <f t="shared" si="15"/>
        <v>38680</v>
      </c>
      <c r="H218" s="489">
        <v>4679.3100000000004</v>
      </c>
      <c r="I218" s="292">
        <f t="shared" si="19"/>
        <v>37434.480000000003</v>
      </c>
      <c r="J218" s="653">
        <v>2</v>
      </c>
      <c r="K218" s="653">
        <f t="shared" si="16"/>
        <v>9358.6200000000008</v>
      </c>
      <c r="M218" s="530"/>
    </row>
    <row r="219" spans="1:15" s="482" customFormat="1" x14ac:dyDescent="0.25">
      <c r="A219" s="101" t="e">
        <f t="shared" si="20"/>
        <v>#REF!</v>
      </c>
      <c r="B219" s="66" t="str">
        <f t="shared" si="21"/>
        <v/>
      </c>
      <c r="C219" s="444"/>
      <c r="D219" s="462"/>
      <c r="E219" s="421"/>
      <c r="F219" s="489"/>
      <c r="G219" s="421"/>
      <c r="H219" s="489"/>
      <c r="I219" s="292"/>
      <c r="J219" s="653"/>
      <c r="K219" s="653"/>
      <c r="M219" s="530"/>
    </row>
    <row r="220" spans="1:15" s="482" customFormat="1" ht="52.8" x14ac:dyDescent="0.25">
      <c r="A220" s="101" t="e">
        <f t="shared" si="20"/>
        <v>#REF!</v>
      </c>
      <c r="B220" s="66" t="s">
        <v>913</v>
      </c>
      <c r="C220" s="72" t="s">
        <v>525</v>
      </c>
      <c r="D220" s="462">
        <v>1</v>
      </c>
      <c r="E220" s="421" t="s">
        <v>474</v>
      </c>
      <c r="F220" s="489">
        <v>68269</v>
      </c>
      <c r="G220" s="421">
        <f t="shared" ref="G220:G284" si="22">F220*D220</f>
        <v>68269</v>
      </c>
      <c r="H220" s="489">
        <v>66070.740000000005</v>
      </c>
      <c r="I220" s="292">
        <f t="shared" si="19"/>
        <v>66070.740000000005</v>
      </c>
      <c r="J220" s="653">
        <v>1</v>
      </c>
      <c r="K220" s="653">
        <f t="shared" si="16"/>
        <v>66070.740000000005</v>
      </c>
      <c r="M220" s="530"/>
    </row>
    <row r="221" spans="1:15" s="482" customFormat="1" x14ac:dyDescent="0.25">
      <c r="A221" s="101" t="e">
        <f t="shared" si="20"/>
        <v>#REF!</v>
      </c>
      <c r="B221" s="66" t="str">
        <f t="shared" si="21"/>
        <v/>
      </c>
      <c r="C221" s="444"/>
      <c r="D221" s="462"/>
      <c r="E221" s="421"/>
      <c r="F221" s="489"/>
      <c r="G221" s="421"/>
      <c r="H221" s="489"/>
      <c r="I221" s="292"/>
      <c r="J221" s="653"/>
      <c r="K221" s="653"/>
      <c r="M221" s="530"/>
    </row>
    <row r="222" spans="1:15" s="482" customFormat="1" x14ac:dyDescent="0.25">
      <c r="A222" s="101" t="e">
        <f t="shared" si="20"/>
        <v>#REF!</v>
      </c>
      <c r="B222" s="66" t="s">
        <v>914</v>
      </c>
      <c r="C222" s="448" t="s">
        <v>526</v>
      </c>
      <c r="D222" s="462">
        <v>2</v>
      </c>
      <c r="E222" s="421" t="s">
        <v>477</v>
      </c>
      <c r="F222" s="489">
        <v>7573</v>
      </c>
      <c r="G222" s="421">
        <f t="shared" si="22"/>
        <v>15146</v>
      </c>
      <c r="H222" s="489">
        <v>7329.15</v>
      </c>
      <c r="I222" s="292">
        <f t="shared" si="19"/>
        <v>14658.3</v>
      </c>
      <c r="J222" s="653">
        <v>2</v>
      </c>
      <c r="K222" s="653">
        <f t="shared" si="16"/>
        <v>14658.3</v>
      </c>
      <c r="M222" s="530"/>
    </row>
    <row r="223" spans="1:15" s="482" customFormat="1" hidden="1" x14ac:dyDescent="0.25">
      <c r="A223" s="101"/>
      <c r="B223" s="66"/>
      <c r="C223" s="448"/>
      <c r="D223" s="462"/>
      <c r="E223" s="421"/>
      <c r="F223" s="489"/>
      <c r="G223" s="421"/>
      <c r="H223" s="489"/>
      <c r="I223" s="292"/>
      <c r="J223" s="653"/>
      <c r="K223" s="653"/>
      <c r="M223" s="530"/>
    </row>
    <row r="224" spans="1:15" s="482" customFormat="1" hidden="1" x14ac:dyDescent="0.25">
      <c r="A224" s="101"/>
      <c r="B224" s="66"/>
      <c r="C224" s="448"/>
      <c r="D224" s="462"/>
      <c r="E224" s="421"/>
      <c r="F224" s="489"/>
      <c r="G224" s="421"/>
      <c r="H224" s="489"/>
      <c r="I224" s="292"/>
      <c r="J224" s="653"/>
      <c r="K224" s="653"/>
      <c r="M224" s="530"/>
    </row>
    <row r="225" spans="1:13" s="482" customFormat="1" hidden="1" x14ac:dyDescent="0.25">
      <c r="A225" s="101"/>
      <c r="B225" s="66"/>
      <c r="C225" s="448"/>
      <c r="D225" s="462"/>
      <c r="E225" s="421"/>
      <c r="F225" s="489"/>
      <c r="G225" s="421"/>
      <c r="H225" s="489"/>
      <c r="I225" s="292"/>
      <c r="J225" s="653"/>
      <c r="K225" s="653"/>
      <c r="M225" s="530"/>
    </row>
    <row r="226" spans="1:13" s="482" customFormat="1" x14ac:dyDescent="0.25">
      <c r="A226" s="101" t="e">
        <f>IF(D226&lt;&gt;"",A222+1,A222)</f>
        <v>#REF!</v>
      </c>
      <c r="B226" s="66" t="str">
        <f t="shared" si="21"/>
        <v/>
      </c>
      <c r="C226" s="442"/>
      <c r="D226" s="462"/>
      <c r="E226" s="421"/>
      <c r="F226" s="421"/>
      <c r="G226" s="421"/>
      <c r="H226" s="489"/>
      <c r="I226" s="292"/>
      <c r="J226" s="653"/>
      <c r="K226" s="653"/>
      <c r="M226" s="530"/>
    </row>
    <row r="227" spans="1:13" s="482" customFormat="1" ht="26.4" x14ac:dyDescent="0.25">
      <c r="A227" s="101" t="e">
        <f t="shared" si="20"/>
        <v>#REF!</v>
      </c>
      <c r="B227" s="66" t="str">
        <f t="shared" si="21"/>
        <v/>
      </c>
      <c r="C227" s="446" t="s">
        <v>527</v>
      </c>
      <c r="D227" s="462"/>
      <c r="E227" s="421"/>
      <c r="F227" s="489"/>
      <c r="G227" s="421"/>
      <c r="H227" s="489"/>
      <c r="I227" s="292"/>
      <c r="J227" s="653"/>
      <c r="K227" s="653"/>
      <c r="M227" s="530"/>
    </row>
    <row r="228" spans="1:13" s="482" customFormat="1" ht="105.6" x14ac:dyDescent="0.25">
      <c r="A228" s="101" t="e">
        <f t="shared" si="20"/>
        <v>#REF!</v>
      </c>
      <c r="B228" s="66" t="s">
        <v>915</v>
      </c>
      <c r="C228" s="447" t="s">
        <v>487</v>
      </c>
      <c r="D228" s="462">
        <v>1</v>
      </c>
      <c r="E228" s="421" t="s">
        <v>528</v>
      </c>
      <c r="F228" s="489">
        <v>44270</v>
      </c>
      <c r="G228" s="421">
        <f t="shared" si="22"/>
        <v>44270</v>
      </c>
      <c r="H228" s="489">
        <v>42844.51</v>
      </c>
      <c r="I228" s="292">
        <f>H228*D228</f>
        <v>42844.51</v>
      </c>
      <c r="J228" s="653">
        <v>1</v>
      </c>
      <c r="K228" s="653">
        <f t="shared" ref="K228:K292" si="23">J228*H228</f>
        <v>42844.51</v>
      </c>
      <c r="M228" s="530"/>
    </row>
    <row r="229" spans="1:13" s="482" customFormat="1" x14ac:dyDescent="0.25">
      <c r="A229" s="101" t="e">
        <f t="shared" si="20"/>
        <v>#REF!</v>
      </c>
      <c r="B229" s="66" t="str">
        <f t="shared" si="21"/>
        <v/>
      </c>
      <c r="C229" s="447"/>
      <c r="D229" s="462"/>
      <c r="E229" s="421"/>
      <c r="F229" s="489"/>
      <c r="G229" s="421"/>
      <c r="H229" s="489"/>
      <c r="I229" s="292"/>
      <c r="J229" s="653"/>
      <c r="K229" s="653"/>
      <c r="M229" s="530"/>
    </row>
    <row r="230" spans="1:13" s="482" customFormat="1" ht="66" x14ac:dyDescent="0.25">
      <c r="A230" s="101" t="e">
        <f t="shared" si="20"/>
        <v>#REF!</v>
      </c>
      <c r="B230" s="66" t="str">
        <f t="shared" si="21"/>
        <v/>
      </c>
      <c r="C230" s="618" t="s">
        <v>529</v>
      </c>
      <c r="D230" s="462"/>
      <c r="E230" s="430" t="s">
        <v>530</v>
      </c>
      <c r="F230" s="532"/>
      <c r="G230" s="533"/>
      <c r="H230" s="489"/>
      <c r="I230" s="292"/>
      <c r="J230" s="653"/>
      <c r="K230" s="653"/>
      <c r="M230" s="530"/>
    </row>
    <row r="231" spans="1:13" s="482" customFormat="1" x14ac:dyDescent="0.25">
      <c r="A231" s="101"/>
      <c r="B231" s="186"/>
      <c r="C231" s="682"/>
      <c r="D231" s="558"/>
      <c r="E231" s="544"/>
      <c r="F231" s="532"/>
      <c r="G231" s="533"/>
      <c r="H231" s="532"/>
      <c r="I231" s="609"/>
      <c r="J231" s="660"/>
      <c r="K231" s="660"/>
      <c r="M231" s="530"/>
    </row>
    <row r="232" spans="1:13" s="482" customFormat="1" x14ac:dyDescent="0.25">
      <c r="A232" s="101" t="e">
        <f>IF(D232&lt;&gt;"",A230+1,A230)</f>
        <v>#REF!</v>
      </c>
      <c r="B232" s="66" t="str">
        <f t="shared" si="21"/>
        <v/>
      </c>
      <c r="C232" s="464"/>
      <c r="D232" s="462"/>
      <c r="E232" s="419"/>
      <c r="F232" s="489"/>
      <c r="G232" s="421"/>
      <c r="H232" s="489"/>
      <c r="I232" s="292"/>
      <c r="J232" s="653"/>
      <c r="K232" s="653"/>
      <c r="M232" s="530"/>
    </row>
    <row r="233" spans="1:13" s="482" customFormat="1" x14ac:dyDescent="0.25">
      <c r="A233" s="101" t="e">
        <f t="shared" si="20"/>
        <v>#REF!</v>
      </c>
      <c r="B233" s="66" t="s">
        <v>916</v>
      </c>
      <c r="C233" s="619" t="s">
        <v>531</v>
      </c>
      <c r="D233" s="462">
        <v>27</v>
      </c>
      <c r="E233" s="419" t="s">
        <v>464</v>
      </c>
      <c r="F233" s="489">
        <v>14563</v>
      </c>
      <c r="G233" s="421">
        <f t="shared" si="22"/>
        <v>393201</v>
      </c>
      <c r="H233" s="489">
        <v>14094.07</v>
      </c>
      <c r="I233" s="292">
        <f>H233*D233</f>
        <v>380539.89</v>
      </c>
      <c r="J233" s="653">
        <v>27</v>
      </c>
      <c r="K233" s="653">
        <f t="shared" si="23"/>
        <v>380539.89</v>
      </c>
      <c r="M233" s="530"/>
    </row>
    <row r="234" spans="1:13" s="482" customFormat="1" x14ac:dyDescent="0.25">
      <c r="A234" s="101" t="e">
        <f t="shared" si="20"/>
        <v>#REF!</v>
      </c>
      <c r="B234" s="66" t="str">
        <f t="shared" si="21"/>
        <v/>
      </c>
      <c r="C234" s="464"/>
      <c r="D234" s="462"/>
      <c r="E234" s="419"/>
      <c r="F234" s="489"/>
      <c r="G234" s="421"/>
      <c r="H234" s="489"/>
      <c r="I234" s="292"/>
      <c r="J234" s="653"/>
      <c r="K234" s="653"/>
      <c r="M234" s="530"/>
    </row>
    <row r="235" spans="1:13" s="482" customFormat="1" x14ac:dyDescent="0.25">
      <c r="A235" s="101" t="e">
        <f t="shared" si="20"/>
        <v>#REF!</v>
      </c>
      <c r="B235" s="66" t="s">
        <v>917</v>
      </c>
      <c r="C235" s="619" t="s">
        <v>532</v>
      </c>
      <c r="D235" s="462">
        <v>27</v>
      </c>
      <c r="E235" s="419" t="s">
        <v>464</v>
      </c>
      <c r="F235" s="489">
        <v>20737</v>
      </c>
      <c r="G235" s="421">
        <f t="shared" si="22"/>
        <v>559899</v>
      </c>
      <c r="H235" s="489">
        <v>20069.27</v>
      </c>
      <c r="I235" s="292">
        <f t="shared" ref="I235" si="24">H235*D235</f>
        <v>541870.29</v>
      </c>
      <c r="J235" s="653">
        <v>27</v>
      </c>
      <c r="K235" s="653">
        <f t="shared" si="23"/>
        <v>541870.29</v>
      </c>
      <c r="M235" s="530"/>
    </row>
    <row r="236" spans="1:13" s="482" customFormat="1" x14ac:dyDescent="0.25">
      <c r="A236" s="101" t="e">
        <f>IF(D236&lt;&gt;"",A235+1,A235)</f>
        <v>#REF!</v>
      </c>
      <c r="B236" s="66" t="str">
        <f>IF(D236&lt;&gt;"","Q"&amp;A236,"")</f>
        <v/>
      </c>
      <c r="C236" s="619"/>
      <c r="D236" s="462"/>
      <c r="E236" s="419"/>
      <c r="F236" s="489"/>
      <c r="G236" s="421"/>
      <c r="H236" s="489"/>
      <c r="I236" s="292"/>
      <c r="J236" s="653"/>
      <c r="K236" s="653"/>
      <c r="M236" s="530"/>
    </row>
    <row r="237" spans="1:13" s="623" customFormat="1" ht="13.8" x14ac:dyDescent="0.25">
      <c r="A237" s="101" t="e">
        <f>IF(D237&lt;&gt;"",A236+1,A236)</f>
        <v>#REF!</v>
      </c>
      <c r="B237" s="66" t="str">
        <f>IF(D237&lt;&gt;"","Q"&amp;A237,"")</f>
        <v/>
      </c>
      <c r="C237" s="620" t="s">
        <v>533</v>
      </c>
      <c r="D237" s="621"/>
      <c r="E237" s="622"/>
      <c r="F237" s="489"/>
      <c r="G237" s="421"/>
      <c r="H237" s="489"/>
      <c r="I237" s="417"/>
      <c r="J237" s="653"/>
      <c r="K237" s="653"/>
      <c r="M237" s="530"/>
    </row>
    <row r="238" spans="1:13" s="623" customFormat="1" ht="13.8" x14ac:dyDescent="0.25">
      <c r="A238" s="101" t="e">
        <f>IF(D238&lt;&gt;"",A237+1,A237)</f>
        <v>#REF!</v>
      </c>
      <c r="B238" s="66" t="str">
        <f>IF(D238&lt;&gt;"","Q"&amp;A238,"")</f>
        <v/>
      </c>
      <c r="C238" s="620"/>
      <c r="D238" s="621"/>
      <c r="E238" s="622"/>
      <c r="F238" s="489"/>
      <c r="G238" s="421"/>
      <c r="H238" s="489"/>
      <c r="I238" s="417"/>
      <c r="J238" s="653"/>
      <c r="K238" s="653"/>
      <c r="M238" s="530"/>
    </row>
    <row r="239" spans="1:13" s="625" customFormat="1" ht="66" x14ac:dyDescent="0.25">
      <c r="A239" s="101" t="e">
        <f>IF(D239&lt;&gt;"",A238+1,A238)</f>
        <v>#REF!</v>
      </c>
      <c r="B239" s="66" t="s">
        <v>918</v>
      </c>
      <c r="C239" s="624" t="s">
        <v>534</v>
      </c>
      <c r="D239" s="491">
        <v>1</v>
      </c>
      <c r="E239" s="622" t="s">
        <v>8</v>
      </c>
      <c r="F239" s="489">
        <v>130480</v>
      </c>
      <c r="G239" s="421">
        <f t="shared" si="22"/>
        <v>130480</v>
      </c>
      <c r="H239" s="489">
        <v>126278.54</v>
      </c>
      <c r="I239" s="292">
        <f>H239*D239</f>
        <v>126278.54</v>
      </c>
      <c r="J239" s="653">
        <v>1</v>
      </c>
      <c r="K239" s="653">
        <f t="shared" si="23"/>
        <v>126278.54</v>
      </c>
      <c r="M239" s="597"/>
    </row>
    <row r="240" spans="1:13" s="625" customFormat="1" x14ac:dyDescent="0.25">
      <c r="A240" s="101" t="e">
        <f t="shared" ref="A240:A298" si="25">IF(D240&lt;&gt;"",A239+1,A239)</f>
        <v>#REF!</v>
      </c>
      <c r="B240" s="66" t="str">
        <f t="shared" ref="B240:B306" si="26">IF(D240&lt;&gt;"","Q"&amp;A240,"")</f>
        <v/>
      </c>
      <c r="C240" s="624"/>
      <c r="D240" s="491"/>
      <c r="E240" s="622"/>
      <c r="F240" s="489"/>
      <c r="G240" s="421"/>
      <c r="H240" s="489"/>
      <c r="I240" s="292"/>
      <c r="J240" s="658"/>
      <c r="K240" s="653"/>
      <c r="M240" s="597"/>
    </row>
    <row r="241" spans="1:13" s="628" customFormat="1" x14ac:dyDescent="0.25">
      <c r="A241" s="101" t="e">
        <f t="shared" si="25"/>
        <v>#REF!</v>
      </c>
      <c r="B241" s="66" t="str">
        <f t="shared" si="26"/>
        <v/>
      </c>
      <c r="C241" s="626" t="s">
        <v>535</v>
      </c>
      <c r="D241" s="627"/>
      <c r="E241" s="627"/>
      <c r="F241" s="627"/>
      <c r="G241" s="421"/>
      <c r="H241" s="489"/>
      <c r="I241" s="292"/>
      <c r="J241" s="653"/>
      <c r="K241" s="653"/>
      <c r="M241" s="629"/>
    </row>
    <row r="242" spans="1:13" s="628" customFormat="1" ht="39.6" x14ac:dyDescent="0.25">
      <c r="A242" s="101" t="e">
        <f t="shared" si="25"/>
        <v>#REF!</v>
      </c>
      <c r="B242" s="66" t="str">
        <f t="shared" si="26"/>
        <v/>
      </c>
      <c r="C242" s="624" t="s">
        <v>536</v>
      </c>
      <c r="D242" s="491"/>
      <c r="E242" s="622"/>
      <c r="F242" s="627"/>
      <c r="G242" s="421"/>
      <c r="H242" s="489"/>
      <c r="I242" s="292"/>
      <c r="J242" s="653"/>
      <c r="K242" s="653"/>
      <c r="M242" s="629"/>
    </row>
    <row r="243" spans="1:13" s="628" customFormat="1" x14ac:dyDescent="0.25">
      <c r="A243" s="101" t="e">
        <f t="shared" si="25"/>
        <v>#REF!</v>
      </c>
      <c r="B243" s="66" t="str">
        <f t="shared" si="26"/>
        <v/>
      </c>
      <c r="C243" s="624"/>
      <c r="D243" s="491"/>
      <c r="E243" s="622"/>
      <c r="F243" s="627"/>
      <c r="G243" s="421"/>
      <c r="H243" s="489"/>
      <c r="I243" s="292"/>
      <c r="J243" s="653"/>
      <c r="K243" s="653"/>
      <c r="M243" s="629"/>
    </row>
    <row r="244" spans="1:13" s="628" customFormat="1" x14ac:dyDescent="0.25">
      <c r="A244" s="101" t="e">
        <f t="shared" si="25"/>
        <v>#REF!</v>
      </c>
      <c r="B244" s="66" t="s">
        <v>919</v>
      </c>
      <c r="C244" s="630" t="s">
        <v>537</v>
      </c>
      <c r="D244" s="491">
        <v>160</v>
      </c>
      <c r="E244" s="622" t="s">
        <v>213</v>
      </c>
      <c r="F244" s="489">
        <v>303</v>
      </c>
      <c r="G244" s="421">
        <f t="shared" si="22"/>
        <v>48480</v>
      </c>
      <c r="H244" s="489">
        <v>293.24</v>
      </c>
      <c r="I244" s="292">
        <f>H244*D244</f>
        <v>46918.400000000001</v>
      </c>
      <c r="J244" s="653">
        <v>110</v>
      </c>
      <c r="K244" s="653">
        <f t="shared" si="23"/>
        <v>32256.400000000001</v>
      </c>
      <c r="M244" s="629"/>
    </row>
    <row r="245" spans="1:13" s="628" customFormat="1" x14ac:dyDescent="0.25">
      <c r="A245" s="101" t="e">
        <f t="shared" si="25"/>
        <v>#REF!</v>
      </c>
      <c r="B245" s="66" t="str">
        <f t="shared" si="26"/>
        <v/>
      </c>
      <c r="C245" s="631"/>
      <c r="D245" s="491"/>
      <c r="E245" s="622"/>
      <c r="F245" s="622"/>
      <c r="G245" s="421"/>
      <c r="H245" s="489"/>
      <c r="I245" s="292"/>
      <c r="J245" s="653"/>
      <c r="K245" s="653"/>
      <c r="M245" s="629"/>
    </row>
    <row r="246" spans="1:13" s="482" customFormat="1" x14ac:dyDescent="0.25">
      <c r="A246" s="101" t="e">
        <f t="shared" si="25"/>
        <v>#REF!</v>
      </c>
      <c r="B246" s="66" t="s">
        <v>920</v>
      </c>
      <c r="C246" s="596" t="s">
        <v>463</v>
      </c>
      <c r="D246" s="462">
        <v>110</v>
      </c>
      <c r="E246" s="421" t="s">
        <v>464</v>
      </c>
      <c r="F246" s="489">
        <v>303</v>
      </c>
      <c r="G246" s="421">
        <f t="shared" si="22"/>
        <v>33330</v>
      </c>
      <c r="H246" s="489">
        <v>293.24</v>
      </c>
      <c r="I246" s="292">
        <f t="shared" ref="I246:I256" si="27">H246*D246</f>
        <v>32256.400000000001</v>
      </c>
      <c r="J246" s="653">
        <v>90</v>
      </c>
      <c r="K246" s="653">
        <f t="shared" si="23"/>
        <v>26391.600000000002</v>
      </c>
      <c r="M246" s="530"/>
    </row>
    <row r="247" spans="1:13" s="482" customFormat="1" x14ac:dyDescent="0.25">
      <c r="A247" s="101" t="e">
        <f t="shared" si="25"/>
        <v>#REF!</v>
      </c>
      <c r="B247" s="66" t="str">
        <f t="shared" si="26"/>
        <v/>
      </c>
      <c r="C247" s="596"/>
      <c r="D247" s="462"/>
      <c r="E247" s="421"/>
      <c r="F247" s="489"/>
      <c r="G247" s="421"/>
      <c r="H247" s="489"/>
      <c r="I247" s="292"/>
      <c r="J247" s="653"/>
      <c r="K247" s="653"/>
      <c r="M247" s="530"/>
    </row>
    <row r="248" spans="1:13" s="482" customFormat="1" x14ac:dyDescent="0.25">
      <c r="A248" s="101" t="e">
        <f t="shared" si="25"/>
        <v>#REF!</v>
      </c>
      <c r="B248" s="66" t="s">
        <v>921</v>
      </c>
      <c r="C248" s="596" t="s">
        <v>465</v>
      </c>
      <c r="D248" s="462">
        <v>52</v>
      </c>
      <c r="E248" s="421" t="s">
        <v>464</v>
      </c>
      <c r="F248" s="489">
        <v>396</v>
      </c>
      <c r="G248" s="421">
        <f t="shared" si="22"/>
        <v>20592</v>
      </c>
      <c r="H248" s="489">
        <v>383.25</v>
      </c>
      <c r="I248" s="292">
        <f t="shared" si="27"/>
        <v>19929</v>
      </c>
      <c r="J248" s="653">
        <v>35</v>
      </c>
      <c r="K248" s="653">
        <f t="shared" si="23"/>
        <v>13413.75</v>
      </c>
      <c r="M248" s="530"/>
    </row>
    <row r="249" spans="1:13" s="482" customFormat="1" x14ac:dyDescent="0.25">
      <c r="A249" s="101" t="e">
        <f t="shared" si="25"/>
        <v>#REF!</v>
      </c>
      <c r="B249" s="66" t="str">
        <f t="shared" si="26"/>
        <v/>
      </c>
      <c r="C249" s="596"/>
      <c r="D249" s="462"/>
      <c r="E249" s="594"/>
      <c r="F249" s="489"/>
      <c r="G249" s="421"/>
      <c r="H249" s="489"/>
      <c r="I249" s="292"/>
      <c r="J249" s="653"/>
      <c r="K249" s="653"/>
      <c r="M249" s="530"/>
    </row>
    <row r="250" spans="1:13" s="482" customFormat="1" x14ac:dyDescent="0.25">
      <c r="A250" s="101" t="e">
        <f t="shared" si="25"/>
        <v>#REF!</v>
      </c>
      <c r="B250" s="66" t="s">
        <v>922</v>
      </c>
      <c r="C250" s="596" t="s">
        <v>466</v>
      </c>
      <c r="D250" s="462">
        <v>74</v>
      </c>
      <c r="E250" s="421" t="s">
        <v>464</v>
      </c>
      <c r="F250" s="489">
        <v>466</v>
      </c>
      <c r="G250" s="421">
        <f t="shared" si="22"/>
        <v>34484</v>
      </c>
      <c r="H250" s="489">
        <v>450.99</v>
      </c>
      <c r="I250" s="292">
        <f t="shared" si="27"/>
        <v>33373.26</v>
      </c>
      <c r="J250" s="653">
        <v>55</v>
      </c>
      <c r="K250" s="653">
        <f t="shared" si="23"/>
        <v>24804.45</v>
      </c>
      <c r="M250" s="530"/>
    </row>
    <row r="251" spans="1:13" s="628" customFormat="1" x14ac:dyDescent="0.25">
      <c r="A251" s="101" t="e">
        <f t="shared" si="25"/>
        <v>#REF!</v>
      </c>
      <c r="B251" s="66" t="str">
        <f t="shared" si="26"/>
        <v/>
      </c>
      <c r="C251" s="631"/>
      <c r="D251" s="491"/>
      <c r="E251" s="622"/>
      <c r="F251" s="627"/>
      <c r="G251" s="421"/>
      <c r="H251" s="489"/>
      <c r="I251" s="292"/>
      <c r="J251" s="653"/>
      <c r="K251" s="653"/>
      <c r="M251" s="629"/>
    </row>
    <row r="252" spans="1:13" s="623" customFormat="1" x14ac:dyDescent="0.25">
      <c r="A252" s="101" t="e">
        <f t="shared" si="25"/>
        <v>#REF!</v>
      </c>
      <c r="B252" s="186" t="str">
        <f t="shared" si="26"/>
        <v/>
      </c>
      <c r="C252" s="683"/>
      <c r="D252" s="684"/>
      <c r="E252" s="685"/>
      <c r="F252" s="686"/>
      <c r="G252" s="533"/>
      <c r="H252" s="532"/>
      <c r="I252" s="609"/>
      <c r="J252" s="660"/>
      <c r="K252" s="660"/>
      <c r="M252" s="530"/>
    </row>
    <row r="253" spans="1:13" s="623" customFormat="1" x14ac:dyDescent="0.25">
      <c r="A253" s="101"/>
      <c r="B253" s="66"/>
      <c r="C253" s="632"/>
      <c r="D253" s="633"/>
      <c r="E253" s="634"/>
      <c r="F253" s="416"/>
      <c r="G253" s="421"/>
      <c r="H253" s="489"/>
      <c r="I253" s="292"/>
      <c r="J253" s="653"/>
      <c r="K253" s="653"/>
      <c r="M253" s="530"/>
    </row>
    <row r="254" spans="1:13" s="623" customFormat="1" x14ac:dyDescent="0.25">
      <c r="A254" s="101" t="e">
        <f>IF(D254&lt;&gt;"",A252+1,A252)</f>
        <v>#REF!</v>
      </c>
      <c r="B254" s="66" t="str">
        <f t="shared" si="26"/>
        <v/>
      </c>
      <c r="C254" s="632" t="s">
        <v>538</v>
      </c>
      <c r="D254" s="633"/>
      <c r="E254" s="634"/>
      <c r="F254" s="416"/>
      <c r="G254" s="421"/>
      <c r="H254" s="489"/>
      <c r="I254" s="292"/>
      <c r="J254" s="653"/>
      <c r="K254" s="653"/>
      <c r="M254" s="530"/>
    </row>
    <row r="255" spans="1:13" s="623" customFormat="1" x14ac:dyDescent="0.25">
      <c r="A255" s="101"/>
      <c r="B255" s="66"/>
      <c r="C255" s="632"/>
      <c r="D255" s="633"/>
      <c r="E255" s="634"/>
      <c r="F255" s="416"/>
      <c r="G255" s="421"/>
      <c r="H255" s="489"/>
      <c r="I255" s="292"/>
      <c r="J255" s="653"/>
      <c r="K255" s="653"/>
      <c r="M255" s="530"/>
    </row>
    <row r="256" spans="1:13" s="636" customFormat="1" ht="79.2" x14ac:dyDescent="0.3">
      <c r="A256" s="101" t="e">
        <f>IF(D256&lt;&gt;"",A254+1,A254)</f>
        <v>#REF!</v>
      </c>
      <c r="B256" s="66" t="s">
        <v>923</v>
      </c>
      <c r="C256" s="635" t="s">
        <v>539</v>
      </c>
      <c r="D256" s="441">
        <v>19</v>
      </c>
      <c r="E256" s="443" t="s">
        <v>474</v>
      </c>
      <c r="F256" s="489">
        <v>233000</v>
      </c>
      <c r="G256" s="421">
        <f t="shared" si="22"/>
        <v>4427000</v>
      </c>
      <c r="H256" s="489">
        <v>225497.4</v>
      </c>
      <c r="I256" s="292">
        <f t="shared" si="27"/>
        <v>4284450.5999999996</v>
      </c>
      <c r="J256" s="659">
        <v>0</v>
      </c>
      <c r="K256" s="653">
        <f t="shared" si="23"/>
        <v>0</v>
      </c>
      <c r="M256" s="637"/>
    </row>
    <row r="257" spans="1:15" s="623" customFormat="1" x14ac:dyDescent="0.25">
      <c r="A257" s="101" t="e">
        <f t="shared" si="25"/>
        <v>#REF!</v>
      </c>
      <c r="B257" s="66" t="str">
        <f t="shared" si="26"/>
        <v/>
      </c>
      <c r="C257" s="638"/>
      <c r="D257" s="633"/>
      <c r="E257" s="634"/>
      <c r="F257" s="416"/>
      <c r="G257" s="421"/>
      <c r="H257" s="489"/>
      <c r="I257" s="417"/>
      <c r="J257" s="653"/>
      <c r="K257" s="653">
        <f t="shared" si="23"/>
        <v>0</v>
      </c>
      <c r="M257" s="530"/>
    </row>
    <row r="258" spans="1:15" s="623" customFormat="1" x14ac:dyDescent="0.25">
      <c r="A258" s="101" t="e">
        <f t="shared" si="25"/>
        <v>#REF!</v>
      </c>
      <c r="B258" s="66" t="str">
        <f t="shared" si="26"/>
        <v/>
      </c>
      <c r="C258" s="639" t="s">
        <v>540</v>
      </c>
      <c r="D258" s="491"/>
      <c r="E258" s="640"/>
      <c r="F258" s="489"/>
      <c r="G258" s="421"/>
      <c r="H258" s="489"/>
      <c r="I258" s="292"/>
      <c r="J258" s="653"/>
      <c r="K258" s="653">
        <f t="shared" si="23"/>
        <v>0</v>
      </c>
      <c r="M258" s="530"/>
    </row>
    <row r="259" spans="1:15" s="623" customFormat="1" x14ac:dyDescent="0.25">
      <c r="A259" s="101" t="e">
        <f t="shared" si="25"/>
        <v>#REF!</v>
      </c>
      <c r="B259" s="66" t="str">
        <f t="shared" si="26"/>
        <v/>
      </c>
      <c r="C259" s="639"/>
      <c r="D259" s="491"/>
      <c r="E259" s="640"/>
      <c r="F259" s="489"/>
      <c r="G259" s="421"/>
      <c r="H259" s="489"/>
      <c r="I259" s="292"/>
      <c r="J259" s="653"/>
      <c r="K259" s="653">
        <f t="shared" si="23"/>
        <v>0</v>
      </c>
      <c r="M259" s="530"/>
    </row>
    <row r="260" spans="1:15" s="623" customFormat="1" ht="26.4" x14ac:dyDescent="0.25">
      <c r="A260" s="101" t="e">
        <f t="shared" si="25"/>
        <v>#REF!</v>
      </c>
      <c r="B260" s="66" t="s">
        <v>924</v>
      </c>
      <c r="C260" s="641" t="s">
        <v>541</v>
      </c>
      <c r="D260" s="621">
        <v>685</v>
      </c>
      <c r="E260" s="640" t="s">
        <v>213</v>
      </c>
      <c r="F260" s="489">
        <v>2214</v>
      </c>
      <c r="G260" s="421">
        <f t="shared" si="22"/>
        <v>1516590</v>
      </c>
      <c r="H260" s="489">
        <v>2142.71</v>
      </c>
      <c r="I260" s="292">
        <f>H260*D260</f>
        <v>1467756.35</v>
      </c>
      <c r="J260" s="653">
        <v>450</v>
      </c>
      <c r="K260" s="653">
        <f t="shared" si="23"/>
        <v>964219.5</v>
      </c>
      <c r="M260" s="530"/>
    </row>
    <row r="261" spans="1:15" s="623" customFormat="1" x14ac:dyDescent="0.25">
      <c r="A261" s="101" t="e">
        <f t="shared" si="25"/>
        <v>#REF!</v>
      </c>
      <c r="B261" s="66" t="str">
        <f t="shared" si="26"/>
        <v/>
      </c>
      <c r="C261" s="642"/>
      <c r="D261" s="621"/>
      <c r="E261" s="640"/>
      <c r="F261" s="489"/>
      <c r="G261" s="421"/>
      <c r="H261" s="489"/>
      <c r="I261" s="292"/>
      <c r="J261" s="653"/>
      <c r="K261" s="653">
        <f t="shared" si="23"/>
        <v>0</v>
      </c>
      <c r="M261" s="530"/>
    </row>
    <row r="262" spans="1:15" s="623" customFormat="1" ht="26.4" x14ac:dyDescent="0.25">
      <c r="A262" s="101" t="e">
        <f t="shared" si="25"/>
        <v>#REF!</v>
      </c>
      <c r="B262" s="66" t="s">
        <v>925</v>
      </c>
      <c r="C262" s="641" t="s">
        <v>542</v>
      </c>
      <c r="D262" s="621">
        <v>112</v>
      </c>
      <c r="E262" s="640" t="s">
        <v>213</v>
      </c>
      <c r="F262" s="489">
        <v>2435</v>
      </c>
      <c r="G262" s="421">
        <f t="shared" si="22"/>
        <v>272720</v>
      </c>
      <c r="H262" s="489">
        <v>2356.59</v>
      </c>
      <c r="I262" s="292">
        <f t="shared" ref="I262:I276" si="28">H262*D262</f>
        <v>263938.08</v>
      </c>
      <c r="J262" s="653">
        <v>0</v>
      </c>
      <c r="K262" s="653">
        <f t="shared" si="23"/>
        <v>0</v>
      </c>
      <c r="M262" s="530"/>
    </row>
    <row r="263" spans="1:15" s="623" customFormat="1" x14ac:dyDescent="0.25">
      <c r="A263" s="101" t="e">
        <f t="shared" si="25"/>
        <v>#REF!</v>
      </c>
      <c r="B263" s="66" t="str">
        <f t="shared" si="26"/>
        <v/>
      </c>
      <c r="C263" s="642"/>
      <c r="D263" s="621"/>
      <c r="E263" s="640"/>
      <c r="F263" s="489"/>
      <c r="G263" s="421"/>
      <c r="H263" s="489"/>
      <c r="I263" s="292"/>
      <c r="J263" s="653"/>
      <c r="K263" s="653">
        <f t="shared" si="23"/>
        <v>0</v>
      </c>
      <c r="M263" s="530"/>
    </row>
    <row r="264" spans="1:15" s="643" customFormat="1" ht="26.4" x14ac:dyDescent="0.25">
      <c r="A264" s="217" t="e">
        <f t="shared" si="25"/>
        <v>#REF!</v>
      </c>
      <c r="B264" s="66" t="s">
        <v>926</v>
      </c>
      <c r="C264" s="641" t="s">
        <v>543</v>
      </c>
      <c r="D264" s="621">
        <v>540</v>
      </c>
      <c r="E264" s="640" t="s">
        <v>213</v>
      </c>
      <c r="F264" s="489">
        <v>2668</v>
      </c>
      <c r="G264" s="421">
        <f t="shared" si="22"/>
        <v>1440720</v>
      </c>
      <c r="H264" s="489">
        <v>2582.09</v>
      </c>
      <c r="I264" s="292">
        <f t="shared" si="28"/>
        <v>1394328.6</v>
      </c>
      <c r="J264" s="653">
        <v>0</v>
      </c>
      <c r="K264" s="653">
        <f t="shared" si="23"/>
        <v>0</v>
      </c>
      <c r="L264" s="623"/>
      <c r="M264" s="530"/>
      <c r="N264" s="623"/>
      <c r="O264" s="623"/>
    </row>
    <row r="265" spans="1:15" s="623" customFormat="1" x14ac:dyDescent="0.25">
      <c r="A265" s="101" t="e">
        <f t="shared" si="25"/>
        <v>#REF!</v>
      </c>
      <c r="B265" s="66" t="str">
        <f t="shared" si="26"/>
        <v/>
      </c>
      <c r="C265" s="642"/>
      <c r="D265" s="621"/>
      <c r="E265" s="640"/>
      <c r="F265" s="489"/>
      <c r="G265" s="421"/>
      <c r="H265" s="489"/>
      <c r="I265" s="292"/>
      <c r="J265" s="653"/>
      <c r="K265" s="653"/>
      <c r="M265" s="530"/>
    </row>
    <row r="266" spans="1:15" s="482" customFormat="1" x14ac:dyDescent="0.25">
      <c r="A266" s="101" t="e">
        <f t="shared" si="25"/>
        <v>#REF!</v>
      </c>
      <c r="B266" s="66" t="str">
        <f t="shared" si="26"/>
        <v/>
      </c>
      <c r="C266" s="595" t="s">
        <v>544</v>
      </c>
      <c r="D266" s="491"/>
      <c r="E266" s="421"/>
      <c r="F266" s="489"/>
      <c r="G266" s="421"/>
      <c r="H266" s="489"/>
      <c r="I266" s="292"/>
      <c r="J266" s="653"/>
      <c r="K266" s="653"/>
      <c r="M266" s="530"/>
    </row>
    <row r="267" spans="1:15" s="482" customFormat="1" ht="7.5" customHeight="1" x14ac:dyDescent="0.25">
      <c r="A267" s="101" t="e">
        <f t="shared" si="25"/>
        <v>#REF!</v>
      </c>
      <c r="B267" s="66" t="str">
        <f t="shared" si="26"/>
        <v/>
      </c>
      <c r="C267" s="595"/>
      <c r="D267" s="491"/>
      <c r="E267" s="421"/>
      <c r="F267" s="489"/>
      <c r="G267" s="421"/>
      <c r="H267" s="489"/>
      <c r="I267" s="292"/>
      <c r="J267" s="653"/>
      <c r="K267" s="653"/>
      <c r="M267" s="530"/>
    </row>
    <row r="268" spans="1:15" s="482" customFormat="1" ht="26.4" x14ac:dyDescent="0.25">
      <c r="A268" s="101" t="e">
        <f t="shared" si="25"/>
        <v>#REF!</v>
      </c>
      <c r="B268" s="66" t="s">
        <v>927</v>
      </c>
      <c r="C268" s="447" t="s">
        <v>545</v>
      </c>
      <c r="D268" s="462">
        <v>19</v>
      </c>
      <c r="E268" s="443" t="s">
        <v>474</v>
      </c>
      <c r="F268" s="602">
        <v>24232</v>
      </c>
      <c r="G268" s="421">
        <f t="shared" si="22"/>
        <v>460408</v>
      </c>
      <c r="H268" s="489">
        <v>23451.73</v>
      </c>
      <c r="I268" s="292">
        <f t="shared" si="28"/>
        <v>445582.87</v>
      </c>
      <c r="J268" s="653">
        <v>0</v>
      </c>
      <c r="K268" s="653">
        <f t="shared" si="23"/>
        <v>0</v>
      </c>
      <c r="M268" s="530"/>
    </row>
    <row r="269" spans="1:15" s="482" customFormat="1" ht="11.25" customHeight="1" x14ac:dyDescent="0.25">
      <c r="A269" s="101" t="e">
        <f t="shared" si="25"/>
        <v>#REF!</v>
      </c>
      <c r="B269" s="66" t="str">
        <f t="shared" si="26"/>
        <v/>
      </c>
      <c r="C269" s="464"/>
      <c r="D269" s="462"/>
      <c r="E269" s="421"/>
      <c r="F269" s="489"/>
      <c r="G269" s="421"/>
      <c r="H269" s="489"/>
      <c r="I269" s="292"/>
      <c r="J269" s="653"/>
      <c r="K269" s="653"/>
      <c r="M269" s="530"/>
    </row>
    <row r="270" spans="1:15" s="482" customFormat="1" x14ac:dyDescent="0.25">
      <c r="A270" s="101" t="e">
        <f t="shared" si="25"/>
        <v>#REF!</v>
      </c>
      <c r="B270" s="66" t="str">
        <f t="shared" si="26"/>
        <v/>
      </c>
      <c r="C270" s="595" t="s">
        <v>546</v>
      </c>
      <c r="D270" s="491"/>
      <c r="E270" s="594"/>
      <c r="F270" s="489"/>
      <c r="G270" s="421"/>
      <c r="H270" s="489"/>
      <c r="I270" s="292"/>
      <c r="J270" s="653"/>
      <c r="K270" s="653"/>
      <c r="M270" s="530"/>
    </row>
    <row r="271" spans="1:15" s="482" customFormat="1" x14ac:dyDescent="0.25">
      <c r="A271" s="101" t="e">
        <f t="shared" si="25"/>
        <v>#REF!</v>
      </c>
      <c r="B271" s="66" t="str">
        <f t="shared" si="26"/>
        <v/>
      </c>
      <c r="C271" s="596"/>
      <c r="D271" s="491"/>
      <c r="E271" s="594"/>
      <c r="F271" s="489"/>
      <c r="G271" s="421"/>
      <c r="H271" s="489"/>
      <c r="I271" s="292"/>
      <c r="J271" s="653"/>
      <c r="K271" s="653">
        <f t="shared" si="23"/>
        <v>0</v>
      </c>
      <c r="M271" s="530"/>
    </row>
    <row r="272" spans="1:15" s="482" customFormat="1" x14ac:dyDescent="0.25">
      <c r="A272" s="101" t="e">
        <f t="shared" si="25"/>
        <v>#REF!</v>
      </c>
      <c r="B272" s="66" t="s">
        <v>928</v>
      </c>
      <c r="C272" s="447" t="s">
        <v>547</v>
      </c>
      <c r="D272" s="491">
        <v>53</v>
      </c>
      <c r="E272" s="421" t="s">
        <v>474</v>
      </c>
      <c r="F272" s="489">
        <v>6291</v>
      </c>
      <c r="G272" s="421">
        <f t="shared" si="22"/>
        <v>333423</v>
      </c>
      <c r="H272" s="489">
        <v>6088.43</v>
      </c>
      <c r="I272" s="292">
        <f t="shared" si="28"/>
        <v>322686.79000000004</v>
      </c>
      <c r="J272" s="653">
        <v>0</v>
      </c>
      <c r="K272" s="653">
        <f t="shared" si="23"/>
        <v>0</v>
      </c>
      <c r="M272" s="530"/>
    </row>
    <row r="273" spans="1:13" s="482" customFormat="1" x14ac:dyDescent="0.25">
      <c r="A273" s="101" t="e">
        <f t="shared" si="25"/>
        <v>#REF!</v>
      </c>
      <c r="B273" s="66" t="str">
        <f t="shared" si="26"/>
        <v/>
      </c>
      <c r="C273" s="600"/>
      <c r="D273" s="491"/>
      <c r="E273" s="594"/>
      <c r="F273" s="489"/>
      <c r="G273" s="421"/>
      <c r="H273" s="489"/>
      <c r="I273" s="292"/>
      <c r="J273" s="653"/>
      <c r="K273" s="653"/>
      <c r="M273" s="530"/>
    </row>
    <row r="274" spans="1:13" s="482" customFormat="1" x14ac:dyDescent="0.25">
      <c r="A274" s="101" t="e">
        <f t="shared" si="25"/>
        <v>#REF!</v>
      </c>
      <c r="B274" s="66" t="s">
        <v>929</v>
      </c>
      <c r="C274" s="447" t="s">
        <v>548</v>
      </c>
      <c r="D274" s="462">
        <v>10</v>
      </c>
      <c r="E274" s="421" t="s">
        <v>474</v>
      </c>
      <c r="F274" s="491">
        <v>7223</v>
      </c>
      <c r="G274" s="421">
        <f t="shared" si="22"/>
        <v>72230</v>
      </c>
      <c r="H274" s="489">
        <v>6990.42</v>
      </c>
      <c r="I274" s="292">
        <f t="shared" si="28"/>
        <v>69904.2</v>
      </c>
      <c r="J274" s="653">
        <v>0</v>
      </c>
      <c r="K274" s="653">
        <f t="shared" si="23"/>
        <v>0</v>
      </c>
      <c r="M274" s="530"/>
    </row>
    <row r="275" spans="1:13" s="482" customFormat="1" x14ac:dyDescent="0.25">
      <c r="A275" s="101" t="e">
        <f t="shared" si="25"/>
        <v>#REF!</v>
      </c>
      <c r="B275" s="66" t="str">
        <f t="shared" si="26"/>
        <v/>
      </c>
      <c r="C275" s="447"/>
      <c r="D275" s="462"/>
      <c r="E275" s="421"/>
      <c r="F275" s="491"/>
      <c r="G275" s="421"/>
      <c r="H275" s="489"/>
      <c r="I275" s="292"/>
      <c r="J275" s="653"/>
      <c r="K275" s="653"/>
      <c r="M275" s="530"/>
    </row>
    <row r="276" spans="1:13" s="482" customFormat="1" x14ac:dyDescent="0.25">
      <c r="A276" s="101" t="e">
        <f t="shared" si="25"/>
        <v>#REF!</v>
      </c>
      <c r="B276" s="66" t="s">
        <v>930</v>
      </c>
      <c r="C276" s="447" t="s">
        <v>549</v>
      </c>
      <c r="D276" s="462">
        <v>19</v>
      </c>
      <c r="E276" s="443" t="s">
        <v>474</v>
      </c>
      <c r="F276" s="491">
        <v>8388</v>
      </c>
      <c r="G276" s="421">
        <f t="shared" si="22"/>
        <v>159372</v>
      </c>
      <c r="H276" s="489">
        <v>8117.91</v>
      </c>
      <c r="I276" s="292">
        <f t="shared" si="28"/>
        <v>154240.29</v>
      </c>
      <c r="J276" s="653">
        <v>0</v>
      </c>
      <c r="K276" s="653">
        <f t="shared" si="23"/>
        <v>0</v>
      </c>
      <c r="M276" s="530"/>
    </row>
    <row r="277" spans="1:13" s="482" customFormat="1" x14ac:dyDescent="0.25">
      <c r="A277" s="101" t="e">
        <f t="shared" si="25"/>
        <v>#REF!</v>
      </c>
      <c r="B277" s="186" t="str">
        <f t="shared" si="26"/>
        <v/>
      </c>
      <c r="C277" s="681"/>
      <c r="D277" s="558"/>
      <c r="E277" s="687"/>
      <c r="F277" s="688"/>
      <c r="G277" s="533"/>
      <c r="H277" s="532"/>
      <c r="I277" s="609"/>
      <c r="J277" s="660"/>
      <c r="K277" s="660"/>
      <c r="M277" s="530"/>
    </row>
    <row r="278" spans="1:13" s="482" customFormat="1" x14ac:dyDescent="0.25">
      <c r="A278" s="101"/>
      <c r="B278" s="66"/>
      <c r="C278" s="464"/>
      <c r="D278" s="462"/>
      <c r="E278" s="443"/>
      <c r="F278" s="491"/>
      <c r="G278" s="421"/>
      <c r="H278" s="489"/>
      <c r="I278" s="292"/>
      <c r="J278" s="653"/>
      <c r="K278" s="653"/>
      <c r="M278" s="530"/>
    </row>
    <row r="279" spans="1:13" s="482" customFormat="1" x14ac:dyDescent="0.25">
      <c r="A279" s="101"/>
      <c r="B279" s="66"/>
      <c r="C279" s="464"/>
      <c r="D279" s="462"/>
      <c r="E279" s="443"/>
      <c r="F279" s="443"/>
      <c r="G279" s="421"/>
      <c r="H279" s="489"/>
      <c r="I279" s="292"/>
      <c r="J279" s="653"/>
      <c r="K279" s="653"/>
      <c r="M279" s="530"/>
    </row>
    <row r="280" spans="1:13" s="482" customFormat="1" x14ac:dyDescent="0.25">
      <c r="A280" s="101" t="e">
        <f>IF(D280&lt;&gt;"",A277+1,A277)</f>
        <v>#REF!</v>
      </c>
      <c r="B280" s="66" t="str">
        <f t="shared" si="26"/>
        <v/>
      </c>
      <c r="C280" s="644" t="s">
        <v>550</v>
      </c>
      <c r="D280" s="462"/>
      <c r="E280" s="443"/>
      <c r="F280" s="491"/>
      <c r="G280" s="421"/>
      <c r="H280" s="489"/>
      <c r="I280" s="292"/>
      <c r="J280" s="653"/>
      <c r="K280" s="653"/>
      <c r="M280" s="530"/>
    </row>
    <row r="281" spans="1:13" s="482" customFormat="1" x14ac:dyDescent="0.25">
      <c r="A281" s="101" t="e">
        <f t="shared" si="25"/>
        <v>#REF!</v>
      </c>
      <c r="B281" s="66" t="str">
        <f t="shared" si="26"/>
        <v/>
      </c>
      <c r="C281" s="464"/>
      <c r="D281" s="462"/>
      <c r="E281" s="443"/>
      <c r="F281" s="491"/>
      <c r="G281" s="421"/>
      <c r="H281" s="489"/>
      <c r="I281" s="292"/>
      <c r="J281" s="653"/>
      <c r="K281" s="653"/>
      <c r="M281" s="530"/>
    </row>
    <row r="282" spans="1:13" s="482" customFormat="1" x14ac:dyDescent="0.25">
      <c r="A282" s="101" t="e">
        <f t="shared" si="25"/>
        <v>#REF!</v>
      </c>
      <c r="B282" s="66" t="s">
        <v>931</v>
      </c>
      <c r="C282" s="596" t="s">
        <v>465</v>
      </c>
      <c r="D282" s="462">
        <v>42</v>
      </c>
      <c r="E282" s="421" t="s">
        <v>464</v>
      </c>
      <c r="F282" s="489">
        <v>396</v>
      </c>
      <c r="G282" s="421">
        <f t="shared" si="22"/>
        <v>16632</v>
      </c>
      <c r="H282" s="489">
        <v>383.25</v>
      </c>
      <c r="I282" s="292">
        <f>H282*D282</f>
        <v>16096.5</v>
      </c>
      <c r="J282" s="653">
        <v>0</v>
      </c>
      <c r="K282" s="653">
        <f t="shared" si="23"/>
        <v>0</v>
      </c>
      <c r="M282" s="530"/>
    </row>
    <row r="283" spans="1:13" s="482" customFormat="1" x14ac:dyDescent="0.25">
      <c r="A283" s="101" t="e">
        <f t="shared" si="25"/>
        <v>#REF!</v>
      </c>
      <c r="B283" s="66" t="str">
        <f t="shared" si="26"/>
        <v/>
      </c>
      <c r="C283" s="596"/>
      <c r="D283" s="462"/>
      <c r="E283" s="594"/>
      <c r="F283" s="489"/>
      <c r="G283" s="421"/>
      <c r="H283" s="489"/>
      <c r="I283" s="292"/>
      <c r="J283" s="653"/>
      <c r="K283" s="653"/>
      <c r="M283" s="530"/>
    </row>
    <row r="284" spans="1:13" s="482" customFormat="1" x14ac:dyDescent="0.25">
      <c r="A284" s="101" t="e">
        <f t="shared" si="25"/>
        <v>#REF!</v>
      </c>
      <c r="B284" s="66" t="s">
        <v>932</v>
      </c>
      <c r="C284" s="596" t="s">
        <v>466</v>
      </c>
      <c r="D284" s="462">
        <v>46</v>
      </c>
      <c r="E284" s="421" t="s">
        <v>464</v>
      </c>
      <c r="F284" s="489">
        <v>466</v>
      </c>
      <c r="G284" s="421">
        <f t="shared" si="22"/>
        <v>21436</v>
      </c>
      <c r="H284" s="489">
        <v>450.99</v>
      </c>
      <c r="I284" s="292">
        <f t="shared" ref="I284:I292" si="29">H284*D284</f>
        <v>20745.54</v>
      </c>
      <c r="J284" s="653">
        <v>0</v>
      </c>
      <c r="K284" s="653">
        <f t="shared" si="23"/>
        <v>0</v>
      </c>
      <c r="M284" s="530"/>
    </row>
    <row r="285" spans="1:13" s="482" customFormat="1" x14ac:dyDescent="0.25">
      <c r="A285" s="101" t="e">
        <f t="shared" si="25"/>
        <v>#REF!</v>
      </c>
      <c r="B285" s="66" t="str">
        <f t="shared" si="26"/>
        <v/>
      </c>
      <c r="C285" s="596"/>
      <c r="D285" s="462"/>
      <c r="E285" s="421"/>
      <c r="F285" s="489"/>
      <c r="G285" s="421"/>
      <c r="H285" s="489"/>
      <c r="I285" s="292"/>
      <c r="J285" s="653"/>
      <c r="K285" s="653"/>
      <c r="M285" s="530"/>
    </row>
    <row r="286" spans="1:13" s="482" customFormat="1" x14ac:dyDescent="0.25">
      <c r="A286" s="101" t="e">
        <f t="shared" si="25"/>
        <v>#REF!</v>
      </c>
      <c r="B286" s="66" t="str">
        <f t="shared" si="26"/>
        <v/>
      </c>
      <c r="C286" s="596"/>
      <c r="D286" s="462"/>
      <c r="E286" s="421"/>
      <c r="F286" s="489"/>
      <c r="G286" s="421"/>
      <c r="H286" s="489"/>
      <c r="I286" s="292"/>
      <c r="J286" s="653"/>
      <c r="K286" s="653"/>
      <c r="M286" s="530"/>
    </row>
    <row r="287" spans="1:13" s="482" customFormat="1" x14ac:dyDescent="0.25">
      <c r="A287" s="101" t="e">
        <f t="shared" si="25"/>
        <v>#REF!</v>
      </c>
      <c r="B287" s="66" t="str">
        <f t="shared" si="26"/>
        <v/>
      </c>
      <c r="C287" s="596"/>
      <c r="D287" s="462"/>
      <c r="E287" s="421"/>
      <c r="F287" s="489"/>
      <c r="G287" s="421"/>
      <c r="H287" s="489"/>
      <c r="I287" s="292"/>
      <c r="J287" s="653"/>
      <c r="K287" s="653"/>
      <c r="M287" s="530"/>
    </row>
    <row r="288" spans="1:13" s="482" customFormat="1" x14ac:dyDescent="0.25">
      <c r="A288" s="101" t="e">
        <f t="shared" si="25"/>
        <v>#REF!</v>
      </c>
      <c r="B288" s="66" t="s">
        <v>933</v>
      </c>
      <c r="C288" s="464" t="s">
        <v>467</v>
      </c>
      <c r="D288" s="462">
        <v>6</v>
      </c>
      <c r="E288" s="421" t="s">
        <v>464</v>
      </c>
      <c r="F288" s="489">
        <v>641</v>
      </c>
      <c r="G288" s="421">
        <f t="shared" ref="G288:G298" si="30">F288*D288</f>
        <v>3846</v>
      </c>
      <c r="H288" s="489">
        <v>620.36</v>
      </c>
      <c r="I288" s="292">
        <f t="shared" si="29"/>
        <v>3722.16</v>
      </c>
      <c r="J288" s="653">
        <v>0</v>
      </c>
      <c r="K288" s="653">
        <f t="shared" si="23"/>
        <v>0</v>
      </c>
      <c r="M288" s="530"/>
    </row>
    <row r="289" spans="1:13" s="482" customFormat="1" x14ac:dyDescent="0.25">
      <c r="A289" s="101" t="e">
        <f t="shared" si="25"/>
        <v>#REF!</v>
      </c>
      <c r="B289" s="66" t="str">
        <f t="shared" si="26"/>
        <v/>
      </c>
      <c r="C289" s="596"/>
      <c r="D289" s="462"/>
      <c r="E289" s="421"/>
      <c r="F289" s="489"/>
      <c r="G289" s="421"/>
      <c r="H289" s="489"/>
      <c r="I289" s="292"/>
      <c r="J289" s="653"/>
      <c r="K289" s="653"/>
      <c r="M289" s="530"/>
    </row>
    <row r="290" spans="1:13" s="482" customFormat="1" x14ac:dyDescent="0.25">
      <c r="A290" s="101" t="e">
        <f t="shared" si="25"/>
        <v>#REF!</v>
      </c>
      <c r="B290" s="66" t="s">
        <v>934</v>
      </c>
      <c r="C290" s="464" t="s">
        <v>468</v>
      </c>
      <c r="D290" s="462">
        <v>24</v>
      </c>
      <c r="E290" s="421" t="s">
        <v>464</v>
      </c>
      <c r="F290" s="489">
        <v>769</v>
      </c>
      <c r="G290" s="421">
        <f t="shared" si="30"/>
        <v>18456</v>
      </c>
      <c r="H290" s="489">
        <v>744.24</v>
      </c>
      <c r="I290" s="292">
        <f t="shared" si="29"/>
        <v>17861.760000000002</v>
      </c>
      <c r="J290" s="653">
        <v>0</v>
      </c>
      <c r="K290" s="653">
        <f t="shared" si="23"/>
        <v>0</v>
      </c>
      <c r="M290" s="530"/>
    </row>
    <row r="291" spans="1:13" s="482" customFormat="1" x14ac:dyDescent="0.25">
      <c r="A291" s="101" t="e">
        <f t="shared" si="25"/>
        <v>#REF!</v>
      </c>
      <c r="B291" s="66" t="str">
        <f t="shared" si="26"/>
        <v/>
      </c>
      <c r="C291" s="464"/>
      <c r="D291" s="462"/>
      <c r="E291" s="421"/>
      <c r="F291" s="489"/>
      <c r="G291" s="421"/>
      <c r="H291" s="489"/>
      <c r="I291" s="292"/>
      <c r="J291" s="653"/>
      <c r="K291" s="653"/>
      <c r="M291" s="530"/>
    </row>
    <row r="292" spans="1:13" s="482" customFormat="1" x14ac:dyDescent="0.25">
      <c r="A292" s="101" t="e">
        <f t="shared" si="25"/>
        <v>#REF!</v>
      </c>
      <c r="B292" s="66" t="s">
        <v>935</v>
      </c>
      <c r="C292" s="464" t="s">
        <v>469</v>
      </c>
      <c r="D292" s="462">
        <v>6</v>
      </c>
      <c r="E292" s="421" t="s">
        <v>464</v>
      </c>
      <c r="F292" s="489">
        <v>1153</v>
      </c>
      <c r="G292" s="421">
        <f t="shared" si="30"/>
        <v>6918</v>
      </c>
      <c r="H292" s="489">
        <v>1115.8699999999999</v>
      </c>
      <c r="I292" s="292">
        <f t="shared" si="29"/>
        <v>6695.2199999999993</v>
      </c>
      <c r="J292" s="653">
        <v>0</v>
      </c>
      <c r="K292" s="653">
        <f t="shared" si="23"/>
        <v>0</v>
      </c>
      <c r="M292" s="530"/>
    </row>
    <row r="293" spans="1:13" s="482" customFormat="1" x14ac:dyDescent="0.25">
      <c r="A293" s="101" t="e">
        <f t="shared" si="25"/>
        <v>#REF!</v>
      </c>
      <c r="B293" s="66" t="str">
        <f t="shared" si="26"/>
        <v/>
      </c>
      <c r="C293" s="464"/>
      <c r="D293" s="462"/>
      <c r="E293" s="443"/>
      <c r="F293" s="491"/>
      <c r="G293" s="421"/>
      <c r="H293" s="489"/>
      <c r="I293" s="292"/>
      <c r="J293" s="653"/>
      <c r="K293" s="653"/>
      <c r="M293" s="530"/>
    </row>
    <row r="294" spans="1:13" s="482" customFormat="1" x14ac:dyDescent="0.25">
      <c r="A294" s="101" t="e">
        <f t="shared" si="25"/>
        <v>#REF!</v>
      </c>
      <c r="B294" s="66" t="str">
        <f t="shared" si="26"/>
        <v/>
      </c>
      <c r="C294" s="595" t="s">
        <v>472</v>
      </c>
      <c r="D294" s="491"/>
      <c r="E294" s="594"/>
      <c r="F294" s="599"/>
      <c r="G294" s="421"/>
      <c r="H294" s="489"/>
      <c r="I294" s="292"/>
      <c r="J294" s="653"/>
      <c r="K294" s="653"/>
      <c r="M294" s="530"/>
    </row>
    <row r="295" spans="1:13" s="482" customFormat="1" x14ac:dyDescent="0.25">
      <c r="A295" s="101" t="e">
        <f t="shared" si="25"/>
        <v>#REF!</v>
      </c>
      <c r="B295" s="66" t="str">
        <f t="shared" si="26"/>
        <v/>
      </c>
      <c r="C295" s="596"/>
      <c r="D295" s="491"/>
      <c r="E295" s="594"/>
      <c r="F295" s="599"/>
      <c r="G295" s="421"/>
      <c r="H295" s="489"/>
      <c r="I295" s="292"/>
      <c r="J295" s="653"/>
      <c r="K295" s="653"/>
      <c r="M295" s="530"/>
    </row>
    <row r="296" spans="1:13" s="482" customFormat="1" x14ac:dyDescent="0.25">
      <c r="A296" s="101" t="e">
        <f t="shared" si="25"/>
        <v>#REF!</v>
      </c>
      <c r="B296" s="66" t="s">
        <v>936</v>
      </c>
      <c r="C296" s="464" t="s">
        <v>475</v>
      </c>
      <c r="D296" s="462">
        <v>19</v>
      </c>
      <c r="E296" s="421" t="s">
        <v>474</v>
      </c>
      <c r="F296" s="599">
        <v>2353</v>
      </c>
      <c r="G296" s="421">
        <f t="shared" si="30"/>
        <v>44707</v>
      </c>
      <c r="H296" s="489">
        <v>2277.23</v>
      </c>
      <c r="I296" s="292">
        <f>H296*D296</f>
        <v>43267.37</v>
      </c>
      <c r="J296" s="653">
        <v>0</v>
      </c>
      <c r="K296" s="653">
        <f t="shared" ref="K296:K298" si="31">J296*H296</f>
        <v>0</v>
      </c>
      <c r="M296" s="530"/>
    </row>
    <row r="297" spans="1:13" s="482" customFormat="1" x14ac:dyDescent="0.25">
      <c r="A297" s="101" t="e">
        <f t="shared" si="25"/>
        <v>#REF!</v>
      </c>
      <c r="B297" s="66" t="str">
        <f t="shared" si="26"/>
        <v/>
      </c>
      <c r="C297" s="464"/>
      <c r="D297" s="462"/>
      <c r="E297" s="421"/>
      <c r="F297" s="599"/>
      <c r="G297" s="421"/>
      <c r="H297" s="489"/>
      <c r="I297" s="292"/>
      <c r="J297" s="653"/>
      <c r="K297" s="653"/>
      <c r="M297" s="530"/>
    </row>
    <row r="298" spans="1:13" s="482" customFormat="1" x14ac:dyDescent="0.25">
      <c r="A298" s="101" t="e">
        <f t="shared" si="25"/>
        <v>#REF!</v>
      </c>
      <c r="B298" s="66" t="s">
        <v>937</v>
      </c>
      <c r="C298" s="447" t="s">
        <v>551</v>
      </c>
      <c r="D298" s="462">
        <v>19</v>
      </c>
      <c r="E298" s="421" t="s">
        <v>474</v>
      </c>
      <c r="F298" s="599">
        <v>2563</v>
      </c>
      <c r="G298" s="421">
        <f t="shared" si="30"/>
        <v>48697</v>
      </c>
      <c r="H298" s="489">
        <v>2480.4699999999998</v>
      </c>
      <c r="I298" s="292">
        <f t="shared" ref="I298" si="32">H298*D298</f>
        <v>47128.929999999993</v>
      </c>
      <c r="J298" s="653">
        <v>0</v>
      </c>
      <c r="K298" s="653">
        <f t="shared" si="31"/>
        <v>0</v>
      </c>
      <c r="M298" s="530"/>
    </row>
    <row r="299" spans="1:13" s="482" customFormat="1" x14ac:dyDescent="0.25">
      <c r="A299" s="101"/>
      <c r="B299" s="66"/>
      <c r="C299" s="447"/>
      <c r="D299" s="462"/>
      <c r="E299" s="421"/>
      <c r="F299" s="599"/>
      <c r="G299" s="421"/>
      <c r="H299" s="489"/>
      <c r="I299" s="292"/>
      <c r="J299" s="653"/>
      <c r="K299" s="654"/>
      <c r="M299" s="530"/>
    </row>
    <row r="300" spans="1:13" s="482" customFormat="1" x14ac:dyDescent="0.25">
      <c r="A300" s="101"/>
      <c r="B300" s="66"/>
      <c r="C300" s="447"/>
      <c r="D300" s="462"/>
      <c r="E300" s="421"/>
      <c r="F300" s="599"/>
      <c r="G300" s="421"/>
      <c r="H300" s="489"/>
      <c r="I300" s="293"/>
      <c r="J300" s="653"/>
      <c r="K300" s="654"/>
      <c r="M300" s="530"/>
    </row>
    <row r="301" spans="1:13" s="482" customFormat="1" x14ac:dyDescent="0.25">
      <c r="A301" s="101"/>
      <c r="B301" s="66"/>
      <c r="C301" s="447"/>
      <c r="D301" s="462"/>
      <c r="E301" s="421"/>
      <c r="F301" s="599"/>
      <c r="G301" s="421"/>
      <c r="H301" s="489"/>
      <c r="I301" s="293"/>
      <c r="J301" s="653"/>
      <c r="K301" s="654"/>
      <c r="M301" s="530"/>
    </row>
    <row r="302" spans="1:13" s="482" customFormat="1" x14ac:dyDescent="0.25">
      <c r="A302" s="101"/>
      <c r="B302" s="66"/>
      <c r="C302" s="447"/>
      <c r="D302" s="462"/>
      <c r="E302" s="421"/>
      <c r="F302" s="599"/>
      <c r="G302" s="421"/>
      <c r="H302" s="489"/>
      <c r="I302" s="293"/>
      <c r="J302" s="653"/>
      <c r="K302" s="654"/>
      <c r="M302" s="530"/>
    </row>
    <row r="303" spans="1:13" s="482" customFormat="1" x14ac:dyDescent="0.25">
      <c r="A303" s="101"/>
      <c r="B303" s="66"/>
      <c r="C303" s="447"/>
      <c r="D303" s="462"/>
      <c r="E303" s="421"/>
      <c r="F303" s="599"/>
      <c r="G303" s="421"/>
      <c r="H303" s="489"/>
      <c r="I303" s="293"/>
      <c r="J303" s="653"/>
      <c r="K303" s="654"/>
      <c r="M303" s="530"/>
    </row>
    <row r="304" spans="1:13" s="482" customFormat="1" x14ac:dyDescent="0.25">
      <c r="A304" s="101"/>
      <c r="B304" s="66"/>
      <c r="C304" s="447"/>
      <c r="D304" s="462"/>
      <c r="E304" s="421"/>
      <c r="F304" s="599"/>
      <c r="G304" s="421"/>
      <c r="H304" s="489"/>
      <c r="I304" s="293"/>
      <c r="J304" s="653"/>
      <c r="K304" s="654"/>
      <c r="M304" s="530"/>
    </row>
    <row r="305" spans="1:15" s="482" customFormat="1" x14ac:dyDescent="0.25">
      <c r="A305" s="101"/>
      <c r="B305" s="66"/>
      <c r="C305" s="447"/>
      <c r="D305" s="462"/>
      <c r="E305" s="421"/>
      <c r="F305" s="599"/>
      <c r="G305" s="421"/>
      <c r="H305" s="489"/>
      <c r="I305" s="293"/>
      <c r="J305" s="653"/>
      <c r="K305" s="654"/>
      <c r="M305" s="530"/>
    </row>
    <row r="306" spans="1:15" x14ac:dyDescent="0.25">
      <c r="A306" s="101" t="e">
        <f>IF(D306&lt;&gt;"",A298+1,A298)</f>
        <v>#REF!</v>
      </c>
      <c r="B306" s="66" t="str">
        <f t="shared" si="26"/>
        <v/>
      </c>
      <c r="C306" s="464"/>
      <c r="D306" s="462"/>
      <c r="E306" s="421"/>
      <c r="F306" s="599"/>
      <c r="G306" s="599"/>
      <c r="H306" s="489"/>
      <c r="I306" s="599"/>
      <c r="J306" s="653"/>
      <c r="K306" s="654"/>
    </row>
    <row r="307" spans="1:15" x14ac:dyDescent="0.25">
      <c r="B307" s="419"/>
      <c r="C307" s="67" t="s">
        <v>552</v>
      </c>
      <c r="D307" s="468"/>
      <c r="E307" s="69"/>
      <c r="F307" s="69"/>
      <c r="G307" s="69"/>
      <c r="H307" s="489"/>
      <c r="I307" s="69"/>
      <c r="J307" s="653"/>
      <c r="K307" s="654"/>
    </row>
    <row r="308" spans="1:15" ht="16.5" customHeight="1" thickBot="1" x14ac:dyDescent="0.3">
      <c r="B308" s="419"/>
      <c r="C308" s="72" t="s">
        <v>111</v>
      </c>
      <c r="D308" s="468"/>
      <c r="E308" s="69"/>
      <c r="F308" s="69"/>
      <c r="G308" s="645">
        <f>SUM(G7:G307)</f>
        <v>31215219</v>
      </c>
      <c r="H308" s="69"/>
      <c r="I308" s="223">
        <f>SUM(I7:I306)</f>
        <v>30210088.98</v>
      </c>
      <c r="J308" s="238"/>
      <c r="K308" s="238">
        <f>SUM(K7:K306)</f>
        <v>22539608.440000005</v>
      </c>
    </row>
    <row r="309" spans="1:15" ht="13.8" thickTop="1" x14ac:dyDescent="0.25">
      <c r="B309" s="419"/>
      <c r="C309" s="442"/>
      <c r="D309" s="421"/>
      <c r="E309" s="421"/>
      <c r="F309" s="421"/>
      <c r="G309" s="421"/>
      <c r="H309" s="421"/>
      <c r="I309" s="292"/>
      <c r="J309" s="653"/>
      <c r="K309" s="654"/>
    </row>
    <row r="310" spans="1:15" s="508" customFormat="1" x14ac:dyDescent="0.25">
      <c r="B310" s="473"/>
      <c r="C310" s="646"/>
      <c r="D310" s="533"/>
      <c r="E310" s="533"/>
      <c r="F310" s="533"/>
      <c r="G310" s="533"/>
      <c r="H310" s="533"/>
      <c r="I310" s="609"/>
      <c r="J310" s="660"/>
      <c r="K310" s="661"/>
      <c r="L310" s="482"/>
      <c r="M310" s="530"/>
      <c r="N310" s="482"/>
      <c r="O310" s="482"/>
    </row>
    <row r="311" spans="1:15" x14ac:dyDescent="0.25">
      <c r="J311" s="647"/>
      <c r="N311" s="482"/>
      <c r="O311" s="482"/>
    </row>
  </sheetData>
  <protectedRanges>
    <protectedRange sqref="G5 I308:I65537 H1:H4 J308:K308 I1:I77 H6:H141 H144:H65537 I78:I305" name="Range1"/>
    <protectedRange sqref="F144:F165 F1:F4 F167:F196 F227:F244 F246:F278 G306:G307 I306:I307 H5 F280:F65537 F6:F141 F198:F225" name="Range1_2"/>
  </protectedRanges>
  <mergeCells count="3">
    <mergeCell ref="B1:K1"/>
    <mergeCell ref="B2:K2"/>
    <mergeCell ref="B3:K3"/>
  </mergeCells>
  <printOptions horizontalCentered="1"/>
  <pageMargins left="0.45" right="0.45" top="0.75" bottom="0.75" header="0.3" footer="0.3"/>
  <pageSetup paperSize="9" orientation="landscape" r:id="rId1"/>
  <headerFooter>
    <oddFooter>Page &amp;P of &amp;N</oddFooter>
  </headerFooter>
  <rowBreaks count="12" manualBreakCount="12">
    <brk id="36" max="10" man="1"/>
    <brk id="60" max="16383" man="1"/>
    <brk id="83" max="16383" man="1"/>
    <brk id="97" max="10" man="1"/>
    <brk id="127" max="16383" man="1"/>
    <brk id="142" max="10" man="1"/>
    <brk id="160" max="10" man="1"/>
    <brk id="184" max="10" man="1"/>
    <brk id="214" max="10" man="1"/>
    <brk id="231" max="10" man="1"/>
    <brk id="252" max="10" man="1"/>
    <brk id="277"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AN94"/>
  <sheetViews>
    <sheetView view="pageBreakPreview" topLeftCell="B70" zoomScale="60" zoomScaleNormal="100" workbookViewId="0">
      <selection activeCell="K93" sqref="A1:K93"/>
    </sheetView>
  </sheetViews>
  <sheetFormatPr defaultRowHeight="13.2" x14ac:dyDescent="0.25"/>
  <cols>
    <col min="1" max="1" width="6.44140625" style="411" hidden="1" customWidth="1"/>
    <col min="2" max="2" width="6.6640625" style="479" customWidth="1"/>
    <col min="3" max="3" width="45.88671875" style="411" customWidth="1"/>
    <col min="4" max="4" width="10.33203125" style="480" customWidth="1"/>
    <col min="5" max="5" width="8.88671875" style="480" customWidth="1"/>
    <col min="6" max="6" width="12.88671875" style="480" hidden="1" customWidth="1"/>
    <col min="7" max="7" width="15.6640625" style="481" hidden="1" customWidth="1"/>
    <col min="8" max="8" width="12.88671875" style="480" customWidth="1"/>
    <col min="9" max="9" width="16.6640625" style="480" customWidth="1"/>
    <col min="10" max="10" width="11.109375" style="411" customWidth="1"/>
    <col min="11" max="11" width="14.44140625" style="411" customWidth="1"/>
    <col min="12" max="12" width="9.109375" style="411"/>
    <col min="13" max="13" width="13.44140625" style="411" bestFit="1" customWidth="1"/>
    <col min="14" max="258" width="9.109375" style="411"/>
    <col min="259" max="259" width="0" style="411" hidden="1" customWidth="1"/>
    <col min="260" max="260" width="6.6640625" style="411" customWidth="1"/>
    <col min="261" max="261" width="38.33203125" style="411" customWidth="1"/>
    <col min="262" max="262" width="10.33203125" style="411" customWidth="1"/>
    <col min="263" max="263" width="8.88671875" style="411" customWidth="1"/>
    <col min="264" max="264" width="12.88671875" style="411" customWidth="1"/>
    <col min="265" max="265" width="16.6640625" style="411" customWidth="1"/>
    <col min="266" max="268" width="9.109375" style="411"/>
    <col min="269" max="269" width="13.44140625" style="411" bestFit="1" customWidth="1"/>
    <col min="270" max="514" width="9.109375" style="411"/>
    <col min="515" max="515" width="0" style="411" hidden="1" customWidth="1"/>
    <col min="516" max="516" width="6.6640625" style="411" customWidth="1"/>
    <col min="517" max="517" width="38.33203125" style="411" customWidth="1"/>
    <col min="518" max="518" width="10.33203125" style="411" customWidth="1"/>
    <col min="519" max="519" width="8.88671875" style="411" customWidth="1"/>
    <col min="520" max="520" width="12.88671875" style="411" customWidth="1"/>
    <col min="521" max="521" width="16.6640625" style="411" customWidth="1"/>
    <col min="522" max="524" width="9.109375" style="411"/>
    <col min="525" max="525" width="13.44140625" style="411" bestFit="1" customWidth="1"/>
    <col min="526" max="770" width="9.109375" style="411"/>
    <col min="771" max="771" width="0" style="411" hidden="1" customWidth="1"/>
    <col min="772" max="772" width="6.6640625" style="411" customWidth="1"/>
    <col min="773" max="773" width="38.33203125" style="411" customWidth="1"/>
    <col min="774" max="774" width="10.33203125" style="411" customWidth="1"/>
    <col min="775" max="775" width="8.88671875" style="411" customWidth="1"/>
    <col min="776" max="776" width="12.88671875" style="411" customWidth="1"/>
    <col min="777" max="777" width="16.6640625" style="411" customWidth="1"/>
    <col min="778" max="780" width="9.109375" style="411"/>
    <col min="781" max="781" width="13.44140625" style="411" bestFit="1" customWidth="1"/>
    <col min="782" max="1026" width="9.109375" style="411"/>
    <col min="1027" max="1027" width="0" style="411" hidden="1" customWidth="1"/>
    <col min="1028" max="1028" width="6.6640625" style="411" customWidth="1"/>
    <col min="1029" max="1029" width="38.33203125" style="411" customWidth="1"/>
    <col min="1030" max="1030" width="10.33203125" style="411" customWidth="1"/>
    <col min="1031" max="1031" width="8.88671875" style="411" customWidth="1"/>
    <col min="1032" max="1032" width="12.88671875" style="411" customWidth="1"/>
    <col min="1033" max="1033" width="16.6640625" style="411" customWidth="1"/>
    <col min="1034" max="1036" width="9.109375" style="411"/>
    <col min="1037" max="1037" width="13.44140625" style="411" bestFit="1" customWidth="1"/>
    <col min="1038" max="1282" width="9.109375" style="411"/>
    <col min="1283" max="1283" width="0" style="411" hidden="1" customWidth="1"/>
    <col min="1284" max="1284" width="6.6640625" style="411" customWidth="1"/>
    <col min="1285" max="1285" width="38.33203125" style="411" customWidth="1"/>
    <col min="1286" max="1286" width="10.33203125" style="411" customWidth="1"/>
    <col min="1287" max="1287" width="8.88671875" style="411" customWidth="1"/>
    <col min="1288" max="1288" width="12.88671875" style="411" customWidth="1"/>
    <col min="1289" max="1289" width="16.6640625" style="411" customWidth="1"/>
    <col min="1290" max="1292" width="9.109375" style="411"/>
    <col min="1293" max="1293" width="13.44140625" style="411" bestFit="1" customWidth="1"/>
    <col min="1294" max="1538" width="9.109375" style="411"/>
    <col min="1539" max="1539" width="0" style="411" hidden="1" customWidth="1"/>
    <col min="1540" max="1540" width="6.6640625" style="411" customWidth="1"/>
    <col min="1541" max="1541" width="38.33203125" style="411" customWidth="1"/>
    <col min="1542" max="1542" width="10.33203125" style="411" customWidth="1"/>
    <col min="1543" max="1543" width="8.88671875" style="411" customWidth="1"/>
    <col min="1544" max="1544" width="12.88671875" style="411" customWidth="1"/>
    <col min="1545" max="1545" width="16.6640625" style="411" customWidth="1"/>
    <col min="1546" max="1548" width="9.109375" style="411"/>
    <col min="1549" max="1549" width="13.44140625" style="411" bestFit="1" customWidth="1"/>
    <col min="1550" max="1794" width="9.109375" style="411"/>
    <col min="1795" max="1795" width="0" style="411" hidden="1" customWidth="1"/>
    <col min="1796" max="1796" width="6.6640625" style="411" customWidth="1"/>
    <col min="1797" max="1797" width="38.33203125" style="411" customWidth="1"/>
    <col min="1798" max="1798" width="10.33203125" style="411" customWidth="1"/>
    <col min="1799" max="1799" width="8.88671875" style="411" customWidth="1"/>
    <col min="1800" max="1800" width="12.88671875" style="411" customWidth="1"/>
    <col min="1801" max="1801" width="16.6640625" style="411" customWidth="1"/>
    <col min="1802" max="1804" width="9.109375" style="411"/>
    <col min="1805" max="1805" width="13.44140625" style="411" bestFit="1" customWidth="1"/>
    <col min="1806" max="2050" width="9.109375" style="411"/>
    <col min="2051" max="2051" width="0" style="411" hidden="1" customWidth="1"/>
    <col min="2052" max="2052" width="6.6640625" style="411" customWidth="1"/>
    <col min="2053" max="2053" width="38.33203125" style="411" customWidth="1"/>
    <col min="2054" max="2054" width="10.33203125" style="411" customWidth="1"/>
    <col min="2055" max="2055" width="8.88671875" style="411" customWidth="1"/>
    <col min="2056" max="2056" width="12.88671875" style="411" customWidth="1"/>
    <col min="2057" max="2057" width="16.6640625" style="411" customWidth="1"/>
    <col min="2058" max="2060" width="9.109375" style="411"/>
    <col min="2061" max="2061" width="13.44140625" style="411" bestFit="1" customWidth="1"/>
    <col min="2062" max="2306" width="9.109375" style="411"/>
    <col min="2307" max="2307" width="0" style="411" hidden="1" customWidth="1"/>
    <col min="2308" max="2308" width="6.6640625" style="411" customWidth="1"/>
    <col min="2309" max="2309" width="38.33203125" style="411" customWidth="1"/>
    <col min="2310" max="2310" width="10.33203125" style="411" customWidth="1"/>
    <col min="2311" max="2311" width="8.88671875" style="411" customWidth="1"/>
    <col min="2312" max="2312" width="12.88671875" style="411" customWidth="1"/>
    <col min="2313" max="2313" width="16.6640625" style="411" customWidth="1"/>
    <col min="2314" max="2316" width="9.109375" style="411"/>
    <col min="2317" max="2317" width="13.44140625" style="411" bestFit="1" customWidth="1"/>
    <col min="2318" max="2562" width="9.109375" style="411"/>
    <col min="2563" max="2563" width="0" style="411" hidden="1" customWidth="1"/>
    <col min="2564" max="2564" width="6.6640625" style="411" customWidth="1"/>
    <col min="2565" max="2565" width="38.33203125" style="411" customWidth="1"/>
    <col min="2566" max="2566" width="10.33203125" style="411" customWidth="1"/>
    <col min="2567" max="2567" width="8.88671875" style="411" customWidth="1"/>
    <col min="2568" max="2568" width="12.88671875" style="411" customWidth="1"/>
    <col min="2569" max="2569" width="16.6640625" style="411" customWidth="1"/>
    <col min="2570" max="2572" width="9.109375" style="411"/>
    <col min="2573" max="2573" width="13.44140625" style="411" bestFit="1" customWidth="1"/>
    <col min="2574" max="2818" width="9.109375" style="411"/>
    <col min="2819" max="2819" width="0" style="411" hidden="1" customWidth="1"/>
    <col min="2820" max="2820" width="6.6640625" style="411" customWidth="1"/>
    <col min="2821" max="2821" width="38.33203125" style="411" customWidth="1"/>
    <col min="2822" max="2822" width="10.33203125" style="411" customWidth="1"/>
    <col min="2823" max="2823" width="8.88671875" style="411" customWidth="1"/>
    <col min="2824" max="2824" width="12.88671875" style="411" customWidth="1"/>
    <col min="2825" max="2825" width="16.6640625" style="411" customWidth="1"/>
    <col min="2826" max="2828" width="9.109375" style="411"/>
    <col min="2829" max="2829" width="13.44140625" style="411" bestFit="1" customWidth="1"/>
    <col min="2830" max="3074" width="9.109375" style="411"/>
    <col min="3075" max="3075" width="0" style="411" hidden="1" customWidth="1"/>
    <col min="3076" max="3076" width="6.6640625" style="411" customWidth="1"/>
    <col min="3077" max="3077" width="38.33203125" style="411" customWidth="1"/>
    <col min="3078" max="3078" width="10.33203125" style="411" customWidth="1"/>
    <col min="3079" max="3079" width="8.88671875" style="411" customWidth="1"/>
    <col min="3080" max="3080" width="12.88671875" style="411" customWidth="1"/>
    <col min="3081" max="3081" width="16.6640625" style="411" customWidth="1"/>
    <col min="3082" max="3084" width="9.109375" style="411"/>
    <col min="3085" max="3085" width="13.44140625" style="411" bestFit="1" customWidth="1"/>
    <col min="3086" max="3330" width="9.109375" style="411"/>
    <col min="3331" max="3331" width="0" style="411" hidden="1" customWidth="1"/>
    <col min="3332" max="3332" width="6.6640625" style="411" customWidth="1"/>
    <col min="3333" max="3333" width="38.33203125" style="411" customWidth="1"/>
    <col min="3334" max="3334" width="10.33203125" style="411" customWidth="1"/>
    <col min="3335" max="3335" width="8.88671875" style="411" customWidth="1"/>
    <col min="3336" max="3336" width="12.88671875" style="411" customWidth="1"/>
    <col min="3337" max="3337" width="16.6640625" style="411" customWidth="1"/>
    <col min="3338" max="3340" width="9.109375" style="411"/>
    <col min="3341" max="3341" width="13.44140625" style="411" bestFit="1" customWidth="1"/>
    <col min="3342" max="3586" width="9.109375" style="411"/>
    <col min="3587" max="3587" width="0" style="411" hidden="1" customWidth="1"/>
    <col min="3588" max="3588" width="6.6640625" style="411" customWidth="1"/>
    <col min="3589" max="3589" width="38.33203125" style="411" customWidth="1"/>
    <col min="3590" max="3590" width="10.33203125" style="411" customWidth="1"/>
    <col min="3591" max="3591" width="8.88671875" style="411" customWidth="1"/>
    <col min="3592" max="3592" width="12.88671875" style="411" customWidth="1"/>
    <col min="3593" max="3593" width="16.6640625" style="411" customWidth="1"/>
    <col min="3594" max="3596" width="9.109375" style="411"/>
    <col min="3597" max="3597" width="13.44140625" style="411" bestFit="1" customWidth="1"/>
    <col min="3598" max="3842" width="9.109375" style="411"/>
    <col min="3843" max="3843" width="0" style="411" hidden="1" customWidth="1"/>
    <col min="3844" max="3844" width="6.6640625" style="411" customWidth="1"/>
    <col min="3845" max="3845" width="38.33203125" style="411" customWidth="1"/>
    <col min="3846" max="3846" width="10.33203125" style="411" customWidth="1"/>
    <col min="3847" max="3847" width="8.88671875" style="411" customWidth="1"/>
    <col min="3848" max="3848" width="12.88671875" style="411" customWidth="1"/>
    <col min="3849" max="3849" width="16.6640625" style="411" customWidth="1"/>
    <col min="3850" max="3852" width="9.109375" style="411"/>
    <col min="3853" max="3853" width="13.44140625" style="411" bestFit="1" customWidth="1"/>
    <col min="3854" max="4098" width="9.109375" style="411"/>
    <col min="4099" max="4099" width="0" style="411" hidden="1" customWidth="1"/>
    <col min="4100" max="4100" width="6.6640625" style="411" customWidth="1"/>
    <col min="4101" max="4101" width="38.33203125" style="411" customWidth="1"/>
    <col min="4102" max="4102" width="10.33203125" style="411" customWidth="1"/>
    <col min="4103" max="4103" width="8.88671875" style="411" customWidth="1"/>
    <col min="4104" max="4104" width="12.88671875" style="411" customWidth="1"/>
    <col min="4105" max="4105" width="16.6640625" style="411" customWidth="1"/>
    <col min="4106" max="4108" width="9.109375" style="411"/>
    <col min="4109" max="4109" width="13.44140625" style="411" bestFit="1" customWidth="1"/>
    <col min="4110" max="4354" width="9.109375" style="411"/>
    <col min="4355" max="4355" width="0" style="411" hidden="1" customWidth="1"/>
    <col min="4356" max="4356" width="6.6640625" style="411" customWidth="1"/>
    <col min="4357" max="4357" width="38.33203125" style="411" customWidth="1"/>
    <col min="4358" max="4358" width="10.33203125" style="411" customWidth="1"/>
    <col min="4359" max="4359" width="8.88671875" style="411" customWidth="1"/>
    <col min="4360" max="4360" width="12.88671875" style="411" customWidth="1"/>
    <col min="4361" max="4361" width="16.6640625" style="411" customWidth="1"/>
    <col min="4362" max="4364" width="9.109375" style="411"/>
    <col min="4365" max="4365" width="13.44140625" style="411" bestFit="1" customWidth="1"/>
    <col min="4366" max="4610" width="9.109375" style="411"/>
    <col min="4611" max="4611" width="0" style="411" hidden="1" customWidth="1"/>
    <col min="4612" max="4612" width="6.6640625" style="411" customWidth="1"/>
    <col min="4613" max="4613" width="38.33203125" style="411" customWidth="1"/>
    <col min="4614" max="4614" width="10.33203125" style="411" customWidth="1"/>
    <col min="4615" max="4615" width="8.88671875" style="411" customWidth="1"/>
    <col min="4616" max="4616" width="12.88671875" style="411" customWidth="1"/>
    <col min="4617" max="4617" width="16.6640625" style="411" customWidth="1"/>
    <col min="4618" max="4620" width="9.109375" style="411"/>
    <col min="4621" max="4621" width="13.44140625" style="411" bestFit="1" customWidth="1"/>
    <col min="4622" max="4866" width="9.109375" style="411"/>
    <col min="4867" max="4867" width="0" style="411" hidden="1" customWidth="1"/>
    <col min="4868" max="4868" width="6.6640625" style="411" customWidth="1"/>
    <col min="4869" max="4869" width="38.33203125" style="411" customWidth="1"/>
    <col min="4870" max="4870" width="10.33203125" style="411" customWidth="1"/>
    <col min="4871" max="4871" width="8.88671875" style="411" customWidth="1"/>
    <col min="4872" max="4872" width="12.88671875" style="411" customWidth="1"/>
    <col min="4873" max="4873" width="16.6640625" style="411" customWidth="1"/>
    <col min="4874" max="4876" width="9.109375" style="411"/>
    <col min="4877" max="4877" width="13.44140625" style="411" bestFit="1" customWidth="1"/>
    <col min="4878" max="5122" width="9.109375" style="411"/>
    <col min="5123" max="5123" width="0" style="411" hidden="1" customWidth="1"/>
    <col min="5124" max="5124" width="6.6640625" style="411" customWidth="1"/>
    <col min="5125" max="5125" width="38.33203125" style="411" customWidth="1"/>
    <col min="5126" max="5126" width="10.33203125" style="411" customWidth="1"/>
    <col min="5127" max="5127" width="8.88671875" style="411" customWidth="1"/>
    <col min="5128" max="5128" width="12.88671875" style="411" customWidth="1"/>
    <col min="5129" max="5129" width="16.6640625" style="411" customWidth="1"/>
    <col min="5130" max="5132" width="9.109375" style="411"/>
    <col min="5133" max="5133" width="13.44140625" style="411" bestFit="1" customWidth="1"/>
    <col min="5134" max="5378" width="9.109375" style="411"/>
    <col min="5379" max="5379" width="0" style="411" hidden="1" customWidth="1"/>
    <col min="5380" max="5380" width="6.6640625" style="411" customWidth="1"/>
    <col min="5381" max="5381" width="38.33203125" style="411" customWidth="1"/>
    <col min="5382" max="5382" width="10.33203125" style="411" customWidth="1"/>
    <col min="5383" max="5383" width="8.88671875" style="411" customWidth="1"/>
    <col min="5384" max="5384" width="12.88671875" style="411" customWidth="1"/>
    <col min="5385" max="5385" width="16.6640625" style="411" customWidth="1"/>
    <col min="5386" max="5388" width="9.109375" style="411"/>
    <col min="5389" max="5389" width="13.44140625" style="411" bestFit="1" customWidth="1"/>
    <col min="5390" max="5634" width="9.109375" style="411"/>
    <col min="5635" max="5635" width="0" style="411" hidden="1" customWidth="1"/>
    <col min="5636" max="5636" width="6.6640625" style="411" customWidth="1"/>
    <col min="5637" max="5637" width="38.33203125" style="411" customWidth="1"/>
    <col min="5638" max="5638" width="10.33203125" style="411" customWidth="1"/>
    <col min="5639" max="5639" width="8.88671875" style="411" customWidth="1"/>
    <col min="5640" max="5640" width="12.88671875" style="411" customWidth="1"/>
    <col min="5641" max="5641" width="16.6640625" style="411" customWidth="1"/>
    <col min="5642" max="5644" width="9.109375" style="411"/>
    <col min="5645" max="5645" width="13.44140625" style="411" bestFit="1" customWidth="1"/>
    <col min="5646" max="5890" width="9.109375" style="411"/>
    <col min="5891" max="5891" width="0" style="411" hidden="1" customWidth="1"/>
    <col min="5892" max="5892" width="6.6640625" style="411" customWidth="1"/>
    <col min="5893" max="5893" width="38.33203125" style="411" customWidth="1"/>
    <col min="5894" max="5894" width="10.33203125" style="411" customWidth="1"/>
    <col min="5895" max="5895" width="8.88671875" style="411" customWidth="1"/>
    <col min="5896" max="5896" width="12.88671875" style="411" customWidth="1"/>
    <col min="5897" max="5897" width="16.6640625" style="411" customWidth="1"/>
    <col min="5898" max="5900" width="9.109375" style="411"/>
    <col min="5901" max="5901" width="13.44140625" style="411" bestFit="1" customWidth="1"/>
    <col min="5902" max="6146" width="9.109375" style="411"/>
    <col min="6147" max="6147" width="0" style="411" hidden="1" customWidth="1"/>
    <col min="6148" max="6148" width="6.6640625" style="411" customWidth="1"/>
    <col min="6149" max="6149" width="38.33203125" style="411" customWidth="1"/>
    <col min="6150" max="6150" width="10.33203125" style="411" customWidth="1"/>
    <col min="6151" max="6151" width="8.88671875" style="411" customWidth="1"/>
    <col min="6152" max="6152" width="12.88671875" style="411" customWidth="1"/>
    <col min="6153" max="6153" width="16.6640625" style="411" customWidth="1"/>
    <col min="6154" max="6156" width="9.109375" style="411"/>
    <col min="6157" max="6157" width="13.44140625" style="411" bestFit="1" customWidth="1"/>
    <col min="6158" max="6402" width="9.109375" style="411"/>
    <col min="6403" max="6403" width="0" style="411" hidden="1" customWidth="1"/>
    <col min="6404" max="6404" width="6.6640625" style="411" customWidth="1"/>
    <col min="6405" max="6405" width="38.33203125" style="411" customWidth="1"/>
    <col min="6406" max="6406" width="10.33203125" style="411" customWidth="1"/>
    <col min="6407" max="6407" width="8.88671875" style="411" customWidth="1"/>
    <col min="6408" max="6408" width="12.88671875" style="411" customWidth="1"/>
    <col min="6409" max="6409" width="16.6640625" style="411" customWidth="1"/>
    <col min="6410" max="6412" width="9.109375" style="411"/>
    <col min="6413" max="6413" width="13.44140625" style="411" bestFit="1" customWidth="1"/>
    <col min="6414" max="6658" width="9.109375" style="411"/>
    <col min="6659" max="6659" width="0" style="411" hidden="1" customWidth="1"/>
    <col min="6660" max="6660" width="6.6640625" style="411" customWidth="1"/>
    <col min="6661" max="6661" width="38.33203125" style="411" customWidth="1"/>
    <col min="6662" max="6662" width="10.33203125" style="411" customWidth="1"/>
    <col min="6663" max="6663" width="8.88671875" style="411" customWidth="1"/>
    <col min="6664" max="6664" width="12.88671875" style="411" customWidth="1"/>
    <col min="6665" max="6665" width="16.6640625" style="411" customWidth="1"/>
    <col min="6666" max="6668" width="9.109375" style="411"/>
    <col min="6669" max="6669" width="13.44140625" style="411" bestFit="1" customWidth="1"/>
    <col min="6670" max="6914" width="9.109375" style="411"/>
    <col min="6915" max="6915" width="0" style="411" hidden="1" customWidth="1"/>
    <col min="6916" max="6916" width="6.6640625" style="411" customWidth="1"/>
    <col min="6917" max="6917" width="38.33203125" style="411" customWidth="1"/>
    <col min="6918" max="6918" width="10.33203125" style="411" customWidth="1"/>
    <col min="6919" max="6919" width="8.88671875" style="411" customWidth="1"/>
    <col min="6920" max="6920" width="12.88671875" style="411" customWidth="1"/>
    <col min="6921" max="6921" width="16.6640625" style="411" customWidth="1"/>
    <col min="6922" max="6924" width="9.109375" style="411"/>
    <col min="6925" max="6925" width="13.44140625" style="411" bestFit="1" customWidth="1"/>
    <col min="6926" max="7170" width="9.109375" style="411"/>
    <col min="7171" max="7171" width="0" style="411" hidden="1" customWidth="1"/>
    <col min="7172" max="7172" width="6.6640625" style="411" customWidth="1"/>
    <col min="7173" max="7173" width="38.33203125" style="411" customWidth="1"/>
    <col min="7174" max="7174" width="10.33203125" style="411" customWidth="1"/>
    <col min="7175" max="7175" width="8.88671875" style="411" customWidth="1"/>
    <col min="7176" max="7176" width="12.88671875" style="411" customWidth="1"/>
    <col min="7177" max="7177" width="16.6640625" style="411" customWidth="1"/>
    <col min="7178" max="7180" width="9.109375" style="411"/>
    <col min="7181" max="7181" width="13.44140625" style="411" bestFit="1" customWidth="1"/>
    <col min="7182" max="7426" width="9.109375" style="411"/>
    <col min="7427" max="7427" width="0" style="411" hidden="1" customWidth="1"/>
    <col min="7428" max="7428" width="6.6640625" style="411" customWidth="1"/>
    <col min="7429" max="7429" width="38.33203125" style="411" customWidth="1"/>
    <col min="7430" max="7430" width="10.33203125" style="411" customWidth="1"/>
    <col min="7431" max="7431" width="8.88671875" style="411" customWidth="1"/>
    <col min="7432" max="7432" width="12.88671875" style="411" customWidth="1"/>
    <col min="7433" max="7433" width="16.6640625" style="411" customWidth="1"/>
    <col min="7434" max="7436" width="9.109375" style="411"/>
    <col min="7437" max="7437" width="13.44140625" style="411" bestFit="1" customWidth="1"/>
    <col min="7438" max="7682" width="9.109375" style="411"/>
    <col min="7683" max="7683" width="0" style="411" hidden="1" customWidth="1"/>
    <col min="7684" max="7684" width="6.6640625" style="411" customWidth="1"/>
    <col min="7685" max="7685" width="38.33203125" style="411" customWidth="1"/>
    <col min="7686" max="7686" width="10.33203125" style="411" customWidth="1"/>
    <col min="7687" max="7687" width="8.88671875" style="411" customWidth="1"/>
    <col min="7688" max="7688" width="12.88671875" style="411" customWidth="1"/>
    <col min="7689" max="7689" width="16.6640625" style="411" customWidth="1"/>
    <col min="7690" max="7692" width="9.109375" style="411"/>
    <col min="7693" max="7693" width="13.44140625" style="411" bestFit="1" customWidth="1"/>
    <col min="7694" max="7938" width="9.109375" style="411"/>
    <col min="7939" max="7939" width="0" style="411" hidden="1" customWidth="1"/>
    <col min="7940" max="7940" width="6.6640625" style="411" customWidth="1"/>
    <col min="7941" max="7941" width="38.33203125" style="411" customWidth="1"/>
    <col min="7942" max="7942" width="10.33203125" style="411" customWidth="1"/>
    <col min="7943" max="7943" width="8.88671875" style="411" customWidth="1"/>
    <col min="7944" max="7944" width="12.88671875" style="411" customWidth="1"/>
    <col min="7945" max="7945" width="16.6640625" style="411" customWidth="1"/>
    <col min="7946" max="7948" width="9.109375" style="411"/>
    <col min="7949" max="7949" width="13.44140625" style="411" bestFit="1" customWidth="1"/>
    <col min="7950" max="8194" width="9.109375" style="411"/>
    <col min="8195" max="8195" width="0" style="411" hidden="1" customWidth="1"/>
    <col min="8196" max="8196" width="6.6640625" style="411" customWidth="1"/>
    <col min="8197" max="8197" width="38.33203125" style="411" customWidth="1"/>
    <col min="8198" max="8198" width="10.33203125" style="411" customWidth="1"/>
    <col min="8199" max="8199" width="8.88671875" style="411" customWidth="1"/>
    <col min="8200" max="8200" width="12.88671875" style="411" customWidth="1"/>
    <col min="8201" max="8201" width="16.6640625" style="411" customWidth="1"/>
    <col min="8202" max="8204" width="9.109375" style="411"/>
    <col min="8205" max="8205" width="13.44140625" style="411" bestFit="1" customWidth="1"/>
    <col min="8206" max="8450" width="9.109375" style="411"/>
    <col min="8451" max="8451" width="0" style="411" hidden="1" customWidth="1"/>
    <col min="8452" max="8452" width="6.6640625" style="411" customWidth="1"/>
    <col min="8453" max="8453" width="38.33203125" style="411" customWidth="1"/>
    <col min="8454" max="8454" width="10.33203125" style="411" customWidth="1"/>
    <col min="8455" max="8455" width="8.88671875" style="411" customWidth="1"/>
    <col min="8456" max="8456" width="12.88671875" style="411" customWidth="1"/>
    <col min="8457" max="8457" width="16.6640625" style="411" customWidth="1"/>
    <col min="8458" max="8460" width="9.109375" style="411"/>
    <col min="8461" max="8461" width="13.44140625" style="411" bestFit="1" customWidth="1"/>
    <col min="8462" max="8706" width="9.109375" style="411"/>
    <col min="8707" max="8707" width="0" style="411" hidden="1" customWidth="1"/>
    <col min="8708" max="8708" width="6.6640625" style="411" customWidth="1"/>
    <col min="8709" max="8709" width="38.33203125" style="411" customWidth="1"/>
    <col min="8710" max="8710" width="10.33203125" style="411" customWidth="1"/>
    <col min="8711" max="8711" width="8.88671875" style="411" customWidth="1"/>
    <col min="8712" max="8712" width="12.88671875" style="411" customWidth="1"/>
    <col min="8713" max="8713" width="16.6640625" style="411" customWidth="1"/>
    <col min="8714" max="8716" width="9.109375" style="411"/>
    <col min="8717" max="8717" width="13.44140625" style="411" bestFit="1" customWidth="1"/>
    <col min="8718" max="8962" width="9.109375" style="411"/>
    <col min="8963" max="8963" width="0" style="411" hidden="1" customWidth="1"/>
    <col min="8964" max="8964" width="6.6640625" style="411" customWidth="1"/>
    <col min="8965" max="8965" width="38.33203125" style="411" customWidth="1"/>
    <col min="8966" max="8966" width="10.33203125" style="411" customWidth="1"/>
    <col min="8967" max="8967" width="8.88671875" style="411" customWidth="1"/>
    <col min="8968" max="8968" width="12.88671875" style="411" customWidth="1"/>
    <col min="8969" max="8969" width="16.6640625" style="411" customWidth="1"/>
    <col min="8970" max="8972" width="9.109375" style="411"/>
    <col min="8973" max="8973" width="13.44140625" style="411" bestFit="1" customWidth="1"/>
    <col min="8974" max="9218" width="9.109375" style="411"/>
    <col min="9219" max="9219" width="0" style="411" hidden="1" customWidth="1"/>
    <col min="9220" max="9220" width="6.6640625" style="411" customWidth="1"/>
    <col min="9221" max="9221" width="38.33203125" style="411" customWidth="1"/>
    <col min="9222" max="9222" width="10.33203125" style="411" customWidth="1"/>
    <col min="9223" max="9223" width="8.88671875" style="411" customWidth="1"/>
    <col min="9224" max="9224" width="12.88671875" style="411" customWidth="1"/>
    <col min="9225" max="9225" width="16.6640625" style="411" customWidth="1"/>
    <col min="9226" max="9228" width="9.109375" style="411"/>
    <col min="9229" max="9229" width="13.44140625" style="411" bestFit="1" customWidth="1"/>
    <col min="9230" max="9474" width="9.109375" style="411"/>
    <col min="9475" max="9475" width="0" style="411" hidden="1" customWidth="1"/>
    <col min="9476" max="9476" width="6.6640625" style="411" customWidth="1"/>
    <col min="9477" max="9477" width="38.33203125" style="411" customWidth="1"/>
    <col min="9478" max="9478" width="10.33203125" style="411" customWidth="1"/>
    <col min="9479" max="9479" width="8.88671875" style="411" customWidth="1"/>
    <col min="9480" max="9480" width="12.88671875" style="411" customWidth="1"/>
    <col min="9481" max="9481" width="16.6640625" style="411" customWidth="1"/>
    <col min="9482" max="9484" width="9.109375" style="411"/>
    <col min="9485" max="9485" width="13.44140625" style="411" bestFit="1" customWidth="1"/>
    <col min="9486" max="9730" width="9.109375" style="411"/>
    <col min="9731" max="9731" width="0" style="411" hidden="1" customWidth="1"/>
    <col min="9732" max="9732" width="6.6640625" style="411" customWidth="1"/>
    <col min="9733" max="9733" width="38.33203125" style="411" customWidth="1"/>
    <col min="9734" max="9734" width="10.33203125" style="411" customWidth="1"/>
    <col min="9735" max="9735" width="8.88671875" style="411" customWidth="1"/>
    <col min="9736" max="9736" width="12.88671875" style="411" customWidth="1"/>
    <col min="9737" max="9737" width="16.6640625" style="411" customWidth="1"/>
    <col min="9738" max="9740" width="9.109375" style="411"/>
    <col min="9741" max="9741" width="13.44140625" style="411" bestFit="1" customWidth="1"/>
    <col min="9742" max="9986" width="9.109375" style="411"/>
    <col min="9987" max="9987" width="0" style="411" hidden="1" customWidth="1"/>
    <col min="9988" max="9988" width="6.6640625" style="411" customWidth="1"/>
    <col min="9989" max="9989" width="38.33203125" style="411" customWidth="1"/>
    <col min="9990" max="9990" width="10.33203125" style="411" customWidth="1"/>
    <col min="9991" max="9991" width="8.88671875" style="411" customWidth="1"/>
    <col min="9992" max="9992" width="12.88671875" style="411" customWidth="1"/>
    <col min="9993" max="9993" width="16.6640625" style="411" customWidth="1"/>
    <col min="9994" max="9996" width="9.109375" style="411"/>
    <col min="9997" max="9997" width="13.44140625" style="411" bestFit="1" customWidth="1"/>
    <col min="9998" max="10242" width="9.109375" style="411"/>
    <col min="10243" max="10243" width="0" style="411" hidden="1" customWidth="1"/>
    <col min="10244" max="10244" width="6.6640625" style="411" customWidth="1"/>
    <col min="10245" max="10245" width="38.33203125" style="411" customWidth="1"/>
    <col min="10246" max="10246" width="10.33203125" style="411" customWidth="1"/>
    <col min="10247" max="10247" width="8.88671875" style="411" customWidth="1"/>
    <col min="10248" max="10248" width="12.88671875" style="411" customWidth="1"/>
    <col min="10249" max="10249" width="16.6640625" style="411" customWidth="1"/>
    <col min="10250" max="10252" width="9.109375" style="411"/>
    <col min="10253" max="10253" width="13.44140625" style="411" bestFit="1" customWidth="1"/>
    <col min="10254" max="10498" width="9.109375" style="411"/>
    <col min="10499" max="10499" width="0" style="411" hidden="1" customWidth="1"/>
    <col min="10500" max="10500" width="6.6640625" style="411" customWidth="1"/>
    <col min="10501" max="10501" width="38.33203125" style="411" customWidth="1"/>
    <col min="10502" max="10502" width="10.33203125" style="411" customWidth="1"/>
    <col min="10503" max="10503" width="8.88671875" style="411" customWidth="1"/>
    <col min="10504" max="10504" width="12.88671875" style="411" customWidth="1"/>
    <col min="10505" max="10505" width="16.6640625" style="411" customWidth="1"/>
    <col min="10506" max="10508" width="9.109375" style="411"/>
    <col min="10509" max="10509" width="13.44140625" style="411" bestFit="1" customWidth="1"/>
    <col min="10510" max="10754" width="9.109375" style="411"/>
    <col min="10755" max="10755" width="0" style="411" hidden="1" customWidth="1"/>
    <col min="10756" max="10756" width="6.6640625" style="411" customWidth="1"/>
    <col min="10757" max="10757" width="38.33203125" style="411" customWidth="1"/>
    <col min="10758" max="10758" width="10.33203125" style="411" customWidth="1"/>
    <col min="10759" max="10759" width="8.88671875" style="411" customWidth="1"/>
    <col min="10760" max="10760" width="12.88671875" style="411" customWidth="1"/>
    <col min="10761" max="10761" width="16.6640625" style="411" customWidth="1"/>
    <col min="10762" max="10764" width="9.109375" style="411"/>
    <col min="10765" max="10765" width="13.44140625" style="411" bestFit="1" customWidth="1"/>
    <col min="10766" max="11010" width="9.109375" style="411"/>
    <col min="11011" max="11011" width="0" style="411" hidden="1" customWidth="1"/>
    <col min="11012" max="11012" width="6.6640625" style="411" customWidth="1"/>
    <col min="11013" max="11013" width="38.33203125" style="411" customWidth="1"/>
    <col min="11014" max="11014" width="10.33203125" style="411" customWidth="1"/>
    <col min="11015" max="11015" width="8.88671875" style="411" customWidth="1"/>
    <col min="11016" max="11016" width="12.88671875" style="411" customWidth="1"/>
    <col min="11017" max="11017" width="16.6640625" style="411" customWidth="1"/>
    <col min="11018" max="11020" width="9.109375" style="411"/>
    <col min="11021" max="11021" width="13.44140625" style="411" bestFit="1" customWidth="1"/>
    <col min="11022" max="11266" width="9.109375" style="411"/>
    <col min="11267" max="11267" width="0" style="411" hidden="1" customWidth="1"/>
    <col min="11268" max="11268" width="6.6640625" style="411" customWidth="1"/>
    <col min="11269" max="11269" width="38.33203125" style="411" customWidth="1"/>
    <col min="11270" max="11270" width="10.33203125" style="411" customWidth="1"/>
    <col min="11271" max="11271" width="8.88671875" style="411" customWidth="1"/>
    <col min="11272" max="11272" width="12.88671875" style="411" customWidth="1"/>
    <col min="11273" max="11273" width="16.6640625" style="411" customWidth="1"/>
    <col min="11274" max="11276" width="9.109375" style="411"/>
    <col min="11277" max="11277" width="13.44140625" style="411" bestFit="1" customWidth="1"/>
    <col min="11278" max="11522" width="9.109375" style="411"/>
    <col min="11523" max="11523" width="0" style="411" hidden="1" customWidth="1"/>
    <col min="11524" max="11524" width="6.6640625" style="411" customWidth="1"/>
    <col min="11525" max="11525" width="38.33203125" style="411" customWidth="1"/>
    <col min="11526" max="11526" width="10.33203125" style="411" customWidth="1"/>
    <col min="11527" max="11527" width="8.88671875" style="411" customWidth="1"/>
    <col min="11528" max="11528" width="12.88671875" style="411" customWidth="1"/>
    <col min="11529" max="11529" width="16.6640625" style="411" customWidth="1"/>
    <col min="11530" max="11532" width="9.109375" style="411"/>
    <col min="11533" max="11533" width="13.44140625" style="411" bestFit="1" customWidth="1"/>
    <col min="11534" max="11778" width="9.109375" style="411"/>
    <col min="11779" max="11779" width="0" style="411" hidden="1" customWidth="1"/>
    <col min="11780" max="11780" width="6.6640625" style="411" customWidth="1"/>
    <col min="11781" max="11781" width="38.33203125" style="411" customWidth="1"/>
    <col min="11782" max="11782" width="10.33203125" style="411" customWidth="1"/>
    <col min="11783" max="11783" width="8.88671875" style="411" customWidth="1"/>
    <col min="11784" max="11784" width="12.88671875" style="411" customWidth="1"/>
    <col min="11785" max="11785" width="16.6640625" style="411" customWidth="1"/>
    <col min="11786" max="11788" width="9.109375" style="411"/>
    <col min="11789" max="11789" width="13.44140625" style="411" bestFit="1" customWidth="1"/>
    <col min="11790" max="12034" width="9.109375" style="411"/>
    <col min="12035" max="12035" width="0" style="411" hidden="1" customWidth="1"/>
    <col min="12036" max="12036" width="6.6640625" style="411" customWidth="1"/>
    <col min="12037" max="12037" width="38.33203125" style="411" customWidth="1"/>
    <col min="12038" max="12038" width="10.33203125" style="411" customWidth="1"/>
    <col min="12039" max="12039" width="8.88671875" style="411" customWidth="1"/>
    <col min="12040" max="12040" width="12.88671875" style="411" customWidth="1"/>
    <col min="12041" max="12041" width="16.6640625" style="411" customWidth="1"/>
    <col min="12042" max="12044" width="9.109375" style="411"/>
    <col min="12045" max="12045" width="13.44140625" style="411" bestFit="1" customWidth="1"/>
    <col min="12046" max="12290" width="9.109375" style="411"/>
    <col min="12291" max="12291" width="0" style="411" hidden="1" customWidth="1"/>
    <col min="12292" max="12292" width="6.6640625" style="411" customWidth="1"/>
    <col min="12293" max="12293" width="38.33203125" style="411" customWidth="1"/>
    <col min="12294" max="12294" width="10.33203125" style="411" customWidth="1"/>
    <col min="12295" max="12295" width="8.88671875" style="411" customWidth="1"/>
    <col min="12296" max="12296" width="12.88671875" style="411" customWidth="1"/>
    <col min="12297" max="12297" width="16.6640625" style="411" customWidth="1"/>
    <col min="12298" max="12300" width="9.109375" style="411"/>
    <col min="12301" max="12301" width="13.44140625" style="411" bestFit="1" customWidth="1"/>
    <col min="12302" max="12546" width="9.109375" style="411"/>
    <col min="12547" max="12547" width="0" style="411" hidden="1" customWidth="1"/>
    <col min="12548" max="12548" width="6.6640625" style="411" customWidth="1"/>
    <col min="12549" max="12549" width="38.33203125" style="411" customWidth="1"/>
    <col min="12550" max="12550" width="10.33203125" style="411" customWidth="1"/>
    <col min="12551" max="12551" width="8.88671875" style="411" customWidth="1"/>
    <col min="12552" max="12552" width="12.88671875" style="411" customWidth="1"/>
    <col min="12553" max="12553" width="16.6640625" style="411" customWidth="1"/>
    <col min="12554" max="12556" width="9.109375" style="411"/>
    <col min="12557" max="12557" width="13.44140625" style="411" bestFit="1" customWidth="1"/>
    <col min="12558" max="12802" width="9.109375" style="411"/>
    <col min="12803" max="12803" width="0" style="411" hidden="1" customWidth="1"/>
    <col min="12804" max="12804" width="6.6640625" style="411" customWidth="1"/>
    <col min="12805" max="12805" width="38.33203125" style="411" customWidth="1"/>
    <col min="12806" max="12806" width="10.33203125" style="411" customWidth="1"/>
    <col min="12807" max="12807" width="8.88671875" style="411" customWidth="1"/>
    <col min="12808" max="12808" width="12.88671875" style="411" customWidth="1"/>
    <col min="12809" max="12809" width="16.6640625" style="411" customWidth="1"/>
    <col min="12810" max="12812" width="9.109375" style="411"/>
    <col min="12813" max="12813" width="13.44140625" style="411" bestFit="1" customWidth="1"/>
    <col min="12814" max="13058" width="9.109375" style="411"/>
    <col min="13059" max="13059" width="0" style="411" hidden="1" customWidth="1"/>
    <col min="13060" max="13060" width="6.6640625" style="411" customWidth="1"/>
    <col min="13061" max="13061" width="38.33203125" style="411" customWidth="1"/>
    <col min="13062" max="13062" width="10.33203125" style="411" customWidth="1"/>
    <col min="13063" max="13063" width="8.88671875" style="411" customWidth="1"/>
    <col min="13064" max="13064" width="12.88671875" style="411" customWidth="1"/>
    <col min="13065" max="13065" width="16.6640625" style="411" customWidth="1"/>
    <col min="13066" max="13068" width="9.109375" style="411"/>
    <col min="13069" max="13069" width="13.44140625" style="411" bestFit="1" customWidth="1"/>
    <col min="13070" max="13314" width="9.109375" style="411"/>
    <col min="13315" max="13315" width="0" style="411" hidden="1" customWidth="1"/>
    <col min="13316" max="13316" width="6.6640625" style="411" customWidth="1"/>
    <col min="13317" max="13317" width="38.33203125" style="411" customWidth="1"/>
    <col min="13318" max="13318" width="10.33203125" style="411" customWidth="1"/>
    <col min="13319" max="13319" width="8.88671875" style="411" customWidth="1"/>
    <col min="13320" max="13320" width="12.88671875" style="411" customWidth="1"/>
    <col min="13321" max="13321" width="16.6640625" style="411" customWidth="1"/>
    <col min="13322" max="13324" width="9.109375" style="411"/>
    <col min="13325" max="13325" width="13.44140625" style="411" bestFit="1" customWidth="1"/>
    <col min="13326" max="13570" width="9.109375" style="411"/>
    <col min="13571" max="13571" width="0" style="411" hidden="1" customWidth="1"/>
    <col min="13572" max="13572" width="6.6640625" style="411" customWidth="1"/>
    <col min="13573" max="13573" width="38.33203125" style="411" customWidth="1"/>
    <col min="13574" max="13574" width="10.33203125" style="411" customWidth="1"/>
    <col min="13575" max="13575" width="8.88671875" style="411" customWidth="1"/>
    <col min="13576" max="13576" width="12.88671875" style="411" customWidth="1"/>
    <col min="13577" max="13577" width="16.6640625" style="411" customWidth="1"/>
    <col min="13578" max="13580" width="9.109375" style="411"/>
    <col min="13581" max="13581" width="13.44140625" style="411" bestFit="1" customWidth="1"/>
    <col min="13582" max="13826" width="9.109375" style="411"/>
    <col min="13827" max="13827" width="0" style="411" hidden="1" customWidth="1"/>
    <col min="13828" max="13828" width="6.6640625" style="411" customWidth="1"/>
    <col min="13829" max="13829" width="38.33203125" style="411" customWidth="1"/>
    <col min="13830" max="13830" width="10.33203125" style="411" customWidth="1"/>
    <col min="13831" max="13831" width="8.88671875" style="411" customWidth="1"/>
    <col min="13832" max="13832" width="12.88671875" style="411" customWidth="1"/>
    <col min="13833" max="13833" width="16.6640625" style="411" customWidth="1"/>
    <col min="13834" max="13836" width="9.109375" style="411"/>
    <col min="13837" max="13837" width="13.44140625" style="411" bestFit="1" customWidth="1"/>
    <col min="13838" max="14082" width="9.109375" style="411"/>
    <col min="14083" max="14083" width="0" style="411" hidden="1" customWidth="1"/>
    <col min="14084" max="14084" width="6.6640625" style="411" customWidth="1"/>
    <col min="14085" max="14085" width="38.33203125" style="411" customWidth="1"/>
    <col min="14086" max="14086" width="10.33203125" style="411" customWidth="1"/>
    <col min="14087" max="14087" width="8.88671875" style="411" customWidth="1"/>
    <col min="14088" max="14088" width="12.88671875" style="411" customWidth="1"/>
    <col min="14089" max="14089" width="16.6640625" style="411" customWidth="1"/>
    <col min="14090" max="14092" width="9.109375" style="411"/>
    <col min="14093" max="14093" width="13.44140625" style="411" bestFit="1" customWidth="1"/>
    <col min="14094" max="14338" width="9.109375" style="411"/>
    <col min="14339" max="14339" width="0" style="411" hidden="1" customWidth="1"/>
    <col min="14340" max="14340" width="6.6640625" style="411" customWidth="1"/>
    <col min="14341" max="14341" width="38.33203125" style="411" customWidth="1"/>
    <col min="14342" max="14342" width="10.33203125" style="411" customWidth="1"/>
    <col min="14343" max="14343" width="8.88671875" style="411" customWidth="1"/>
    <col min="14344" max="14344" width="12.88671875" style="411" customWidth="1"/>
    <col min="14345" max="14345" width="16.6640625" style="411" customWidth="1"/>
    <col min="14346" max="14348" width="9.109375" style="411"/>
    <col min="14349" max="14349" width="13.44140625" style="411" bestFit="1" customWidth="1"/>
    <col min="14350" max="14594" width="9.109375" style="411"/>
    <col min="14595" max="14595" width="0" style="411" hidden="1" customWidth="1"/>
    <col min="14596" max="14596" width="6.6640625" style="411" customWidth="1"/>
    <col min="14597" max="14597" width="38.33203125" style="411" customWidth="1"/>
    <col min="14598" max="14598" width="10.33203125" style="411" customWidth="1"/>
    <col min="14599" max="14599" width="8.88671875" style="411" customWidth="1"/>
    <col min="14600" max="14600" width="12.88671875" style="411" customWidth="1"/>
    <col min="14601" max="14601" width="16.6640625" style="411" customWidth="1"/>
    <col min="14602" max="14604" width="9.109375" style="411"/>
    <col min="14605" max="14605" width="13.44140625" style="411" bestFit="1" customWidth="1"/>
    <col min="14606" max="14850" width="9.109375" style="411"/>
    <col min="14851" max="14851" width="0" style="411" hidden="1" customWidth="1"/>
    <col min="14852" max="14852" width="6.6640625" style="411" customWidth="1"/>
    <col min="14853" max="14853" width="38.33203125" style="411" customWidth="1"/>
    <col min="14854" max="14854" width="10.33203125" style="411" customWidth="1"/>
    <col min="14855" max="14855" width="8.88671875" style="411" customWidth="1"/>
    <col min="14856" max="14856" width="12.88671875" style="411" customWidth="1"/>
    <col min="14857" max="14857" width="16.6640625" style="411" customWidth="1"/>
    <col min="14858" max="14860" width="9.109375" style="411"/>
    <col min="14861" max="14861" width="13.44140625" style="411" bestFit="1" customWidth="1"/>
    <col min="14862" max="15106" width="9.109375" style="411"/>
    <col min="15107" max="15107" width="0" style="411" hidden="1" customWidth="1"/>
    <col min="15108" max="15108" width="6.6640625" style="411" customWidth="1"/>
    <col min="15109" max="15109" width="38.33203125" style="411" customWidth="1"/>
    <col min="15110" max="15110" width="10.33203125" style="411" customWidth="1"/>
    <col min="15111" max="15111" width="8.88671875" style="411" customWidth="1"/>
    <col min="15112" max="15112" width="12.88671875" style="411" customWidth="1"/>
    <col min="15113" max="15113" width="16.6640625" style="411" customWidth="1"/>
    <col min="15114" max="15116" width="9.109375" style="411"/>
    <col min="15117" max="15117" width="13.44140625" style="411" bestFit="1" customWidth="1"/>
    <col min="15118" max="15362" width="9.109375" style="411"/>
    <col min="15363" max="15363" width="0" style="411" hidden="1" customWidth="1"/>
    <col min="15364" max="15364" width="6.6640625" style="411" customWidth="1"/>
    <col min="15365" max="15365" width="38.33203125" style="411" customWidth="1"/>
    <col min="15366" max="15366" width="10.33203125" style="411" customWidth="1"/>
    <col min="15367" max="15367" width="8.88671875" style="411" customWidth="1"/>
    <col min="15368" max="15368" width="12.88671875" style="411" customWidth="1"/>
    <col min="15369" max="15369" width="16.6640625" style="411" customWidth="1"/>
    <col min="15370" max="15372" width="9.109375" style="411"/>
    <col min="15373" max="15373" width="13.44140625" style="411" bestFit="1" customWidth="1"/>
    <col min="15374" max="15618" width="9.109375" style="411"/>
    <col min="15619" max="15619" width="0" style="411" hidden="1" customWidth="1"/>
    <col min="15620" max="15620" width="6.6640625" style="411" customWidth="1"/>
    <col min="15621" max="15621" width="38.33203125" style="411" customWidth="1"/>
    <col min="15622" max="15622" width="10.33203125" style="411" customWidth="1"/>
    <col min="15623" max="15623" width="8.88671875" style="411" customWidth="1"/>
    <col min="15624" max="15624" width="12.88671875" style="411" customWidth="1"/>
    <col min="15625" max="15625" width="16.6640625" style="411" customWidth="1"/>
    <col min="15626" max="15628" width="9.109375" style="411"/>
    <col min="15629" max="15629" width="13.44140625" style="411" bestFit="1" customWidth="1"/>
    <col min="15630" max="15874" width="9.109375" style="411"/>
    <col min="15875" max="15875" width="0" style="411" hidden="1" customWidth="1"/>
    <col min="15876" max="15876" width="6.6640625" style="411" customWidth="1"/>
    <col min="15877" max="15877" width="38.33203125" style="411" customWidth="1"/>
    <col min="15878" max="15878" width="10.33203125" style="411" customWidth="1"/>
    <col min="15879" max="15879" width="8.88671875" style="411" customWidth="1"/>
    <col min="15880" max="15880" width="12.88671875" style="411" customWidth="1"/>
    <col min="15881" max="15881" width="16.6640625" style="411" customWidth="1"/>
    <col min="15882" max="15884" width="9.109375" style="411"/>
    <col min="15885" max="15885" width="13.44140625" style="411" bestFit="1" customWidth="1"/>
    <col min="15886" max="16130" width="9.109375" style="411"/>
    <col min="16131" max="16131" width="0" style="411" hidden="1" customWidth="1"/>
    <col min="16132" max="16132" width="6.6640625" style="411" customWidth="1"/>
    <col min="16133" max="16133" width="38.33203125" style="411" customWidth="1"/>
    <col min="16134" max="16134" width="10.33203125" style="411" customWidth="1"/>
    <col min="16135" max="16135" width="8.88671875" style="411" customWidth="1"/>
    <col min="16136" max="16136" width="12.88671875" style="411" customWidth="1"/>
    <col min="16137" max="16137" width="16.6640625" style="411" customWidth="1"/>
    <col min="16138" max="16140" width="9.109375" style="411"/>
    <col min="16141" max="16141" width="13.44140625" style="411" bestFit="1" customWidth="1"/>
    <col min="16142" max="16384" width="9.109375" style="411"/>
  </cols>
  <sheetData>
    <row r="1" spans="1:13" x14ac:dyDescent="0.25">
      <c r="B1" s="1004" t="str">
        <f>'[1]D-Excavation'!$B$1</f>
        <v>PROPOSED APARTMENT AT NO:05, BULLERS LANE, COLOMBO-07. FOR MRS.J.L.J.PESTONJEE</v>
      </c>
      <c r="C1" s="1004"/>
      <c r="D1" s="1004"/>
      <c r="E1" s="1004"/>
      <c r="F1" s="1004"/>
      <c r="G1" s="1004"/>
      <c r="H1" s="1004"/>
      <c r="I1" s="1004"/>
      <c r="J1" s="1004"/>
      <c r="K1" s="1004"/>
    </row>
    <row r="2" spans="1:13" ht="12.75" customHeight="1" x14ac:dyDescent="0.25">
      <c r="B2" s="1005" t="s">
        <v>553</v>
      </c>
      <c r="C2" s="1005"/>
      <c r="D2" s="1005"/>
      <c r="E2" s="1005"/>
      <c r="F2" s="1005"/>
      <c r="G2" s="1005"/>
      <c r="H2" s="1005"/>
      <c r="I2" s="1005"/>
      <c r="J2" s="1005"/>
      <c r="K2" s="1005"/>
    </row>
    <row r="3" spans="1:13" x14ac:dyDescent="0.25">
      <c r="B3" s="1013" t="s">
        <v>554</v>
      </c>
      <c r="C3" s="1013"/>
      <c r="D3" s="1013"/>
      <c r="E3" s="1013"/>
      <c r="F3" s="1013"/>
      <c r="G3" s="1013"/>
      <c r="H3" s="1013"/>
      <c r="I3" s="1013"/>
      <c r="J3" s="1013"/>
      <c r="K3" s="1013"/>
    </row>
    <row r="4" spans="1:13" ht="27.75" customHeight="1" x14ac:dyDescent="0.25">
      <c r="B4" s="61" t="s">
        <v>116</v>
      </c>
      <c r="C4" s="61" t="s">
        <v>117</v>
      </c>
      <c r="D4" s="62" t="s">
        <v>118</v>
      </c>
      <c r="E4" s="61" t="s">
        <v>5</v>
      </c>
      <c r="F4" s="62" t="s">
        <v>888</v>
      </c>
      <c r="G4" s="62" t="s">
        <v>884</v>
      </c>
      <c r="H4" s="62"/>
      <c r="I4" s="62" t="s">
        <v>883</v>
      </c>
      <c r="J4" s="202" t="s">
        <v>118</v>
      </c>
      <c r="K4" s="202" t="s">
        <v>7</v>
      </c>
    </row>
    <row r="5" spans="1:13" x14ac:dyDescent="0.25">
      <c r="B5" s="412"/>
      <c r="C5" s="413"/>
      <c r="D5" s="414"/>
      <c r="E5" s="415"/>
      <c r="F5" s="416"/>
      <c r="G5" s="417"/>
      <c r="H5" s="416"/>
      <c r="I5" s="416"/>
      <c r="J5" s="689"/>
      <c r="K5" s="690"/>
    </row>
    <row r="6" spans="1:13" s="418" customFormat="1" x14ac:dyDescent="0.25">
      <c r="B6" s="419"/>
      <c r="C6" s="420" t="s">
        <v>553</v>
      </c>
      <c r="D6" s="421"/>
      <c r="E6" s="422"/>
      <c r="F6" s="423"/>
      <c r="G6" s="424"/>
      <c r="H6" s="423"/>
      <c r="I6" s="416"/>
      <c r="J6" s="691"/>
      <c r="K6" s="692"/>
      <c r="L6" s="411"/>
      <c r="M6" s="411"/>
    </row>
    <row r="7" spans="1:13" s="418" customFormat="1" x14ac:dyDescent="0.25">
      <c r="B7" s="412"/>
      <c r="C7" s="425"/>
      <c r="D7" s="415"/>
      <c r="E7" s="426"/>
      <c r="F7" s="427"/>
      <c r="G7" s="428"/>
      <c r="H7" s="427"/>
      <c r="I7" s="429"/>
      <c r="J7" s="693"/>
      <c r="K7" s="692"/>
      <c r="L7" s="411"/>
      <c r="M7" s="411"/>
    </row>
    <row r="8" spans="1:13" s="418" customFormat="1" x14ac:dyDescent="0.25">
      <c r="B8" s="430"/>
      <c r="C8" s="431" t="s">
        <v>555</v>
      </c>
      <c r="D8" s="432"/>
      <c r="E8" s="430"/>
      <c r="F8" s="427"/>
      <c r="G8" s="433"/>
      <c r="H8" s="427"/>
      <c r="I8" s="429"/>
      <c r="J8" s="694"/>
      <c r="K8" s="692"/>
      <c r="L8" s="411"/>
      <c r="M8" s="411"/>
    </row>
    <row r="9" spans="1:13" s="418" customFormat="1" x14ac:dyDescent="0.25">
      <c r="B9" s="430"/>
      <c r="C9" s="434"/>
      <c r="D9" s="432"/>
      <c r="E9" s="430"/>
      <c r="F9" s="427"/>
      <c r="G9" s="433"/>
      <c r="H9" s="427"/>
      <c r="I9" s="429"/>
      <c r="J9" s="694"/>
      <c r="K9" s="692"/>
      <c r="L9" s="411"/>
      <c r="M9" s="411"/>
    </row>
    <row r="10" spans="1:13" s="418" customFormat="1" ht="26.4" x14ac:dyDescent="0.25">
      <c r="A10" s="101">
        <f>IF(D10&lt;&gt;"",A9+1,A9)</f>
        <v>0</v>
      </c>
      <c r="B10" s="66" t="str">
        <f>IF(D10&lt;&gt;"","R"&amp;A10,"")</f>
        <v/>
      </c>
      <c r="C10" s="435" t="s">
        <v>556</v>
      </c>
      <c r="D10" s="432"/>
      <c r="E10" s="430"/>
      <c r="F10" s="427"/>
      <c r="G10" s="433"/>
      <c r="H10" s="427"/>
      <c r="I10" s="429"/>
      <c r="J10" s="694"/>
      <c r="K10" s="692"/>
      <c r="L10" s="411"/>
      <c r="M10" s="411"/>
    </row>
    <row r="11" spans="1:13" s="418" customFormat="1" x14ac:dyDescent="0.25">
      <c r="A11" s="101">
        <f>IF(D11&lt;&gt;"",A10+1,A10)</f>
        <v>0</v>
      </c>
      <c r="B11" s="66" t="str">
        <f>IF(D11&lt;&gt;"","R"&amp;A11,"")</f>
        <v/>
      </c>
      <c r="C11" s="436"/>
      <c r="D11" s="437"/>
      <c r="E11" s="430"/>
      <c r="F11" s="438"/>
      <c r="G11" s="433"/>
      <c r="H11" s="438"/>
      <c r="I11" s="429"/>
      <c r="J11" s="695"/>
      <c r="K11" s="692"/>
      <c r="L11" s="411"/>
      <c r="M11" s="411"/>
    </row>
    <row r="12" spans="1:13" s="418" customFormat="1" ht="26.4" x14ac:dyDescent="0.25">
      <c r="A12" s="101">
        <f>IF(D12&lt;&gt;"",A11+1,A11)</f>
        <v>1</v>
      </c>
      <c r="B12" s="66" t="str">
        <f>IF(D12&lt;&gt;"","R"&amp;A12,"")</f>
        <v>R1</v>
      </c>
      <c r="C12" s="439" t="s">
        <v>557</v>
      </c>
      <c r="D12" s="440">
        <v>12</v>
      </c>
      <c r="E12" s="419" t="s">
        <v>464</v>
      </c>
      <c r="F12" s="438">
        <v>4730</v>
      </c>
      <c r="G12" s="424">
        <f>F12*D12</f>
        <v>56760</v>
      </c>
      <c r="H12" s="438">
        <v>4577.6899999999996</v>
      </c>
      <c r="I12" s="429">
        <f>H12*D12</f>
        <v>54932.28</v>
      </c>
      <c r="J12" s="696">
        <v>12</v>
      </c>
      <c r="K12" s="653">
        <f>J12*H12</f>
        <v>54932.28</v>
      </c>
      <c r="L12" s="411"/>
      <c r="M12" s="411"/>
    </row>
    <row r="13" spans="1:13" s="418" customFormat="1" x14ac:dyDescent="0.25">
      <c r="A13" s="101">
        <f t="shared" ref="A13:A72" si="0">IF(D13&lt;&gt;"",A12+1,A12)</f>
        <v>1</v>
      </c>
      <c r="B13" s="66" t="str">
        <f t="shared" ref="B13:B90" si="1">IF(D13&lt;&gt;"","R"&amp;A13,"")</f>
        <v/>
      </c>
      <c r="C13" s="439"/>
      <c r="D13" s="441"/>
      <c r="E13" s="419"/>
      <c r="F13" s="438"/>
      <c r="G13" s="424">
        <f t="shared" ref="G13:G60" si="2">F13*D13</f>
        <v>0</v>
      </c>
      <c r="H13" s="438"/>
      <c r="I13" s="429"/>
      <c r="J13" s="695"/>
      <c r="K13" s="653"/>
      <c r="L13" s="411"/>
      <c r="M13" s="411"/>
    </row>
    <row r="14" spans="1:13" s="418" customFormat="1" ht="26.4" x14ac:dyDescent="0.25">
      <c r="A14" s="101">
        <f t="shared" si="0"/>
        <v>2</v>
      </c>
      <c r="B14" s="66" t="str">
        <f t="shared" si="1"/>
        <v>R2</v>
      </c>
      <c r="C14" s="439" t="s">
        <v>558</v>
      </c>
      <c r="D14" s="441">
        <v>26</v>
      </c>
      <c r="E14" s="419" t="s">
        <v>464</v>
      </c>
      <c r="F14" s="438">
        <v>7150</v>
      </c>
      <c r="G14" s="424">
        <f t="shared" si="2"/>
        <v>185900</v>
      </c>
      <c r="H14" s="438">
        <v>6919.77</v>
      </c>
      <c r="I14" s="429">
        <f t="shared" ref="I14:I71" si="3">H14*D14</f>
        <v>179914.02000000002</v>
      </c>
      <c r="J14" s="695">
        <v>26</v>
      </c>
      <c r="K14" s="653">
        <f t="shared" ref="K14:K71" si="4">J14*H14</f>
        <v>179914.02000000002</v>
      </c>
      <c r="L14" s="411"/>
      <c r="M14" s="411"/>
    </row>
    <row r="15" spans="1:13" s="418" customFormat="1" x14ac:dyDescent="0.25">
      <c r="A15" s="101">
        <f t="shared" si="0"/>
        <v>2</v>
      </c>
      <c r="B15" s="66" t="str">
        <f t="shared" si="1"/>
        <v/>
      </c>
      <c r="C15" s="86"/>
      <c r="D15" s="441"/>
      <c r="E15" s="419"/>
      <c r="F15" s="438"/>
      <c r="G15" s="424">
        <f t="shared" si="2"/>
        <v>0</v>
      </c>
      <c r="H15" s="438"/>
      <c r="I15" s="429"/>
      <c r="J15" s="695"/>
      <c r="K15" s="653"/>
      <c r="L15" s="411"/>
      <c r="M15" s="411"/>
    </row>
    <row r="16" spans="1:13" s="418" customFormat="1" ht="26.4" x14ac:dyDescent="0.25">
      <c r="A16" s="101">
        <f t="shared" si="0"/>
        <v>3</v>
      </c>
      <c r="B16" s="66" t="str">
        <f t="shared" si="1"/>
        <v>R3</v>
      </c>
      <c r="C16" s="86" t="s">
        <v>559</v>
      </c>
      <c r="D16" s="441">
        <v>5</v>
      </c>
      <c r="E16" s="419" t="s">
        <v>464</v>
      </c>
      <c r="F16" s="438">
        <v>8250</v>
      </c>
      <c r="G16" s="424">
        <f t="shared" si="2"/>
        <v>41250</v>
      </c>
      <c r="H16" s="438">
        <v>7984.35</v>
      </c>
      <c r="I16" s="429">
        <f t="shared" si="3"/>
        <v>39921.75</v>
      </c>
      <c r="J16" s="695">
        <v>5</v>
      </c>
      <c r="K16" s="653">
        <f t="shared" si="4"/>
        <v>39921.75</v>
      </c>
    </row>
    <row r="17" spans="1:11" s="418" customFormat="1" x14ac:dyDescent="0.25">
      <c r="A17" s="101">
        <f t="shared" si="0"/>
        <v>3</v>
      </c>
      <c r="B17" s="66" t="str">
        <f t="shared" si="1"/>
        <v/>
      </c>
      <c r="C17" s="86"/>
      <c r="D17" s="441"/>
      <c r="E17" s="419"/>
      <c r="F17" s="438"/>
      <c r="G17" s="424">
        <f t="shared" si="2"/>
        <v>0</v>
      </c>
      <c r="H17" s="438"/>
      <c r="I17" s="429"/>
      <c r="J17" s="695"/>
      <c r="K17" s="653"/>
    </row>
    <row r="18" spans="1:11" s="418" customFormat="1" ht="26.4" x14ac:dyDescent="0.25">
      <c r="A18" s="101">
        <f t="shared" si="0"/>
        <v>4</v>
      </c>
      <c r="B18" s="66" t="str">
        <f t="shared" si="1"/>
        <v>R4</v>
      </c>
      <c r="C18" s="86" t="s">
        <v>560</v>
      </c>
      <c r="D18" s="441">
        <v>20</v>
      </c>
      <c r="E18" s="419" t="s">
        <v>464</v>
      </c>
      <c r="F18" s="438">
        <v>8250</v>
      </c>
      <c r="G18" s="424">
        <f t="shared" si="2"/>
        <v>165000</v>
      </c>
      <c r="H18" s="438">
        <v>7984.35</v>
      </c>
      <c r="I18" s="429">
        <f t="shared" si="3"/>
        <v>159687</v>
      </c>
      <c r="J18" s="695">
        <v>20</v>
      </c>
      <c r="K18" s="653">
        <f t="shared" si="4"/>
        <v>159687</v>
      </c>
    </row>
    <row r="19" spans="1:11" s="418" customFormat="1" x14ac:dyDescent="0.25">
      <c r="A19" s="101">
        <f t="shared" si="0"/>
        <v>4</v>
      </c>
      <c r="B19" s="66" t="str">
        <f t="shared" si="1"/>
        <v/>
      </c>
      <c r="C19" s="86"/>
      <c r="D19" s="441"/>
      <c r="E19" s="419"/>
      <c r="F19" s="438"/>
      <c r="G19" s="424">
        <f t="shared" si="2"/>
        <v>0</v>
      </c>
      <c r="H19" s="438"/>
      <c r="I19" s="429"/>
      <c r="J19" s="695"/>
      <c r="K19" s="653"/>
    </row>
    <row r="20" spans="1:11" s="418" customFormat="1" x14ac:dyDescent="0.25">
      <c r="A20" s="101">
        <f t="shared" si="0"/>
        <v>4</v>
      </c>
      <c r="B20" s="66" t="str">
        <f t="shared" si="1"/>
        <v/>
      </c>
      <c r="C20" s="420" t="s">
        <v>561</v>
      </c>
      <c r="D20" s="441"/>
      <c r="E20" s="419"/>
      <c r="F20" s="438"/>
      <c r="G20" s="424">
        <f t="shared" si="2"/>
        <v>0</v>
      </c>
      <c r="H20" s="438"/>
      <c r="I20" s="429"/>
      <c r="J20" s="695"/>
      <c r="K20" s="653"/>
    </row>
    <row r="21" spans="1:11" s="418" customFormat="1" x14ac:dyDescent="0.25">
      <c r="A21" s="101">
        <f t="shared" si="0"/>
        <v>5</v>
      </c>
      <c r="B21" s="66" t="str">
        <f t="shared" si="1"/>
        <v>R5</v>
      </c>
      <c r="C21" s="442" t="s">
        <v>562</v>
      </c>
      <c r="D21" s="441">
        <v>2</v>
      </c>
      <c r="E21" s="443" t="s">
        <v>474</v>
      </c>
      <c r="F21" s="438">
        <v>10450</v>
      </c>
      <c r="G21" s="424">
        <f t="shared" si="2"/>
        <v>20900</v>
      </c>
      <c r="H21" s="438">
        <v>10113.51</v>
      </c>
      <c r="I21" s="429">
        <f t="shared" si="3"/>
        <v>20227.02</v>
      </c>
      <c r="J21" s="695">
        <v>2</v>
      </c>
      <c r="K21" s="653">
        <f t="shared" si="4"/>
        <v>20227.02</v>
      </c>
    </row>
    <row r="22" spans="1:11" s="418" customFormat="1" x14ac:dyDescent="0.25">
      <c r="A22" s="101">
        <f t="shared" si="0"/>
        <v>5</v>
      </c>
      <c r="B22" s="66" t="str">
        <f t="shared" si="1"/>
        <v/>
      </c>
      <c r="C22" s="442"/>
      <c r="D22" s="441"/>
      <c r="E22" s="419"/>
      <c r="F22" s="438"/>
      <c r="G22" s="424">
        <f t="shared" si="2"/>
        <v>0</v>
      </c>
      <c r="H22" s="438"/>
      <c r="I22" s="429"/>
      <c r="J22" s="695"/>
      <c r="K22" s="653"/>
    </row>
    <row r="23" spans="1:11" s="418" customFormat="1" x14ac:dyDescent="0.25">
      <c r="A23" s="101">
        <f t="shared" si="0"/>
        <v>6</v>
      </c>
      <c r="B23" s="66" t="str">
        <f t="shared" si="1"/>
        <v>R6</v>
      </c>
      <c r="C23" s="442" t="s">
        <v>563</v>
      </c>
      <c r="D23" s="441">
        <v>1</v>
      </c>
      <c r="E23" s="443" t="s">
        <v>474</v>
      </c>
      <c r="F23" s="438">
        <v>71500</v>
      </c>
      <c r="G23" s="424">
        <f t="shared" si="2"/>
        <v>71500</v>
      </c>
      <c r="H23" s="438">
        <v>69197.7</v>
      </c>
      <c r="I23" s="429">
        <f t="shared" si="3"/>
        <v>69197.7</v>
      </c>
      <c r="J23" s="695">
        <v>1</v>
      </c>
      <c r="K23" s="653">
        <f t="shared" si="4"/>
        <v>69197.7</v>
      </c>
    </row>
    <row r="24" spans="1:11" s="418" customFormat="1" x14ac:dyDescent="0.25">
      <c r="A24" s="101">
        <f t="shared" si="0"/>
        <v>6</v>
      </c>
      <c r="B24" s="66" t="str">
        <f t="shared" si="1"/>
        <v/>
      </c>
      <c r="C24" s="420"/>
      <c r="D24" s="441"/>
      <c r="E24" s="419"/>
      <c r="F24" s="438"/>
      <c r="G24" s="424">
        <f t="shared" si="2"/>
        <v>0</v>
      </c>
      <c r="H24" s="438"/>
      <c r="I24" s="429"/>
      <c r="J24" s="695"/>
      <c r="K24" s="653"/>
    </row>
    <row r="25" spans="1:11" s="418" customFormat="1" x14ac:dyDescent="0.25">
      <c r="A25" s="101">
        <f t="shared" si="0"/>
        <v>6</v>
      </c>
      <c r="B25" s="66" t="str">
        <f t="shared" si="1"/>
        <v/>
      </c>
      <c r="C25" s="420" t="s">
        <v>564</v>
      </c>
      <c r="D25" s="441"/>
      <c r="E25" s="419"/>
      <c r="F25" s="438"/>
      <c r="G25" s="424">
        <f>F25*D25</f>
        <v>0</v>
      </c>
      <c r="H25" s="438"/>
      <c r="I25" s="429"/>
      <c r="J25" s="695"/>
      <c r="K25" s="653"/>
    </row>
    <row r="26" spans="1:11" s="418" customFormat="1" ht="66" x14ac:dyDescent="0.25">
      <c r="A26" s="101">
        <f t="shared" si="0"/>
        <v>7</v>
      </c>
      <c r="B26" s="66" t="str">
        <f t="shared" si="1"/>
        <v>R7</v>
      </c>
      <c r="C26" s="444" t="s">
        <v>565</v>
      </c>
      <c r="D26" s="441">
        <v>7</v>
      </c>
      <c r="E26" s="443" t="s">
        <v>474</v>
      </c>
      <c r="F26" s="438">
        <v>23650</v>
      </c>
      <c r="G26" s="424">
        <f t="shared" si="2"/>
        <v>165550</v>
      </c>
      <c r="H26" s="438">
        <v>22888.47</v>
      </c>
      <c r="I26" s="429">
        <f t="shared" si="3"/>
        <v>160219.29</v>
      </c>
      <c r="J26" s="695">
        <v>7</v>
      </c>
      <c r="K26" s="653">
        <f t="shared" si="4"/>
        <v>160219.29</v>
      </c>
    </row>
    <row r="27" spans="1:11" s="418" customFormat="1" x14ac:dyDescent="0.25">
      <c r="A27" s="101">
        <f t="shared" si="0"/>
        <v>7</v>
      </c>
      <c r="B27" s="66" t="str">
        <f t="shared" si="1"/>
        <v/>
      </c>
      <c r="C27" s="444"/>
      <c r="D27" s="441"/>
      <c r="E27" s="419"/>
      <c r="F27" s="438"/>
      <c r="G27" s="424">
        <f t="shared" si="2"/>
        <v>0</v>
      </c>
      <c r="H27" s="438"/>
      <c r="I27" s="429"/>
      <c r="J27" s="695"/>
      <c r="K27" s="653"/>
    </row>
    <row r="28" spans="1:11" s="418" customFormat="1" x14ac:dyDescent="0.25">
      <c r="A28" s="101">
        <f t="shared" si="0"/>
        <v>7</v>
      </c>
      <c r="B28" s="66" t="str">
        <f t="shared" si="1"/>
        <v/>
      </c>
      <c r="C28" s="425"/>
      <c r="D28" s="445"/>
      <c r="E28" s="426"/>
      <c r="F28" s="438"/>
      <c r="G28" s="424">
        <f t="shared" si="2"/>
        <v>0</v>
      </c>
      <c r="H28" s="438"/>
      <c r="I28" s="429"/>
      <c r="J28" s="697"/>
      <c r="K28" s="653"/>
    </row>
    <row r="29" spans="1:11" s="418" customFormat="1" ht="26.4" x14ac:dyDescent="0.25">
      <c r="A29" s="101">
        <f t="shared" si="0"/>
        <v>7</v>
      </c>
      <c r="B29" s="66" t="str">
        <f t="shared" si="1"/>
        <v/>
      </c>
      <c r="C29" s="446" t="s">
        <v>566</v>
      </c>
      <c r="D29" s="445"/>
      <c r="E29" s="419"/>
      <c r="F29" s="438"/>
      <c r="G29" s="424">
        <f t="shared" si="2"/>
        <v>0</v>
      </c>
      <c r="H29" s="438"/>
      <c r="I29" s="429"/>
      <c r="J29" s="697"/>
      <c r="K29" s="653"/>
    </row>
    <row r="30" spans="1:11" s="418" customFormat="1" x14ac:dyDescent="0.25">
      <c r="A30" s="101">
        <f t="shared" si="0"/>
        <v>7</v>
      </c>
      <c r="B30" s="66" t="str">
        <f t="shared" si="1"/>
        <v/>
      </c>
      <c r="C30" s="446"/>
      <c r="D30" s="445"/>
      <c r="E30" s="419"/>
      <c r="F30" s="438"/>
      <c r="G30" s="424">
        <f t="shared" si="2"/>
        <v>0</v>
      </c>
      <c r="H30" s="438"/>
      <c r="I30" s="429"/>
      <c r="J30" s="697"/>
      <c r="K30" s="653"/>
    </row>
    <row r="31" spans="1:11" s="418" customFormat="1" x14ac:dyDescent="0.25">
      <c r="A31" s="101">
        <f t="shared" si="0"/>
        <v>8</v>
      </c>
      <c r="B31" s="66" t="str">
        <f t="shared" si="1"/>
        <v>R8</v>
      </c>
      <c r="C31" s="447" t="s">
        <v>567</v>
      </c>
      <c r="D31" s="441">
        <v>8</v>
      </c>
      <c r="E31" s="443" t="s">
        <v>474</v>
      </c>
      <c r="F31" s="438">
        <v>4950</v>
      </c>
      <c r="G31" s="424">
        <f t="shared" si="2"/>
        <v>39600</v>
      </c>
      <c r="H31" s="438">
        <v>4790.6099999999997</v>
      </c>
      <c r="I31" s="429">
        <f t="shared" si="3"/>
        <v>38324.879999999997</v>
      </c>
      <c r="J31" s="695">
        <v>8</v>
      </c>
      <c r="K31" s="653">
        <f t="shared" si="4"/>
        <v>38324.879999999997</v>
      </c>
    </row>
    <row r="32" spans="1:11" s="418" customFormat="1" x14ac:dyDescent="0.25">
      <c r="A32" s="101">
        <f t="shared" si="0"/>
        <v>8</v>
      </c>
      <c r="B32" s="186" t="str">
        <f t="shared" si="1"/>
        <v/>
      </c>
      <c r="C32" s="552"/>
      <c r="D32" s="553"/>
      <c r="E32" s="473"/>
      <c r="F32" s="554"/>
      <c r="G32" s="555">
        <f t="shared" si="2"/>
        <v>0</v>
      </c>
      <c r="H32" s="554"/>
      <c r="I32" s="556"/>
      <c r="J32" s="698"/>
      <c r="K32" s="660"/>
    </row>
    <row r="33" spans="1:18" s="418" customFormat="1" x14ac:dyDescent="0.25">
      <c r="A33" s="101">
        <f t="shared" si="0"/>
        <v>9</v>
      </c>
      <c r="B33" s="66" t="str">
        <f t="shared" si="1"/>
        <v>R9</v>
      </c>
      <c r="C33" s="447" t="s">
        <v>568</v>
      </c>
      <c r="D33" s="441">
        <v>8</v>
      </c>
      <c r="E33" s="443" t="s">
        <v>474</v>
      </c>
      <c r="F33" s="438">
        <v>4950</v>
      </c>
      <c r="G33" s="424">
        <f t="shared" si="2"/>
        <v>39600</v>
      </c>
      <c r="H33" s="438">
        <v>4790.6099999999997</v>
      </c>
      <c r="I33" s="429">
        <f t="shared" si="3"/>
        <v>38324.879999999997</v>
      </c>
      <c r="J33" s="695">
        <v>8</v>
      </c>
      <c r="K33" s="653">
        <f t="shared" si="4"/>
        <v>38324.879999999997</v>
      </c>
    </row>
    <row r="34" spans="1:18" s="418" customFormat="1" x14ac:dyDescent="0.25">
      <c r="A34" s="101">
        <f t="shared" si="0"/>
        <v>9</v>
      </c>
      <c r="B34" s="66" t="str">
        <f t="shared" si="1"/>
        <v/>
      </c>
      <c r="C34" s="448"/>
      <c r="D34" s="441"/>
      <c r="E34" s="419"/>
      <c r="F34" s="438"/>
      <c r="G34" s="424">
        <f t="shared" si="2"/>
        <v>0</v>
      </c>
      <c r="H34" s="438"/>
      <c r="I34" s="429"/>
      <c r="J34" s="695"/>
      <c r="K34" s="653"/>
    </row>
    <row r="35" spans="1:18" s="418" customFormat="1" x14ac:dyDescent="0.25">
      <c r="A35" s="101">
        <f t="shared" si="0"/>
        <v>10</v>
      </c>
      <c r="B35" s="66" t="str">
        <f t="shared" si="1"/>
        <v>R10</v>
      </c>
      <c r="C35" s="447" t="s">
        <v>569</v>
      </c>
      <c r="D35" s="441">
        <v>2</v>
      </c>
      <c r="E35" s="443" t="s">
        <v>474</v>
      </c>
      <c r="F35" s="438">
        <v>4950</v>
      </c>
      <c r="G35" s="424">
        <f t="shared" si="2"/>
        <v>9900</v>
      </c>
      <c r="H35" s="438">
        <v>4790.6099999999997</v>
      </c>
      <c r="I35" s="429">
        <f t="shared" si="3"/>
        <v>9581.2199999999993</v>
      </c>
      <c r="J35" s="695">
        <v>2</v>
      </c>
      <c r="K35" s="653">
        <f t="shared" si="4"/>
        <v>9581.2199999999993</v>
      </c>
    </row>
    <row r="36" spans="1:18" s="418" customFormat="1" x14ac:dyDescent="0.25">
      <c r="A36" s="101">
        <f t="shared" si="0"/>
        <v>10</v>
      </c>
      <c r="B36" s="66" t="str">
        <f t="shared" si="1"/>
        <v/>
      </c>
      <c r="C36" s="449"/>
      <c r="D36" s="441"/>
      <c r="E36" s="443"/>
      <c r="F36" s="438"/>
      <c r="G36" s="424">
        <f t="shared" si="2"/>
        <v>0</v>
      </c>
      <c r="H36" s="438"/>
      <c r="I36" s="429"/>
      <c r="J36" s="695"/>
      <c r="K36" s="653"/>
    </row>
    <row r="37" spans="1:18" s="450" customFormat="1" x14ac:dyDescent="0.25">
      <c r="A37" s="101">
        <f t="shared" si="0"/>
        <v>10</v>
      </c>
      <c r="B37" s="66" t="str">
        <f t="shared" si="1"/>
        <v/>
      </c>
      <c r="C37" s="449"/>
      <c r="D37" s="441"/>
      <c r="E37" s="443"/>
      <c r="F37" s="443"/>
      <c r="G37" s="424">
        <f>F37*D37</f>
        <v>0</v>
      </c>
      <c r="H37" s="438"/>
      <c r="I37" s="429"/>
      <c r="J37" s="695"/>
      <c r="K37" s="653"/>
      <c r="L37" s="418"/>
      <c r="M37" s="418"/>
      <c r="N37" s="418"/>
      <c r="O37" s="418"/>
      <c r="P37" s="418"/>
      <c r="Q37" s="418"/>
      <c r="R37" s="418"/>
    </row>
    <row r="38" spans="1:18" s="418" customFormat="1" x14ac:dyDescent="0.25">
      <c r="A38" s="101">
        <f t="shared" si="0"/>
        <v>10</v>
      </c>
      <c r="B38" s="66" t="str">
        <f t="shared" si="1"/>
        <v/>
      </c>
      <c r="C38" s="449"/>
      <c r="D38" s="441"/>
      <c r="E38" s="443"/>
      <c r="F38" s="438"/>
      <c r="G38" s="424">
        <f t="shared" si="2"/>
        <v>0</v>
      </c>
      <c r="H38" s="438"/>
      <c r="I38" s="429"/>
      <c r="J38" s="695"/>
      <c r="K38" s="653"/>
    </row>
    <row r="39" spans="1:18" s="418" customFormat="1" x14ac:dyDescent="0.25">
      <c r="A39" s="101">
        <f t="shared" si="0"/>
        <v>10</v>
      </c>
      <c r="B39" s="66" t="str">
        <f t="shared" si="1"/>
        <v/>
      </c>
      <c r="C39" s="451" t="s">
        <v>570</v>
      </c>
      <c r="D39" s="445"/>
      <c r="E39" s="419"/>
      <c r="F39" s="427"/>
      <c r="G39" s="424">
        <f t="shared" si="2"/>
        <v>0</v>
      </c>
      <c r="H39" s="438"/>
      <c r="I39" s="429"/>
      <c r="J39" s="697"/>
      <c r="K39" s="653"/>
    </row>
    <row r="40" spans="1:18" s="418" customFormat="1" ht="105.6" x14ac:dyDescent="0.25">
      <c r="A40" s="101">
        <f t="shared" si="0"/>
        <v>11</v>
      </c>
      <c r="B40" s="66" t="str">
        <f t="shared" si="1"/>
        <v>R11</v>
      </c>
      <c r="C40" s="452" t="s">
        <v>571</v>
      </c>
      <c r="D40" s="441">
        <v>1</v>
      </c>
      <c r="E40" s="419" t="s">
        <v>491</v>
      </c>
      <c r="F40" s="438">
        <v>302500</v>
      </c>
      <c r="G40" s="424">
        <f t="shared" si="2"/>
        <v>302500</v>
      </c>
      <c r="H40" s="438">
        <v>292759.5</v>
      </c>
      <c r="I40" s="429">
        <f t="shared" si="3"/>
        <v>292759.5</v>
      </c>
      <c r="J40" s="695">
        <v>1</v>
      </c>
      <c r="K40" s="653">
        <f t="shared" si="4"/>
        <v>292759.5</v>
      </c>
    </row>
    <row r="41" spans="1:18" s="418" customFormat="1" ht="8.4" customHeight="1" x14ac:dyDescent="0.25">
      <c r="A41" s="101">
        <f t="shared" si="0"/>
        <v>11</v>
      </c>
      <c r="B41" s="66" t="str">
        <f t="shared" si="1"/>
        <v/>
      </c>
      <c r="C41" s="444"/>
      <c r="D41" s="445"/>
      <c r="E41" s="419"/>
      <c r="F41" s="427"/>
      <c r="G41" s="424">
        <f>F41*D41</f>
        <v>0</v>
      </c>
      <c r="H41" s="438"/>
      <c r="I41" s="429"/>
      <c r="J41" s="697"/>
      <c r="K41" s="653"/>
    </row>
    <row r="42" spans="1:18" s="418" customFormat="1" ht="26.4" x14ac:dyDescent="0.25">
      <c r="A42" s="101">
        <f t="shared" si="0"/>
        <v>12</v>
      </c>
      <c r="B42" s="66" t="str">
        <f t="shared" si="1"/>
        <v>R12</v>
      </c>
      <c r="C42" s="447" t="s">
        <v>572</v>
      </c>
      <c r="D42" s="441">
        <v>1</v>
      </c>
      <c r="E42" s="419" t="s">
        <v>8</v>
      </c>
      <c r="F42" s="438">
        <v>143550</v>
      </c>
      <c r="G42" s="424">
        <f t="shared" si="2"/>
        <v>143550</v>
      </c>
      <c r="H42" s="438">
        <v>138927.69</v>
      </c>
      <c r="I42" s="429">
        <f t="shared" si="3"/>
        <v>138927.69</v>
      </c>
      <c r="J42" s="695">
        <v>1</v>
      </c>
      <c r="K42" s="653">
        <f t="shared" si="4"/>
        <v>138927.69</v>
      </c>
    </row>
    <row r="43" spans="1:18" s="418" customFormat="1" ht="7.2" customHeight="1" x14ac:dyDescent="0.25">
      <c r="A43" s="101">
        <f t="shared" si="0"/>
        <v>12</v>
      </c>
      <c r="B43" s="66" t="str">
        <f t="shared" si="1"/>
        <v/>
      </c>
      <c r="C43" s="325" t="s">
        <v>573</v>
      </c>
      <c r="D43" s="445"/>
      <c r="E43" s="426"/>
      <c r="F43" s="438"/>
      <c r="G43" s="424">
        <f t="shared" si="2"/>
        <v>0</v>
      </c>
      <c r="H43" s="438"/>
      <c r="I43" s="429"/>
      <c r="J43" s="697"/>
      <c r="K43" s="653"/>
    </row>
    <row r="44" spans="1:18" s="418" customFormat="1" x14ac:dyDescent="0.25">
      <c r="A44" s="101">
        <f t="shared" si="0"/>
        <v>12</v>
      </c>
      <c r="B44" s="66" t="str">
        <f t="shared" si="1"/>
        <v/>
      </c>
      <c r="C44" s="453" t="s">
        <v>574</v>
      </c>
      <c r="D44" s="415"/>
      <c r="E44" s="454"/>
      <c r="F44" s="455"/>
      <c r="G44" s="424">
        <f t="shared" si="2"/>
        <v>0</v>
      </c>
      <c r="H44" s="438"/>
      <c r="I44" s="429"/>
      <c r="J44" s="693"/>
      <c r="K44" s="653"/>
    </row>
    <row r="45" spans="1:18" s="418" customFormat="1" ht="6.6" customHeight="1" x14ac:dyDescent="0.25">
      <c r="A45" s="101">
        <f t="shared" si="0"/>
        <v>12</v>
      </c>
      <c r="B45" s="66" t="str">
        <f t="shared" si="1"/>
        <v/>
      </c>
      <c r="C45" s="456"/>
      <c r="D45" s="415"/>
      <c r="E45" s="454"/>
      <c r="F45" s="455"/>
      <c r="G45" s="424">
        <f t="shared" si="2"/>
        <v>0</v>
      </c>
      <c r="H45" s="438"/>
      <c r="I45" s="429"/>
      <c r="J45" s="693"/>
      <c r="K45" s="653"/>
    </row>
    <row r="46" spans="1:18" s="418" customFormat="1" ht="39.6" x14ac:dyDescent="0.25">
      <c r="A46" s="101">
        <f t="shared" si="0"/>
        <v>12</v>
      </c>
      <c r="B46" s="66" t="str">
        <f t="shared" si="1"/>
        <v/>
      </c>
      <c r="C46" s="457" t="s">
        <v>575</v>
      </c>
      <c r="D46" s="415"/>
      <c r="E46" s="454" t="s">
        <v>122</v>
      </c>
      <c r="F46" s="455"/>
      <c r="G46" s="424">
        <f>F46*D46</f>
        <v>0</v>
      </c>
      <c r="H46" s="438"/>
      <c r="I46" s="429"/>
      <c r="J46" s="693"/>
      <c r="K46" s="653"/>
    </row>
    <row r="47" spans="1:18" s="418" customFormat="1" ht="6.6" customHeight="1" x14ac:dyDescent="0.25">
      <c r="A47" s="101">
        <f t="shared" si="0"/>
        <v>12</v>
      </c>
      <c r="B47" s="66" t="str">
        <f t="shared" si="1"/>
        <v/>
      </c>
      <c r="C47" s="458"/>
      <c r="D47" s="421"/>
      <c r="E47" s="454"/>
      <c r="F47" s="455"/>
      <c r="G47" s="424">
        <f t="shared" si="2"/>
        <v>0</v>
      </c>
      <c r="H47" s="438"/>
      <c r="I47" s="429"/>
      <c r="J47" s="691"/>
      <c r="K47" s="653"/>
    </row>
    <row r="48" spans="1:18" s="418" customFormat="1" x14ac:dyDescent="0.25">
      <c r="A48" s="101">
        <f t="shared" si="0"/>
        <v>13</v>
      </c>
      <c r="B48" s="66" t="str">
        <f t="shared" si="1"/>
        <v>R13</v>
      </c>
      <c r="C48" s="458" t="s">
        <v>576</v>
      </c>
      <c r="D48" s="421">
        <v>8</v>
      </c>
      <c r="E48" s="443" t="s">
        <v>474</v>
      </c>
      <c r="F48" s="459">
        <v>20350</v>
      </c>
      <c r="G48" s="424">
        <f t="shared" si="2"/>
        <v>162800</v>
      </c>
      <c r="H48" s="438">
        <v>19694.73</v>
      </c>
      <c r="I48" s="429">
        <f t="shared" si="3"/>
        <v>157557.84</v>
      </c>
      <c r="J48" s="691">
        <v>8</v>
      </c>
      <c r="K48" s="653">
        <f t="shared" si="4"/>
        <v>157557.84</v>
      </c>
    </row>
    <row r="49" spans="1:11" s="418" customFormat="1" ht="6.6" customHeight="1" x14ac:dyDescent="0.25">
      <c r="A49" s="101">
        <f t="shared" si="0"/>
        <v>13</v>
      </c>
      <c r="B49" s="66" t="str">
        <f t="shared" si="1"/>
        <v/>
      </c>
      <c r="C49" s="458"/>
      <c r="D49" s="421"/>
      <c r="E49" s="454"/>
      <c r="F49" s="455"/>
      <c r="G49" s="424">
        <f t="shared" si="2"/>
        <v>0</v>
      </c>
      <c r="H49" s="438"/>
      <c r="I49" s="429"/>
      <c r="J49" s="691"/>
      <c r="K49" s="653"/>
    </row>
    <row r="50" spans="1:11" s="418" customFormat="1" x14ac:dyDescent="0.25">
      <c r="A50" s="101">
        <f t="shared" si="0"/>
        <v>14</v>
      </c>
      <c r="B50" s="66" t="str">
        <f t="shared" si="1"/>
        <v>R14</v>
      </c>
      <c r="C50" s="458" t="s">
        <v>577</v>
      </c>
      <c r="D50" s="421">
        <v>8</v>
      </c>
      <c r="E50" s="443" t="s">
        <v>474</v>
      </c>
      <c r="F50" s="459">
        <v>25080</v>
      </c>
      <c r="G50" s="424">
        <f t="shared" si="2"/>
        <v>200640</v>
      </c>
      <c r="H50" s="438">
        <v>24272.42</v>
      </c>
      <c r="I50" s="429">
        <f t="shared" si="3"/>
        <v>194179.36</v>
      </c>
      <c r="J50" s="691">
        <v>8</v>
      </c>
      <c r="K50" s="653">
        <f t="shared" si="4"/>
        <v>194179.36</v>
      </c>
    </row>
    <row r="51" spans="1:11" s="418" customFormat="1" ht="6.6" customHeight="1" x14ac:dyDescent="0.25">
      <c r="A51" s="101">
        <f t="shared" si="0"/>
        <v>14</v>
      </c>
      <c r="B51" s="66" t="str">
        <f t="shared" si="1"/>
        <v/>
      </c>
      <c r="C51" s="458"/>
      <c r="D51" s="421"/>
      <c r="E51" s="454"/>
      <c r="F51" s="455"/>
      <c r="G51" s="424">
        <f t="shared" si="2"/>
        <v>0</v>
      </c>
      <c r="H51" s="438"/>
      <c r="I51" s="429"/>
      <c r="J51" s="691"/>
      <c r="K51" s="653"/>
    </row>
    <row r="52" spans="1:11" s="418" customFormat="1" ht="52.8" x14ac:dyDescent="0.25">
      <c r="A52" s="101">
        <f t="shared" si="0"/>
        <v>15</v>
      </c>
      <c r="B52" s="66" t="str">
        <f t="shared" si="1"/>
        <v>R15</v>
      </c>
      <c r="C52" s="460" t="s">
        <v>578</v>
      </c>
      <c r="D52" s="421">
        <v>1</v>
      </c>
      <c r="E52" s="443" t="s">
        <v>474</v>
      </c>
      <c r="F52" s="459">
        <v>264000</v>
      </c>
      <c r="G52" s="424">
        <f t="shared" si="2"/>
        <v>264000</v>
      </c>
      <c r="H52" s="438">
        <v>255499.2</v>
      </c>
      <c r="I52" s="429">
        <f t="shared" si="3"/>
        <v>255499.2</v>
      </c>
      <c r="J52" s="691">
        <v>1</v>
      </c>
      <c r="K52" s="653">
        <f t="shared" si="4"/>
        <v>255499.2</v>
      </c>
    </row>
    <row r="53" spans="1:11" s="418" customFormat="1" ht="5.4" customHeight="1" x14ac:dyDescent="0.25">
      <c r="A53" s="101">
        <f t="shared" si="0"/>
        <v>15</v>
      </c>
      <c r="B53" s="66" t="str">
        <f t="shared" si="1"/>
        <v/>
      </c>
      <c r="C53" s="458"/>
      <c r="D53" s="421"/>
      <c r="E53" s="454"/>
      <c r="F53" s="455"/>
      <c r="G53" s="424">
        <f t="shared" si="2"/>
        <v>0</v>
      </c>
      <c r="H53" s="438"/>
      <c r="I53" s="429"/>
      <c r="J53" s="691"/>
      <c r="K53" s="653"/>
    </row>
    <row r="54" spans="1:11" s="418" customFormat="1" ht="39.6" x14ac:dyDescent="0.25">
      <c r="A54" s="101">
        <f t="shared" si="0"/>
        <v>16</v>
      </c>
      <c r="B54" s="66" t="str">
        <f t="shared" si="1"/>
        <v>R16</v>
      </c>
      <c r="C54" s="461" t="s">
        <v>579</v>
      </c>
      <c r="D54" s="421">
        <v>1</v>
      </c>
      <c r="E54" s="443" t="s">
        <v>474</v>
      </c>
      <c r="F54" s="459">
        <v>105050</v>
      </c>
      <c r="G54" s="424">
        <f t="shared" si="2"/>
        <v>105050</v>
      </c>
      <c r="H54" s="438">
        <v>101667.39</v>
      </c>
      <c r="I54" s="429">
        <f t="shared" si="3"/>
        <v>101667.39</v>
      </c>
      <c r="J54" s="691">
        <v>1</v>
      </c>
      <c r="K54" s="653">
        <f t="shared" si="4"/>
        <v>101667.39</v>
      </c>
    </row>
    <row r="55" spans="1:11" s="418" customFormat="1" ht="7.2" customHeight="1" x14ac:dyDescent="0.25">
      <c r="A55" s="101">
        <f t="shared" si="0"/>
        <v>16</v>
      </c>
      <c r="B55" s="66" t="str">
        <f t="shared" si="1"/>
        <v/>
      </c>
      <c r="C55" s="458"/>
      <c r="D55" s="421"/>
      <c r="E55" s="419"/>
      <c r="F55" s="455"/>
      <c r="G55" s="424">
        <f t="shared" si="2"/>
        <v>0</v>
      </c>
      <c r="H55" s="438"/>
      <c r="I55" s="429"/>
      <c r="J55" s="691"/>
      <c r="K55" s="653"/>
    </row>
    <row r="56" spans="1:11" s="418" customFormat="1" ht="39.6" x14ac:dyDescent="0.25">
      <c r="A56" s="101">
        <f t="shared" si="0"/>
        <v>17</v>
      </c>
      <c r="B56" s="186" t="str">
        <f t="shared" si="1"/>
        <v>R17</v>
      </c>
      <c r="C56" s="557" t="s">
        <v>580</v>
      </c>
      <c r="D56" s="558">
        <v>1</v>
      </c>
      <c r="E56" s="473" t="s">
        <v>528</v>
      </c>
      <c r="F56" s="559">
        <v>38500</v>
      </c>
      <c r="G56" s="555">
        <f t="shared" si="2"/>
        <v>38500</v>
      </c>
      <c r="H56" s="554">
        <v>37260.300000000003</v>
      </c>
      <c r="I56" s="556">
        <f t="shared" si="3"/>
        <v>37260.300000000003</v>
      </c>
      <c r="J56" s="675">
        <v>1</v>
      </c>
      <c r="K56" s="660">
        <f t="shared" si="4"/>
        <v>37260.300000000003</v>
      </c>
    </row>
    <row r="57" spans="1:11" s="418" customFormat="1" ht="5.4" customHeight="1" x14ac:dyDescent="0.25">
      <c r="A57" s="101">
        <f t="shared" si="0"/>
        <v>17</v>
      </c>
      <c r="B57" s="66" t="str">
        <f t="shared" si="1"/>
        <v/>
      </c>
      <c r="C57" s="458"/>
      <c r="D57" s="462"/>
      <c r="E57" s="419"/>
      <c r="F57" s="455"/>
      <c r="G57" s="424">
        <f t="shared" si="2"/>
        <v>0</v>
      </c>
      <c r="H57" s="438"/>
      <c r="I57" s="429"/>
      <c r="J57" s="656"/>
      <c r="K57" s="653"/>
    </row>
    <row r="58" spans="1:11" s="418" customFormat="1" ht="5.4" customHeight="1" x14ac:dyDescent="0.25">
      <c r="A58" s="101"/>
      <c r="B58" s="66"/>
      <c r="C58" s="458"/>
      <c r="D58" s="462"/>
      <c r="E58" s="454"/>
      <c r="F58" s="455"/>
      <c r="G58" s="424"/>
      <c r="H58" s="438"/>
      <c r="I58" s="429"/>
      <c r="J58" s="656"/>
      <c r="K58" s="653"/>
    </row>
    <row r="59" spans="1:11" s="418" customFormat="1" ht="5.4" customHeight="1" x14ac:dyDescent="0.25">
      <c r="A59" s="101"/>
      <c r="B59" s="66"/>
      <c r="C59" s="458"/>
      <c r="D59" s="462"/>
      <c r="E59" s="454"/>
      <c r="F59" s="455"/>
      <c r="G59" s="424"/>
      <c r="H59" s="438"/>
      <c r="I59" s="429"/>
      <c r="J59" s="656"/>
      <c r="K59" s="653"/>
    </row>
    <row r="60" spans="1:11" s="418" customFormat="1" x14ac:dyDescent="0.25">
      <c r="A60" s="101">
        <f>IF(D60&lt;&gt;"",A57+1,A57)</f>
        <v>17</v>
      </c>
      <c r="B60" s="66" t="str">
        <f t="shared" si="1"/>
        <v/>
      </c>
      <c r="C60" s="453" t="s">
        <v>581</v>
      </c>
      <c r="D60" s="421"/>
      <c r="E60" s="454"/>
      <c r="F60" s="455"/>
      <c r="G60" s="424">
        <f t="shared" si="2"/>
        <v>0</v>
      </c>
      <c r="H60" s="438"/>
      <c r="I60" s="429"/>
      <c r="J60" s="691"/>
      <c r="K60" s="653"/>
    </row>
    <row r="61" spans="1:11" s="418" customFormat="1" ht="6.6" customHeight="1" x14ac:dyDescent="0.25">
      <c r="A61" s="101">
        <f t="shared" si="0"/>
        <v>17</v>
      </c>
      <c r="B61" s="66" t="str">
        <f t="shared" si="1"/>
        <v/>
      </c>
      <c r="C61" s="456"/>
      <c r="D61" s="421"/>
      <c r="E61" s="454"/>
      <c r="F61" s="455"/>
      <c r="G61" s="424">
        <f>F61*D61</f>
        <v>0</v>
      </c>
      <c r="H61" s="438"/>
      <c r="I61" s="429"/>
      <c r="J61" s="691"/>
      <c r="K61" s="653"/>
    </row>
    <row r="62" spans="1:11" s="418" customFormat="1" x14ac:dyDescent="0.25">
      <c r="A62" s="101">
        <f t="shared" si="0"/>
        <v>17</v>
      </c>
      <c r="B62" s="66" t="str">
        <f t="shared" si="1"/>
        <v/>
      </c>
      <c r="C62" s="463" t="s">
        <v>582</v>
      </c>
      <c r="D62" s="421"/>
      <c r="E62" s="454"/>
      <c r="F62" s="455"/>
      <c r="G62" s="424">
        <f>F62*D62</f>
        <v>0</v>
      </c>
      <c r="H62" s="438"/>
      <c r="I62" s="429"/>
      <c r="J62" s="691"/>
      <c r="K62" s="653"/>
    </row>
    <row r="63" spans="1:11" s="418" customFormat="1" x14ac:dyDescent="0.25">
      <c r="A63" s="101">
        <f t="shared" si="0"/>
        <v>17</v>
      </c>
      <c r="B63" s="66" t="str">
        <f t="shared" si="1"/>
        <v/>
      </c>
      <c r="C63" s="463" t="s">
        <v>583</v>
      </c>
      <c r="D63" s="421"/>
      <c r="E63" s="454"/>
      <c r="F63" s="459"/>
      <c r="G63" s="424">
        <f t="shared" ref="G63:G90" si="5">F63*D63</f>
        <v>0</v>
      </c>
      <c r="H63" s="438"/>
      <c r="I63" s="429"/>
      <c r="J63" s="691"/>
      <c r="K63" s="653"/>
    </row>
    <row r="64" spans="1:11" s="418" customFormat="1" x14ac:dyDescent="0.25">
      <c r="A64" s="101">
        <f t="shared" si="0"/>
        <v>17</v>
      </c>
      <c r="B64" s="66" t="str">
        <f t="shared" si="1"/>
        <v/>
      </c>
      <c r="C64" s="463" t="s">
        <v>584</v>
      </c>
      <c r="D64" s="421"/>
      <c r="E64" s="454" t="s">
        <v>122</v>
      </c>
      <c r="F64" s="459"/>
      <c r="G64" s="424">
        <f t="shared" si="5"/>
        <v>0</v>
      </c>
      <c r="H64" s="438"/>
      <c r="I64" s="429"/>
      <c r="J64" s="691"/>
      <c r="K64" s="653"/>
    </row>
    <row r="65" spans="1:40" s="418" customFormat="1" x14ac:dyDescent="0.25">
      <c r="A65" s="101">
        <f t="shared" si="0"/>
        <v>17</v>
      </c>
      <c r="B65" s="66" t="str">
        <f t="shared" si="1"/>
        <v/>
      </c>
      <c r="C65" s="463"/>
      <c r="D65" s="421"/>
      <c r="E65" s="454"/>
      <c r="F65" s="459"/>
      <c r="G65" s="424">
        <f t="shared" si="5"/>
        <v>0</v>
      </c>
      <c r="H65" s="438"/>
      <c r="I65" s="429"/>
      <c r="J65" s="691"/>
      <c r="K65" s="653"/>
    </row>
    <row r="66" spans="1:40" s="450" customFormat="1" x14ac:dyDescent="0.25">
      <c r="A66" s="101">
        <f t="shared" si="0"/>
        <v>17</v>
      </c>
      <c r="B66" s="66" t="str">
        <f t="shared" si="1"/>
        <v/>
      </c>
      <c r="C66" s="464"/>
      <c r="D66" s="421"/>
      <c r="E66" s="419"/>
      <c r="F66" s="419"/>
      <c r="G66" s="424">
        <f t="shared" si="5"/>
        <v>0</v>
      </c>
      <c r="H66" s="438"/>
      <c r="I66" s="429"/>
      <c r="J66" s="691"/>
      <c r="K66" s="653"/>
      <c r="L66" s="418"/>
      <c r="M66" s="418"/>
      <c r="N66" s="418"/>
      <c r="O66" s="418"/>
      <c r="P66" s="418"/>
      <c r="Q66" s="418"/>
      <c r="R66" s="418"/>
      <c r="S66" s="418"/>
      <c r="T66" s="418"/>
      <c r="U66" s="418"/>
      <c r="V66" s="418"/>
      <c r="W66" s="418"/>
      <c r="X66" s="418"/>
      <c r="Y66" s="418"/>
      <c r="Z66" s="418"/>
      <c r="AA66" s="418"/>
      <c r="AB66" s="418"/>
      <c r="AC66" s="418"/>
      <c r="AD66" s="418"/>
      <c r="AE66" s="418"/>
      <c r="AF66" s="418"/>
      <c r="AG66" s="418"/>
      <c r="AH66" s="418"/>
      <c r="AI66" s="418"/>
      <c r="AJ66" s="418"/>
      <c r="AK66" s="418"/>
      <c r="AL66" s="418"/>
      <c r="AM66" s="418"/>
      <c r="AN66" s="418"/>
    </row>
    <row r="67" spans="1:40" s="418" customFormat="1" x14ac:dyDescent="0.25">
      <c r="A67" s="101">
        <f t="shared" si="0"/>
        <v>17</v>
      </c>
      <c r="B67" s="66" t="str">
        <f t="shared" si="1"/>
        <v/>
      </c>
      <c r="C67" s="463"/>
      <c r="D67" s="421"/>
      <c r="E67" s="454"/>
      <c r="F67" s="459"/>
      <c r="G67" s="424">
        <f t="shared" si="5"/>
        <v>0</v>
      </c>
      <c r="H67" s="438"/>
      <c r="I67" s="429"/>
      <c r="J67" s="691"/>
      <c r="K67" s="653"/>
    </row>
    <row r="68" spans="1:40" s="418" customFormat="1" x14ac:dyDescent="0.25">
      <c r="A68" s="101">
        <f t="shared" si="0"/>
        <v>18</v>
      </c>
      <c r="B68" s="66" t="str">
        <f t="shared" si="1"/>
        <v>R18</v>
      </c>
      <c r="C68" s="464" t="s">
        <v>585</v>
      </c>
      <c r="D68" s="421">
        <v>8</v>
      </c>
      <c r="E68" s="443" t="s">
        <v>474</v>
      </c>
      <c r="F68" s="459">
        <v>7700</v>
      </c>
      <c r="G68" s="424">
        <f t="shared" si="5"/>
        <v>61600</v>
      </c>
      <c r="H68" s="438">
        <v>7452.06</v>
      </c>
      <c r="I68" s="429">
        <f t="shared" si="3"/>
        <v>59616.480000000003</v>
      </c>
      <c r="J68" s="691">
        <v>8</v>
      </c>
      <c r="K68" s="653">
        <f t="shared" si="4"/>
        <v>59616.480000000003</v>
      </c>
    </row>
    <row r="69" spans="1:40" s="418" customFormat="1" ht="26.4" x14ac:dyDescent="0.25">
      <c r="A69" s="101">
        <f t="shared" si="0"/>
        <v>18</v>
      </c>
      <c r="B69" s="66" t="str">
        <f t="shared" si="1"/>
        <v/>
      </c>
      <c r="C69" s="447" t="s">
        <v>586</v>
      </c>
      <c r="D69" s="421"/>
      <c r="E69" s="465"/>
      <c r="F69" s="459"/>
      <c r="G69" s="424">
        <f t="shared" si="5"/>
        <v>0</v>
      </c>
      <c r="H69" s="438"/>
      <c r="I69" s="429"/>
      <c r="J69" s="691"/>
      <c r="K69" s="653"/>
    </row>
    <row r="70" spans="1:40" s="466" customFormat="1" x14ac:dyDescent="0.25">
      <c r="A70" s="101">
        <f t="shared" si="0"/>
        <v>18</v>
      </c>
      <c r="B70" s="66" t="str">
        <f t="shared" si="1"/>
        <v/>
      </c>
      <c r="C70" s="464"/>
      <c r="D70" s="421"/>
      <c r="E70" s="465"/>
      <c r="F70" s="459"/>
      <c r="G70" s="424">
        <f t="shared" si="5"/>
        <v>0</v>
      </c>
      <c r="H70" s="438"/>
      <c r="I70" s="429"/>
      <c r="J70" s="691"/>
      <c r="K70" s="653"/>
    </row>
    <row r="71" spans="1:40" s="466" customFormat="1" x14ac:dyDescent="0.25">
      <c r="A71" s="101">
        <f t="shared" si="0"/>
        <v>19</v>
      </c>
      <c r="B71" s="66" t="str">
        <f t="shared" si="1"/>
        <v>R19</v>
      </c>
      <c r="C71" s="325" t="s">
        <v>587</v>
      </c>
      <c r="D71" s="421">
        <v>6</v>
      </c>
      <c r="E71" s="443" t="s">
        <v>474</v>
      </c>
      <c r="F71" s="459">
        <v>7700</v>
      </c>
      <c r="G71" s="424">
        <f t="shared" si="5"/>
        <v>46200</v>
      </c>
      <c r="H71" s="438">
        <v>7452.06</v>
      </c>
      <c r="I71" s="429">
        <f t="shared" si="3"/>
        <v>44712.36</v>
      </c>
      <c r="J71" s="691">
        <v>6</v>
      </c>
      <c r="K71" s="653">
        <f t="shared" si="4"/>
        <v>44712.36</v>
      </c>
    </row>
    <row r="72" spans="1:40" s="466" customFormat="1" ht="26.4" x14ac:dyDescent="0.25">
      <c r="A72" s="101">
        <f t="shared" si="0"/>
        <v>19</v>
      </c>
      <c r="B72" s="66" t="str">
        <f t="shared" si="1"/>
        <v/>
      </c>
      <c r="C72" s="325" t="s">
        <v>588</v>
      </c>
      <c r="D72" s="421"/>
      <c r="E72" s="465"/>
      <c r="F72" s="459"/>
      <c r="G72" s="424">
        <f t="shared" si="5"/>
        <v>0</v>
      </c>
      <c r="H72" s="438"/>
      <c r="I72" s="429"/>
      <c r="J72" s="691"/>
      <c r="K72" s="699"/>
    </row>
    <row r="73" spans="1:40" s="466" customFormat="1" x14ac:dyDescent="0.25">
      <c r="A73" s="101"/>
      <c r="B73" s="66"/>
      <c r="C73" s="325"/>
      <c r="D73" s="421"/>
      <c r="E73" s="465"/>
      <c r="F73" s="459"/>
      <c r="G73" s="424"/>
      <c r="H73" s="438"/>
      <c r="I73" s="429"/>
      <c r="J73" s="691"/>
      <c r="K73" s="699"/>
    </row>
    <row r="74" spans="1:40" s="466" customFormat="1" x14ac:dyDescent="0.25">
      <c r="A74" s="101"/>
      <c r="B74" s="66"/>
      <c r="C74" s="325"/>
      <c r="D74" s="421"/>
      <c r="E74" s="465"/>
      <c r="F74" s="459"/>
      <c r="G74" s="424"/>
      <c r="H74" s="438"/>
      <c r="I74" s="429"/>
      <c r="J74" s="691"/>
      <c r="K74" s="699"/>
    </row>
    <row r="75" spans="1:40" s="466" customFormat="1" x14ac:dyDescent="0.25">
      <c r="A75" s="101"/>
      <c r="B75" s="66"/>
      <c r="C75" s="325"/>
      <c r="D75" s="421"/>
      <c r="E75" s="465"/>
      <c r="F75" s="459"/>
      <c r="G75" s="424"/>
      <c r="H75" s="438"/>
      <c r="I75" s="429"/>
      <c r="J75" s="691"/>
      <c r="K75" s="699"/>
    </row>
    <row r="76" spans="1:40" s="466" customFormat="1" x14ac:dyDescent="0.25">
      <c r="A76" s="101"/>
      <c r="B76" s="66"/>
      <c r="C76" s="325"/>
      <c r="D76" s="421"/>
      <c r="E76" s="465"/>
      <c r="F76" s="459"/>
      <c r="G76" s="424"/>
      <c r="H76" s="438"/>
      <c r="I76" s="429"/>
      <c r="J76" s="691"/>
      <c r="K76" s="699"/>
    </row>
    <row r="77" spans="1:40" s="466" customFormat="1" x14ac:dyDescent="0.25">
      <c r="A77" s="101"/>
      <c r="B77" s="66"/>
      <c r="C77" s="325"/>
      <c r="D77" s="421"/>
      <c r="E77" s="465"/>
      <c r="F77" s="459"/>
      <c r="G77" s="424"/>
      <c r="H77" s="438"/>
      <c r="I77" s="429"/>
      <c r="J77" s="691"/>
      <c r="K77" s="699"/>
    </row>
    <row r="78" spans="1:40" s="466" customFormat="1" x14ac:dyDescent="0.25">
      <c r="A78" s="101"/>
      <c r="B78" s="66"/>
      <c r="C78" s="325"/>
      <c r="D78" s="421"/>
      <c r="E78" s="465"/>
      <c r="F78" s="459"/>
      <c r="G78" s="424"/>
      <c r="H78" s="438"/>
      <c r="I78" s="429"/>
      <c r="J78" s="691"/>
      <c r="K78" s="699"/>
    </row>
    <row r="79" spans="1:40" s="466" customFormat="1" x14ac:dyDescent="0.25">
      <c r="A79" s="101"/>
      <c r="B79" s="66"/>
      <c r="C79" s="325"/>
      <c r="D79" s="421"/>
      <c r="E79" s="465"/>
      <c r="F79" s="459"/>
      <c r="G79" s="424"/>
      <c r="H79" s="438"/>
      <c r="I79" s="429"/>
      <c r="J79" s="691"/>
      <c r="K79" s="699"/>
    </row>
    <row r="80" spans="1:40" s="466" customFormat="1" x14ac:dyDescent="0.25">
      <c r="A80" s="101"/>
      <c r="B80" s="66"/>
      <c r="C80" s="325"/>
      <c r="D80" s="421"/>
      <c r="E80" s="465"/>
      <c r="F80" s="459"/>
      <c r="G80" s="424"/>
      <c r="H80" s="438"/>
      <c r="I80" s="429"/>
      <c r="J80" s="691"/>
      <c r="K80" s="699"/>
    </row>
    <row r="81" spans="1:32" s="466" customFormat="1" x14ac:dyDescent="0.25">
      <c r="A81" s="101"/>
      <c r="B81" s="66"/>
      <c r="C81" s="325"/>
      <c r="D81" s="421"/>
      <c r="E81" s="465"/>
      <c r="F81" s="459"/>
      <c r="G81" s="424"/>
      <c r="H81" s="438"/>
      <c r="I81" s="429"/>
      <c r="J81" s="691"/>
      <c r="K81" s="699"/>
    </row>
    <row r="82" spans="1:32" s="466" customFormat="1" x14ac:dyDescent="0.25">
      <c r="A82" s="101"/>
      <c r="B82" s="66"/>
      <c r="C82" s="325"/>
      <c r="D82" s="421"/>
      <c r="E82" s="465"/>
      <c r="F82" s="459"/>
      <c r="G82" s="424"/>
      <c r="H82" s="438"/>
      <c r="I82" s="429"/>
      <c r="J82" s="691"/>
      <c r="K82" s="699"/>
    </row>
    <row r="83" spans="1:32" s="466" customFormat="1" x14ac:dyDescent="0.25">
      <c r="A83" s="101"/>
      <c r="B83" s="66"/>
      <c r="C83" s="325"/>
      <c r="D83" s="421"/>
      <c r="E83" s="465"/>
      <c r="F83" s="459"/>
      <c r="G83" s="424"/>
      <c r="H83" s="438"/>
      <c r="I83" s="429"/>
      <c r="J83" s="691"/>
      <c r="K83" s="699"/>
    </row>
    <row r="84" spans="1:32" s="466" customFormat="1" x14ac:dyDescent="0.25">
      <c r="A84" s="101"/>
      <c r="B84" s="66"/>
      <c r="C84" s="325"/>
      <c r="D84" s="421"/>
      <c r="E84" s="465"/>
      <c r="F84" s="459"/>
      <c r="G84" s="424"/>
      <c r="H84" s="438"/>
      <c r="I84" s="429"/>
      <c r="J84" s="691"/>
      <c r="K84" s="699"/>
    </row>
    <row r="85" spans="1:32" s="466" customFormat="1" x14ac:dyDescent="0.25">
      <c r="A85" s="101"/>
      <c r="B85" s="66"/>
      <c r="C85" s="325"/>
      <c r="D85" s="421"/>
      <c r="E85" s="465"/>
      <c r="F85" s="459"/>
      <c r="G85" s="424"/>
      <c r="H85" s="438"/>
      <c r="I85" s="429"/>
      <c r="J85" s="691"/>
      <c r="K85" s="699"/>
    </row>
    <row r="86" spans="1:32" s="466" customFormat="1" x14ac:dyDescent="0.25">
      <c r="A86" s="101"/>
      <c r="B86" s="66"/>
      <c r="C86" s="325"/>
      <c r="D86" s="421"/>
      <c r="E86" s="465"/>
      <c r="F86" s="459"/>
      <c r="G86" s="424"/>
      <c r="H86" s="438"/>
      <c r="I86" s="429"/>
      <c r="J86" s="691"/>
      <c r="K86" s="699"/>
    </row>
    <row r="87" spans="1:32" s="466" customFormat="1" x14ac:dyDescent="0.25">
      <c r="A87" s="101"/>
      <c r="B87" s="66"/>
      <c r="C87" s="325"/>
      <c r="D87" s="421"/>
      <c r="E87" s="465"/>
      <c r="F87" s="459"/>
      <c r="G87" s="424"/>
      <c r="H87" s="438"/>
      <c r="I87" s="429"/>
      <c r="J87" s="691"/>
      <c r="K87" s="699"/>
    </row>
    <row r="88" spans="1:32" s="466" customFormat="1" x14ac:dyDescent="0.25">
      <c r="A88" s="101"/>
      <c r="B88" s="66"/>
      <c r="C88" s="325"/>
      <c r="D88" s="421"/>
      <c r="E88" s="465"/>
      <c r="F88" s="459"/>
      <c r="G88" s="424"/>
      <c r="H88" s="438"/>
      <c r="I88" s="429"/>
      <c r="J88" s="691"/>
      <c r="K88" s="699"/>
    </row>
    <row r="89" spans="1:32" s="466" customFormat="1" x14ac:dyDescent="0.25">
      <c r="A89" s="101"/>
      <c r="B89" s="66"/>
      <c r="C89" s="325"/>
      <c r="D89" s="421"/>
      <c r="E89" s="465"/>
      <c r="F89" s="459"/>
      <c r="G89" s="424"/>
      <c r="H89" s="438"/>
      <c r="I89" s="429"/>
      <c r="J89" s="691"/>
      <c r="K89" s="699"/>
    </row>
    <row r="90" spans="1:32" s="466" customFormat="1" x14ac:dyDescent="0.25">
      <c r="A90" s="101">
        <f>IF(D90&lt;&gt;"",A72+1,A72)</f>
        <v>19</v>
      </c>
      <c r="B90" s="66" t="str">
        <f t="shared" si="1"/>
        <v/>
      </c>
      <c r="C90" s="425"/>
      <c r="D90" s="421"/>
      <c r="E90" s="467"/>
      <c r="F90" s="459"/>
      <c r="G90" s="424">
        <f t="shared" si="5"/>
        <v>0</v>
      </c>
      <c r="H90" s="438"/>
      <c r="I90" s="429"/>
      <c r="J90" s="691"/>
      <c r="K90" s="699"/>
    </row>
    <row r="91" spans="1:32" x14ac:dyDescent="0.25">
      <c r="B91" s="419"/>
      <c r="C91" s="67" t="s">
        <v>589</v>
      </c>
      <c r="D91" s="468"/>
      <c r="E91" s="69"/>
      <c r="F91" s="69"/>
      <c r="G91" s="469"/>
      <c r="H91" s="69"/>
      <c r="I91" s="470"/>
      <c r="J91" s="700"/>
      <c r="K91" s="690"/>
    </row>
    <row r="92" spans="1:32" ht="13.8" thickBot="1" x14ac:dyDescent="0.3">
      <c r="B92" s="419"/>
      <c r="C92" s="67" t="s">
        <v>111</v>
      </c>
      <c r="D92" s="468"/>
      <c r="E92" s="69"/>
      <c r="F92" s="69"/>
      <c r="G92" s="471">
        <f>SUM(G6:G90)</f>
        <v>2120800</v>
      </c>
      <c r="H92" s="69"/>
      <c r="I92" s="472">
        <f>SUM(I5:I72)</f>
        <v>2052510.1600000001</v>
      </c>
      <c r="J92" s="701"/>
      <c r="K92" s="702">
        <f t="shared" ref="K92" si="6">SUM(K5:K72)</f>
        <v>2052510.1600000001</v>
      </c>
    </row>
    <row r="93" spans="1:32" s="450" customFormat="1" ht="13.8" thickTop="1" x14ac:dyDescent="0.25">
      <c r="B93" s="473"/>
      <c r="C93" s="474"/>
      <c r="D93" s="475"/>
      <c r="E93" s="476"/>
      <c r="F93" s="477"/>
      <c r="G93" s="478"/>
      <c r="H93" s="477"/>
      <c r="I93" s="477"/>
      <c r="J93" s="703"/>
      <c r="K93" s="704"/>
      <c r="L93" s="418"/>
      <c r="M93" s="418"/>
      <c r="N93" s="418"/>
      <c r="O93" s="418"/>
      <c r="P93" s="418"/>
      <c r="Q93" s="418"/>
      <c r="R93" s="418"/>
      <c r="S93" s="418"/>
      <c r="T93" s="418"/>
      <c r="U93" s="418"/>
      <c r="V93" s="418"/>
      <c r="W93" s="418"/>
      <c r="X93" s="418"/>
      <c r="Y93" s="418"/>
      <c r="Z93" s="418"/>
      <c r="AA93" s="418"/>
      <c r="AB93" s="418"/>
      <c r="AC93" s="418"/>
      <c r="AD93" s="418"/>
      <c r="AE93" s="418"/>
      <c r="AF93" s="418"/>
    </row>
    <row r="94" spans="1:32" x14ac:dyDescent="0.25">
      <c r="J94" s="482"/>
      <c r="K94" s="482"/>
    </row>
  </sheetData>
  <protectedRanges>
    <protectedRange sqref="G4 H79:I65519 J92:K92 H1:I78" name="Range1"/>
    <protectedRange sqref="F1:F36 F38:F65 F67:F65519" name="Range1_2"/>
  </protectedRanges>
  <mergeCells count="3">
    <mergeCell ref="B1:K1"/>
    <mergeCell ref="B2:K2"/>
    <mergeCell ref="B3:K3"/>
  </mergeCells>
  <pageMargins left="0.7" right="0.7" top="0.75" bottom="0.75" header="0.3" footer="0.3"/>
  <pageSetup scale="96" orientation="landscape" horizontalDpi="4294967292"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Summary</vt:lpstr>
      <vt:lpstr>Prelim</vt:lpstr>
      <vt:lpstr>D-Exc</vt:lpstr>
      <vt:lpstr>F-Con</vt:lpstr>
      <vt:lpstr>G-Mesonary</vt:lpstr>
      <vt:lpstr>H-Waterproof</vt:lpstr>
      <vt:lpstr>J-Stru Work</vt:lpstr>
      <vt:lpstr>Q-Plumbing</vt:lpstr>
      <vt:lpstr>R-Fire</vt:lpstr>
      <vt:lpstr>S-Electrical</vt:lpstr>
      <vt:lpstr>S-Electrical (2)</vt:lpstr>
      <vt:lpstr>T-Finishes</vt:lpstr>
      <vt:lpstr>Y1-Gass System</vt:lpstr>
      <vt:lpstr>V-Painting</vt:lpstr>
      <vt:lpstr>Provisional sum</vt:lpstr>
      <vt:lpstr>Additional work summary</vt:lpstr>
      <vt:lpstr>'Additional work summary'!Print_Area</vt:lpstr>
      <vt:lpstr>'D-Exc'!Print_Area</vt:lpstr>
      <vt:lpstr>'F-Con'!Print_Area</vt:lpstr>
      <vt:lpstr>'G-Mesonary'!Print_Area</vt:lpstr>
      <vt:lpstr>'H-Waterproof'!Print_Area</vt:lpstr>
      <vt:lpstr>'J-Stru Work'!Print_Area</vt:lpstr>
      <vt:lpstr>'Q-Plumbing'!Print_Area</vt:lpstr>
      <vt:lpstr>'R-Fire'!Print_Area</vt:lpstr>
      <vt:lpstr>'S-Electrical'!Print_Area</vt:lpstr>
      <vt:lpstr>'S-Electrical (2)'!Print_Area</vt:lpstr>
      <vt:lpstr>'T-Finishes'!Print_Area</vt:lpstr>
      <vt:lpstr>'V-Painting'!Print_Area</vt:lpstr>
      <vt:lpstr>'Y1-Gass System'!Print_Area</vt:lpstr>
      <vt:lpstr>'Additional work summary'!Print_Titles</vt:lpstr>
      <vt:lpstr>'D-Exc'!Print_Titles</vt:lpstr>
      <vt:lpstr>'F-Con'!Print_Titles</vt:lpstr>
      <vt:lpstr>'G-Mesonary'!Print_Titles</vt:lpstr>
      <vt:lpstr>'H-Waterproof'!Print_Titles</vt:lpstr>
      <vt:lpstr>Prelim!Print_Titles</vt:lpstr>
      <vt:lpstr>'Provisional sum'!Print_Titles</vt:lpstr>
      <vt:lpstr>'Q-Plumbing'!Print_Titles</vt:lpstr>
      <vt:lpstr>'R-Fire'!Print_Titles</vt:lpstr>
      <vt:lpstr>'S-Electrical'!Print_Titles</vt:lpstr>
      <vt:lpstr>'S-Electrical (2)'!Print_Titles</vt:lpstr>
      <vt:lpstr>'T-Finishes'!Print_Titles</vt:lpstr>
      <vt:lpstr>'V-Painting'!Print_Titles</vt:lpstr>
      <vt:lpstr>'Y1-Gass System'!Print_Titles</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madushan nilanka</cp:lastModifiedBy>
  <cp:lastPrinted>2016-09-28T04:16:49Z</cp:lastPrinted>
  <dcterms:created xsi:type="dcterms:W3CDTF">2016-01-26T05:30:49Z</dcterms:created>
  <dcterms:modified xsi:type="dcterms:W3CDTF">2022-03-13T21:24:53Z</dcterms:modified>
</cp:coreProperties>
</file>