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eeps\Downloads\"/>
    </mc:Choice>
  </mc:AlternateContent>
  <xr:revisionPtr revIDLastSave="0" documentId="8_{256FFE3B-9976-450C-88AF-09F7900B11E8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profit_analysis" sheetId="1" r:id="rId1"/>
    <sheet name="cost_base_improved" sheetId="2" r:id="rId2"/>
    <sheet name="payouts_table_AMD" sheetId="3" r:id="rId3"/>
    <sheet name="partner_vehicles_form_AMD" sheetId="4" r:id="rId4"/>
    <sheet name="AMD_OU_Data" sheetId="5" r:id="rId5"/>
    <sheet name="AMD_EMI_Data" sheetId="6" r:id="rId6"/>
    <sheet name="MONTHLY CAPACITY" sheetId="9" r:id="rId7"/>
    <sheet name="Vehicle mapping" sheetId="7" r:id="rId8"/>
    <sheet name="rough" sheetId="8" state="hidden" r:id="rId9"/>
  </sheets>
  <externalReferences>
    <externalReference r:id="rId10"/>
    <externalReference r:id="rId11"/>
  </externalReferences>
  <definedNames>
    <definedName name="b">#REF!</definedName>
    <definedName name="cp">#REF!</definedName>
    <definedName name="p">#REF!</definedName>
  </definedNames>
  <calcPr calcId="191029"/>
  <pivotCaches>
    <pivotCache cacheId="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nIoJYHT2jnH29h1oaqGYDe9tDZA=="/>
    </ext>
  </extLst>
</workbook>
</file>

<file path=xl/calcChain.xml><?xml version="1.0" encoding="utf-8"?>
<calcChain xmlns="http://schemas.openxmlformats.org/spreadsheetml/2006/main">
  <c r="N3" i="2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2" i="1"/>
  <c r="F49" i="1"/>
  <c r="D49" i="1"/>
  <c r="K49" i="1" s="1"/>
  <c r="C49" i="1"/>
  <c r="E49" i="1" s="1"/>
  <c r="K48" i="1"/>
  <c r="F48" i="1"/>
  <c r="D48" i="1"/>
  <c r="C48" i="1"/>
  <c r="E48" i="1" s="1"/>
  <c r="G48" i="1" s="1"/>
  <c r="F47" i="1"/>
  <c r="D47" i="1"/>
  <c r="C47" i="1"/>
  <c r="K46" i="1"/>
  <c r="F46" i="1"/>
  <c r="D46" i="1"/>
  <c r="C46" i="1"/>
  <c r="E46" i="1" s="1"/>
  <c r="I46" i="1" s="1"/>
  <c r="J46" i="1" s="1"/>
  <c r="M46" i="1" s="1"/>
  <c r="K45" i="1"/>
  <c r="F45" i="1"/>
  <c r="D45" i="1"/>
  <c r="C45" i="1"/>
  <c r="E45" i="1" s="1"/>
  <c r="F44" i="1"/>
  <c r="E44" i="1"/>
  <c r="D44" i="1"/>
  <c r="K44" i="1" s="1"/>
  <c r="C44" i="1"/>
  <c r="F43" i="1"/>
  <c r="D43" i="1"/>
  <c r="K43" i="1" s="1"/>
  <c r="C43" i="1"/>
  <c r="E43" i="1" s="1"/>
  <c r="K42" i="1"/>
  <c r="F42" i="1"/>
  <c r="D42" i="1"/>
  <c r="C42" i="1"/>
  <c r="E42" i="1" s="1"/>
  <c r="F41" i="1"/>
  <c r="D41" i="1"/>
  <c r="K41" i="1" s="1"/>
  <c r="C41" i="1"/>
  <c r="E41" i="1" s="1"/>
  <c r="K40" i="1"/>
  <c r="I40" i="1"/>
  <c r="J40" i="1" s="1"/>
  <c r="M40" i="1" s="1"/>
  <c r="F40" i="1"/>
  <c r="D40" i="1"/>
  <c r="C40" i="1"/>
  <c r="E40" i="1" s="1"/>
  <c r="G40" i="1" s="1"/>
  <c r="F39" i="1"/>
  <c r="D39" i="1"/>
  <c r="C39" i="1"/>
  <c r="K38" i="1"/>
  <c r="G38" i="1"/>
  <c r="F38" i="1"/>
  <c r="D38" i="1"/>
  <c r="C38" i="1"/>
  <c r="E38" i="1" s="1"/>
  <c r="I38" i="1" s="1"/>
  <c r="J38" i="1" s="1"/>
  <c r="M38" i="1" s="1"/>
  <c r="K37" i="1"/>
  <c r="F37" i="1"/>
  <c r="D37" i="1"/>
  <c r="C37" i="1"/>
  <c r="E37" i="1" s="1"/>
  <c r="F36" i="1"/>
  <c r="E36" i="1"/>
  <c r="D36" i="1"/>
  <c r="K36" i="1" s="1"/>
  <c r="C36" i="1"/>
  <c r="F35" i="1"/>
  <c r="D35" i="1"/>
  <c r="K35" i="1" s="1"/>
  <c r="C35" i="1"/>
  <c r="E35" i="1" s="1"/>
  <c r="F34" i="1"/>
  <c r="D34" i="1"/>
  <c r="K34" i="1" s="1"/>
  <c r="C34" i="1"/>
  <c r="F33" i="1"/>
  <c r="G33" i="1" s="1"/>
  <c r="D33" i="1"/>
  <c r="K33" i="1" s="1"/>
  <c r="C33" i="1"/>
  <c r="E33" i="1" s="1"/>
  <c r="I33" i="1" s="1"/>
  <c r="J33" i="1" s="1"/>
  <c r="M33" i="1" s="1"/>
  <c r="K32" i="1"/>
  <c r="F32" i="1"/>
  <c r="D32" i="1"/>
  <c r="C32" i="1"/>
  <c r="E32" i="1" s="1"/>
  <c r="G32" i="1" s="1"/>
  <c r="F31" i="1"/>
  <c r="D31" i="1"/>
  <c r="K31" i="1" s="1"/>
  <c r="C31" i="1"/>
  <c r="K30" i="1"/>
  <c r="G30" i="1"/>
  <c r="L30" i="1" s="1"/>
  <c r="F30" i="1"/>
  <c r="D30" i="1"/>
  <c r="C30" i="1"/>
  <c r="E30" i="1" s="1"/>
  <c r="I30" i="1" s="1"/>
  <c r="J30" i="1" s="1"/>
  <c r="M30" i="1" s="1"/>
  <c r="K29" i="1"/>
  <c r="F29" i="1"/>
  <c r="D29" i="1"/>
  <c r="C29" i="1"/>
  <c r="E29" i="1" s="1"/>
  <c r="F28" i="1"/>
  <c r="E28" i="1"/>
  <c r="D28" i="1"/>
  <c r="K28" i="1" s="1"/>
  <c r="C28" i="1"/>
  <c r="I27" i="1"/>
  <c r="J27" i="1" s="1"/>
  <c r="M27" i="1" s="1"/>
  <c r="H27" i="1"/>
  <c r="F27" i="1"/>
  <c r="D27" i="1"/>
  <c r="K27" i="1" s="1"/>
  <c r="C27" i="1"/>
  <c r="E27" i="1" s="1"/>
  <c r="G27" i="1" s="1"/>
  <c r="L27" i="1" s="1"/>
  <c r="F26" i="1"/>
  <c r="D26" i="1"/>
  <c r="K26" i="1" s="1"/>
  <c r="C26" i="1"/>
  <c r="E26" i="1" s="1"/>
  <c r="G25" i="1"/>
  <c r="F25" i="1"/>
  <c r="D25" i="1"/>
  <c r="E25" i="1" s="1"/>
  <c r="I25" i="1" s="1"/>
  <c r="J25" i="1" s="1"/>
  <c r="M25" i="1" s="1"/>
  <c r="C25" i="1"/>
  <c r="K24" i="1"/>
  <c r="I24" i="1"/>
  <c r="J24" i="1" s="1"/>
  <c r="M24" i="1" s="1"/>
  <c r="F24" i="1"/>
  <c r="D24" i="1"/>
  <c r="C24" i="1"/>
  <c r="E24" i="1" s="1"/>
  <c r="G24" i="1" s="1"/>
  <c r="F23" i="1"/>
  <c r="D23" i="1"/>
  <c r="K23" i="1" s="1"/>
  <c r="C23" i="1"/>
  <c r="K22" i="1"/>
  <c r="G22" i="1"/>
  <c r="L22" i="1" s="1"/>
  <c r="F22" i="1"/>
  <c r="D22" i="1"/>
  <c r="C22" i="1"/>
  <c r="E22" i="1" s="1"/>
  <c r="I22" i="1" s="1"/>
  <c r="J22" i="1" s="1"/>
  <c r="M22" i="1" s="1"/>
  <c r="K21" i="1"/>
  <c r="F21" i="1"/>
  <c r="D21" i="1"/>
  <c r="C21" i="1"/>
  <c r="E21" i="1" s="1"/>
  <c r="F20" i="1"/>
  <c r="E20" i="1"/>
  <c r="D20" i="1"/>
  <c r="K20" i="1" s="1"/>
  <c r="C20" i="1"/>
  <c r="I19" i="1"/>
  <c r="J19" i="1" s="1"/>
  <c r="M19" i="1" s="1"/>
  <c r="F19" i="1"/>
  <c r="D19" i="1"/>
  <c r="K19" i="1" s="1"/>
  <c r="C19" i="1"/>
  <c r="E19" i="1" s="1"/>
  <c r="G19" i="1" s="1"/>
  <c r="L19" i="1" s="1"/>
  <c r="F18" i="1"/>
  <c r="D18" i="1"/>
  <c r="K18" i="1" s="1"/>
  <c r="C18" i="1"/>
  <c r="F17" i="1"/>
  <c r="G17" i="1" s="1"/>
  <c r="D17" i="1"/>
  <c r="K17" i="1" s="1"/>
  <c r="C17" i="1"/>
  <c r="E17" i="1" s="1"/>
  <c r="I17" i="1" s="1"/>
  <c r="J17" i="1" s="1"/>
  <c r="M17" i="1" s="1"/>
  <c r="K16" i="1"/>
  <c r="I16" i="1"/>
  <c r="J16" i="1" s="1"/>
  <c r="M16" i="1" s="1"/>
  <c r="F16" i="1"/>
  <c r="D16" i="1"/>
  <c r="C16" i="1"/>
  <c r="E16" i="1" s="1"/>
  <c r="G16" i="1" s="1"/>
  <c r="F15" i="1"/>
  <c r="D15" i="1"/>
  <c r="K15" i="1" s="1"/>
  <c r="C15" i="1"/>
  <c r="K14" i="1"/>
  <c r="F14" i="1"/>
  <c r="D14" i="1"/>
  <c r="C14" i="1"/>
  <c r="E14" i="1" s="1"/>
  <c r="I14" i="1" s="1"/>
  <c r="J14" i="1" s="1"/>
  <c r="M14" i="1" s="1"/>
  <c r="K13" i="1"/>
  <c r="F13" i="1"/>
  <c r="D13" i="1"/>
  <c r="C13" i="1"/>
  <c r="E13" i="1" s="1"/>
  <c r="F12" i="1"/>
  <c r="E12" i="1"/>
  <c r="D12" i="1"/>
  <c r="K12" i="1" s="1"/>
  <c r="C12" i="1"/>
  <c r="K11" i="1"/>
  <c r="F11" i="1"/>
  <c r="D11" i="1"/>
  <c r="C11" i="1"/>
  <c r="E11" i="1" s="1"/>
  <c r="G11" i="1" s="1"/>
  <c r="L11" i="1" s="1"/>
  <c r="F10" i="1"/>
  <c r="D10" i="1"/>
  <c r="K10" i="1" s="1"/>
  <c r="C10" i="1"/>
  <c r="E10" i="1" s="1"/>
  <c r="F9" i="1"/>
  <c r="D9" i="1"/>
  <c r="K9" i="1" s="1"/>
  <c r="C9" i="1"/>
  <c r="E9" i="1" s="1"/>
  <c r="I9" i="1" s="1"/>
  <c r="J9" i="1" s="1"/>
  <c r="M9" i="1" s="1"/>
  <c r="K8" i="1"/>
  <c r="F8" i="1"/>
  <c r="D8" i="1"/>
  <c r="C8" i="1"/>
  <c r="E8" i="1" s="1"/>
  <c r="G8" i="1" s="1"/>
  <c r="F7" i="1"/>
  <c r="D7" i="1"/>
  <c r="K7" i="1" s="1"/>
  <c r="C7" i="1"/>
  <c r="K6" i="1"/>
  <c r="G6" i="1"/>
  <c r="L6" i="1" s="1"/>
  <c r="F6" i="1"/>
  <c r="D6" i="1"/>
  <c r="C6" i="1"/>
  <c r="E6" i="1" s="1"/>
  <c r="I6" i="1" s="1"/>
  <c r="J6" i="1" s="1"/>
  <c r="M6" i="1" s="1"/>
  <c r="K5" i="1"/>
  <c r="F5" i="1"/>
  <c r="D5" i="1"/>
  <c r="C5" i="1"/>
  <c r="E5" i="1" s="1"/>
  <c r="F4" i="1"/>
  <c r="E4" i="1"/>
  <c r="D4" i="1"/>
  <c r="K4" i="1" s="1"/>
  <c r="C4" i="1"/>
  <c r="K3" i="1"/>
  <c r="I3" i="1"/>
  <c r="J3" i="1" s="1"/>
  <c r="M3" i="1" s="1"/>
  <c r="H3" i="1"/>
  <c r="F3" i="1"/>
  <c r="D3" i="1"/>
  <c r="C3" i="1"/>
  <c r="E3" i="1" s="1"/>
  <c r="G3" i="1" s="1"/>
  <c r="L3" i="1" s="1"/>
  <c r="F2" i="1"/>
  <c r="D2" i="1"/>
  <c r="K2" i="1" s="1"/>
  <c r="C2" i="1"/>
  <c r="E2" i="1" s="1"/>
  <c r="H33" i="1" l="1"/>
  <c r="L33" i="1"/>
  <c r="H17" i="1"/>
  <c r="L17" i="1"/>
  <c r="I29" i="1"/>
  <c r="J29" i="1" s="1"/>
  <c r="M29" i="1" s="1"/>
  <c r="G29" i="1"/>
  <c r="I5" i="1"/>
  <c r="J5" i="1" s="1"/>
  <c r="M5" i="1" s="1"/>
  <c r="G5" i="1"/>
  <c r="G43" i="1"/>
  <c r="I43" i="1"/>
  <c r="J43" i="1" s="1"/>
  <c r="M43" i="1" s="1"/>
  <c r="G9" i="1"/>
  <c r="G20" i="1"/>
  <c r="I20" i="1"/>
  <c r="J20" i="1" s="1"/>
  <c r="M20" i="1" s="1"/>
  <c r="E23" i="1"/>
  <c r="E34" i="1"/>
  <c r="K39" i="1"/>
  <c r="E39" i="1"/>
  <c r="G41" i="1"/>
  <c r="I41" i="1"/>
  <c r="J41" i="1" s="1"/>
  <c r="M41" i="1" s="1"/>
  <c r="I45" i="1"/>
  <c r="J45" i="1" s="1"/>
  <c r="M45" i="1" s="1"/>
  <c r="G45" i="1"/>
  <c r="G46" i="1"/>
  <c r="I10" i="1"/>
  <c r="J10" i="1" s="1"/>
  <c r="M10" i="1" s="1"/>
  <c r="G10" i="1"/>
  <c r="I32" i="1"/>
  <c r="J32" i="1" s="1"/>
  <c r="M32" i="1" s="1"/>
  <c r="I48" i="1"/>
  <c r="J48" i="1" s="1"/>
  <c r="M48" i="1" s="1"/>
  <c r="G2" i="1"/>
  <c r="I2" i="1"/>
  <c r="J2" i="1" s="1"/>
  <c r="M2" i="1" s="1"/>
  <c r="H11" i="1"/>
  <c r="I11" i="1"/>
  <c r="J11" i="1" s="1"/>
  <c r="M11" i="1" s="1"/>
  <c r="H16" i="1"/>
  <c r="L16" i="1"/>
  <c r="I28" i="1"/>
  <c r="J28" i="1" s="1"/>
  <c r="M28" i="1" s="1"/>
  <c r="G28" i="1"/>
  <c r="E31" i="1"/>
  <c r="G36" i="1"/>
  <c r="I36" i="1"/>
  <c r="J36" i="1" s="1"/>
  <c r="M36" i="1" s="1"/>
  <c r="L38" i="1"/>
  <c r="H38" i="1"/>
  <c r="I12" i="1"/>
  <c r="J12" i="1" s="1"/>
  <c r="M12" i="1" s="1"/>
  <c r="G12" i="1"/>
  <c r="E15" i="1"/>
  <c r="H30" i="1"/>
  <c r="H48" i="1"/>
  <c r="L48" i="1"/>
  <c r="I8" i="1"/>
  <c r="J8" i="1" s="1"/>
  <c r="M8" i="1" s="1"/>
  <c r="H40" i="1"/>
  <c r="L40" i="1"/>
  <c r="I42" i="1"/>
  <c r="J42" i="1" s="1"/>
  <c r="M42" i="1" s="1"/>
  <c r="G42" i="1"/>
  <c r="K47" i="1"/>
  <c r="E47" i="1"/>
  <c r="G49" i="1"/>
  <c r="I49" i="1"/>
  <c r="J49" i="1" s="1"/>
  <c r="M49" i="1" s="1"/>
  <c r="L25" i="1"/>
  <c r="H25" i="1"/>
  <c r="I37" i="1"/>
  <c r="J37" i="1" s="1"/>
  <c r="M37" i="1" s="1"/>
  <c r="G37" i="1"/>
  <c r="I44" i="1"/>
  <c r="J44" i="1" s="1"/>
  <c r="M44" i="1" s="1"/>
  <c r="G44" i="1"/>
  <c r="G26" i="1"/>
  <c r="I26" i="1"/>
  <c r="J26" i="1" s="1"/>
  <c r="M26" i="1" s="1"/>
  <c r="H32" i="1"/>
  <c r="L32" i="1"/>
  <c r="H6" i="1"/>
  <c r="H8" i="1"/>
  <c r="L8" i="1"/>
  <c r="I13" i="1"/>
  <c r="J13" i="1" s="1"/>
  <c r="M13" i="1" s="1"/>
  <c r="G13" i="1"/>
  <c r="G14" i="1"/>
  <c r="I4" i="1"/>
  <c r="J4" i="1" s="1"/>
  <c r="M4" i="1" s="1"/>
  <c r="G4" i="1"/>
  <c r="E7" i="1"/>
  <c r="I21" i="1"/>
  <c r="J21" i="1" s="1"/>
  <c r="M21" i="1" s="1"/>
  <c r="G21" i="1"/>
  <c r="E18" i="1"/>
  <c r="H19" i="1"/>
  <c r="H22" i="1"/>
  <c r="H24" i="1"/>
  <c r="L24" i="1"/>
  <c r="G35" i="1"/>
  <c r="I35" i="1"/>
  <c r="J35" i="1" s="1"/>
  <c r="M35" i="1" s="1"/>
  <c r="K25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" i="2"/>
  <c r="R64" i="2"/>
  <c r="Q64" i="2"/>
  <c r="O64" i="2"/>
  <c r="P64" i="2" s="1"/>
  <c r="N64" i="2"/>
  <c r="M64" i="2"/>
  <c r="L64" i="2"/>
  <c r="R63" i="2"/>
  <c r="Q63" i="2"/>
  <c r="O63" i="2"/>
  <c r="N63" i="2"/>
  <c r="P63" i="2" s="1"/>
  <c r="M63" i="2"/>
  <c r="L63" i="2"/>
  <c r="R62" i="2"/>
  <c r="Q62" i="2"/>
  <c r="O62" i="2"/>
  <c r="N62" i="2"/>
  <c r="M62" i="2"/>
  <c r="P62" i="2" s="1"/>
  <c r="L62" i="2"/>
  <c r="R61" i="2"/>
  <c r="Q61" i="2"/>
  <c r="P61" i="2"/>
  <c r="O61" i="2"/>
  <c r="N61" i="2"/>
  <c r="M61" i="2"/>
  <c r="L61" i="2"/>
  <c r="R60" i="2"/>
  <c r="Q60" i="2"/>
  <c r="O60" i="2"/>
  <c r="N60" i="2"/>
  <c r="M60" i="2"/>
  <c r="P60" i="2" s="1"/>
  <c r="L60" i="2"/>
  <c r="R59" i="2"/>
  <c r="Q59" i="2"/>
  <c r="O59" i="2"/>
  <c r="N59" i="2"/>
  <c r="M59" i="2"/>
  <c r="P59" i="2" s="1"/>
  <c r="L59" i="2"/>
  <c r="R58" i="2"/>
  <c r="Q58" i="2"/>
  <c r="O58" i="2"/>
  <c r="N58" i="2"/>
  <c r="M58" i="2"/>
  <c r="P58" i="2" s="1"/>
  <c r="L58" i="2"/>
  <c r="R57" i="2"/>
  <c r="Q57" i="2"/>
  <c r="O57" i="2"/>
  <c r="N57" i="2"/>
  <c r="M57" i="2"/>
  <c r="P57" i="2" s="1"/>
  <c r="L57" i="2"/>
  <c r="R56" i="2"/>
  <c r="Q56" i="2"/>
  <c r="P56" i="2"/>
  <c r="O56" i="2"/>
  <c r="N56" i="2"/>
  <c r="M56" i="2"/>
  <c r="L56" i="2"/>
  <c r="R55" i="2"/>
  <c r="Q55" i="2"/>
  <c r="O55" i="2"/>
  <c r="P55" i="2" s="1"/>
  <c r="N55" i="2"/>
  <c r="M55" i="2"/>
  <c r="L55" i="2"/>
  <c r="R54" i="2"/>
  <c r="Q54" i="2"/>
  <c r="O54" i="2"/>
  <c r="N54" i="2"/>
  <c r="P54" i="2" s="1"/>
  <c r="M54" i="2"/>
  <c r="L54" i="2"/>
  <c r="R53" i="2"/>
  <c r="Q53" i="2"/>
  <c r="O53" i="2"/>
  <c r="N53" i="2"/>
  <c r="M53" i="2"/>
  <c r="P53" i="2" s="1"/>
  <c r="L53" i="2"/>
  <c r="R52" i="2"/>
  <c r="Q52" i="2"/>
  <c r="P52" i="2"/>
  <c r="O52" i="2"/>
  <c r="N52" i="2"/>
  <c r="M52" i="2"/>
  <c r="L52" i="2"/>
  <c r="R51" i="2"/>
  <c r="Q51" i="2"/>
  <c r="O51" i="2"/>
  <c r="N51" i="2"/>
  <c r="M51" i="2"/>
  <c r="P51" i="2" s="1"/>
  <c r="L51" i="2"/>
  <c r="R50" i="2"/>
  <c r="Q50" i="2"/>
  <c r="O50" i="2"/>
  <c r="N50" i="2"/>
  <c r="P50" i="2" s="1"/>
  <c r="M50" i="2"/>
  <c r="L50" i="2"/>
  <c r="R49" i="2"/>
  <c r="Q49" i="2"/>
  <c r="O49" i="2"/>
  <c r="N49" i="2"/>
  <c r="M49" i="2"/>
  <c r="P49" i="2" s="1"/>
  <c r="L49" i="2"/>
  <c r="R48" i="2"/>
  <c r="Q48" i="2"/>
  <c r="P48" i="2"/>
  <c r="O48" i="2"/>
  <c r="N48" i="2"/>
  <c r="M48" i="2"/>
  <c r="L48" i="2"/>
  <c r="R47" i="2"/>
  <c r="Q47" i="2"/>
  <c r="O47" i="2"/>
  <c r="P47" i="2" s="1"/>
  <c r="N47" i="2"/>
  <c r="M47" i="2"/>
  <c r="L47" i="2"/>
  <c r="R46" i="2"/>
  <c r="Q46" i="2"/>
  <c r="O46" i="2"/>
  <c r="N46" i="2"/>
  <c r="P46" i="2" s="1"/>
  <c r="M46" i="2"/>
  <c r="L46" i="2"/>
  <c r="R45" i="2"/>
  <c r="Q45" i="2"/>
  <c r="P45" i="2"/>
  <c r="O45" i="2"/>
  <c r="N45" i="2"/>
  <c r="M45" i="2"/>
  <c r="L45" i="2"/>
  <c r="R44" i="2"/>
  <c r="Q44" i="2"/>
  <c r="O44" i="2"/>
  <c r="N44" i="2"/>
  <c r="M44" i="2"/>
  <c r="P44" i="2" s="1"/>
  <c r="L44" i="2"/>
  <c r="R43" i="2"/>
  <c r="Q43" i="2"/>
  <c r="O43" i="2"/>
  <c r="N43" i="2"/>
  <c r="M43" i="2"/>
  <c r="P43" i="2" s="1"/>
  <c r="L43" i="2"/>
  <c r="R42" i="2"/>
  <c r="Q42" i="2"/>
  <c r="O42" i="2"/>
  <c r="N42" i="2"/>
  <c r="P42" i="2" s="1"/>
  <c r="M42" i="2"/>
  <c r="L42" i="2"/>
  <c r="R41" i="2"/>
  <c r="Q41" i="2"/>
  <c r="O41" i="2"/>
  <c r="N41" i="2"/>
  <c r="M41" i="2"/>
  <c r="P41" i="2" s="1"/>
  <c r="L41" i="2"/>
  <c r="R40" i="2"/>
  <c r="Q40" i="2"/>
  <c r="P40" i="2"/>
  <c r="O40" i="2"/>
  <c r="N40" i="2"/>
  <c r="M40" i="2"/>
  <c r="L40" i="2"/>
  <c r="R39" i="2"/>
  <c r="Q39" i="2"/>
  <c r="P39" i="2"/>
  <c r="O39" i="2"/>
  <c r="N39" i="2"/>
  <c r="M39" i="2"/>
  <c r="L39" i="2"/>
  <c r="R38" i="2"/>
  <c r="Q38" i="2"/>
  <c r="O38" i="2"/>
  <c r="N38" i="2"/>
  <c r="P38" i="2" s="1"/>
  <c r="M38" i="2"/>
  <c r="L38" i="2"/>
  <c r="R37" i="2"/>
  <c r="Q37" i="2"/>
  <c r="O37" i="2"/>
  <c r="N37" i="2"/>
  <c r="M37" i="2"/>
  <c r="P37" i="2" s="1"/>
  <c r="L37" i="2"/>
  <c r="R36" i="2"/>
  <c r="Q36" i="2"/>
  <c r="O36" i="2"/>
  <c r="N36" i="2"/>
  <c r="M36" i="2"/>
  <c r="P36" i="2" s="1"/>
  <c r="L36" i="2"/>
  <c r="R35" i="2"/>
  <c r="Q35" i="2"/>
  <c r="O35" i="2"/>
  <c r="N35" i="2"/>
  <c r="M35" i="2"/>
  <c r="P35" i="2" s="1"/>
  <c r="L35" i="2"/>
  <c r="R34" i="2"/>
  <c r="Q34" i="2"/>
  <c r="O34" i="2"/>
  <c r="N34" i="2"/>
  <c r="M34" i="2"/>
  <c r="P34" i="2" s="1"/>
  <c r="L34" i="2"/>
  <c r="R33" i="2"/>
  <c r="Q33" i="2"/>
  <c r="P33" i="2"/>
  <c r="O33" i="2"/>
  <c r="N33" i="2"/>
  <c r="M33" i="2"/>
  <c r="L33" i="2"/>
  <c r="R32" i="2"/>
  <c r="Q32" i="2"/>
  <c r="P32" i="2"/>
  <c r="O32" i="2"/>
  <c r="N32" i="2"/>
  <c r="M32" i="2"/>
  <c r="L32" i="2"/>
  <c r="R31" i="2"/>
  <c r="Q31" i="2"/>
  <c r="O31" i="2"/>
  <c r="P31" i="2" s="1"/>
  <c r="N31" i="2"/>
  <c r="M31" i="2"/>
  <c r="L31" i="2"/>
  <c r="R30" i="2"/>
  <c r="Q30" i="2"/>
  <c r="O30" i="2"/>
  <c r="N30" i="2"/>
  <c r="P30" i="2" s="1"/>
  <c r="M30" i="2"/>
  <c r="L30" i="2"/>
  <c r="R29" i="2"/>
  <c r="Q29" i="2"/>
  <c r="O29" i="2"/>
  <c r="N29" i="2"/>
  <c r="M29" i="2"/>
  <c r="P29" i="2" s="1"/>
  <c r="L29" i="2"/>
  <c r="R28" i="2"/>
  <c r="Q28" i="2"/>
  <c r="O28" i="2"/>
  <c r="N28" i="2"/>
  <c r="M28" i="2"/>
  <c r="P28" i="2" s="1"/>
  <c r="L28" i="2"/>
  <c r="R27" i="2"/>
  <c r="Q27" i="2"/>
  <c r="O27" i="2"/>
  <c r="N27" i="2"/>
  <c r="M27" i="2"/>
  <c r="P27" i="2" s="1"/>
  <c r="L27" i="2"/>
  <c r="R26" i="2"/>
  <c r="Q26" i="2"/>
  <c r="P26" i="2"/>
  <c r="O26" i="2"/>
  <c r="N26" i="2"/>
  <c r="M26" i="2"/>
  <c r="L26" i="2"/>
  <c r="R25" i="2"/>
  <c r="Q25" i="2"/>
  <c r="O25" i="2"/>
  <c r="N25" i="2"/>
  <c r="M25" i="2"/>
  <c r="P25" i="2" s="1"/>
  <c r="L25" i="2"/>
  <c r="R24" i="2"/>
  <c r="Q24" i="2"/>
  <c r="P24" i="2"/>
  <c r="O24" i="2"/>
  <c r="N24" i="2"/>
  <c r="M24" i="2"/>
  <c r="L24" i="2"/>
  <c r="R23" i="2"/>
  <c r="Q23" i="2"/>
  <c r="O23" i="2"/>
  <c r="P23" i="2" s="1"/>
  <c r="N23" i="2"/>
  <c r="M23" i="2"/>
  <c r="L23" i="2"/>
  <c r="R22" i="2"/>
  <c r="Q22" i="2"/>
  <c r="P22" i="2"/>
  <c r="O22" i="2"/>
  <c r="N22" i="2"/>
  <c r="M22" i="2"/>
  <c r="L22" i="2"/>
  <c r="R21" i="2"/>
  <c r="Q21" i="2"/>
  <c r="O21" i="2"/>
  <c r="N21" i="2"/>
  <c r="M21" i="2"/>
  <c r="P21" i="2" s="1"/>
  <c r="L21" i="2"/>
  <c r="R20" i="2"/>
  <c r="Q20" i="2"/>
  <c r="O20" i="2"/>
  <c r="N20" i="2"/>
  <c r="M20" i="2"/>
  <c r="P20" i="2" s="1"/>
  <c r="L20" i="2"/>
  <c r="R19" i="2"/>
  <c r="Q19" i="2"/>
  <c r="O19" i="2"/>
  <c r="N19" i="2"/>
  <c r="M19" i="2"/>
  <c r="P19" i="2" s="1"/>
  <c r="L19" i="2"/>
  <c r="R18" i="2"/>
  <c r="Q18" i="2"/>
  <c r="O18" i="2"/>
  <c r="N18" i="2"/>
  <c r="M18" i="2"/>
  <c r="P18" i="2" s="1"/>
  <c r="L18" i="2"/>
  <c r="R17" i="2"/>
  <c r="Q17" i="2"/>
  <c r="O17" i="2"/>
  <c r="N17" i="2"/>
  <c r="M17" i="2"/>
  <c r="P17" i="2" s="1"/>
  <c r="L17" i="2"/>
  <c r="R16" i="2"/>
  <c r="Q16" i="2"/>
  <c r="P16" i="2"/>
  <c r="O16" i="2"/>
  <c r="N16" i="2"/>
  <c r="M16" i="2"/>
  <c r="L16" i="2"/>
  <c r="R15" i="2"/>
  <c r="Q15" i="2"/>
  <c r="P15" i="2"/>
  <c r="O15" i="2"/>
  <c r="N15" i="2"/>
  <c r="M15" i="2"/>
  <c r="L15" i="2"/>
  <c r="R14" i="2"/>
  <c r="Q14" i="2"/>
  <c r="O14" i="2"/>
  <c r="N14" i="2"/>
  <c r="P14" i="2" s="1"/>
  <c r="M14" i="2"/>
  <c r="L14" i="2"/>
  <c r="R13" i="2"/>
  <c r="Q13" i="2"/>
  <c r="O13" i="2"/>
  <c r="N13" i="2"/>
  <c r="M13" i="2"/>
  <c r="P13" i="2" s="1"/>
  <c r="L13" i="2"/>
  <c r="R12" i="2"/>
  <c r="Q12" i="2"/>
  <c r="P12" i="2"/>
  <c r="O12" i="2"/>
  <c r="N12" i="2"/>
  <c r="M12" i="2"/>
  <c r="L12" i="2"/>
  <c r="R11" i="2"/>
  <c r="Q11" i="2"/>
  <c r="O11" i="2"/>
  <c r="N11" i="2"/>
  <c r="M11" i="2"/>
  <c r="P11" i="2" s="1"/>
  <c r="L11" i="2"/>
  <c r="R10" i="2"/>
  <c r="Q10" i="2"/>
  <c r="O10" i="2"/>
  <c r="N10" i="2"/>
  <c r="M10" i="2"/>
  <c r="P10" i="2" s="1"/>
  <c r="L10" i="2"/>
  <c r="R9" i="2"/>
  <c r="Q9" i="2"/>
  <c r="O9" i="2"/>
  <c r="N9" i="2"/>
  <c r="M9" i="2"/>
  <c r="P9" i="2" s="1"/>
  <c r="L9" i="2"/>
  <c r="R8" i="2"/>
  <c r="Q8" i="2"/>
  <c r="P8" i="2"/>
  <c r="O8" i="2"/>
  <c r="N8" i="2"/>
  <c r="M8" i="2"/>
  <c r="L8" i="2"/>
  <c r="R7" i="2"/>
  <c r="Q7" i="2"/>
  <c r="O7" i="2"/>
  <c r="P7" i="2" s="1"/>
  <c r="N7" i="2"/>
  <c r="M7" i="2"/>
  <c r="L7" i="2"/>
  <c r="R6" i="2"/>
  <c r="Q6" i="2"/>
  <c r="O6" i="2"/>
  <c r="N6" i="2"/>
  <c r="P6" i="2" s="1"/>
  <c r="M6" i="2"/>
  <c r="L6" i="2"/>
  <c r="R5" i="2"/>
  <c r="Q5" i="2"/>
  <c r="O5" i="2"/>
  <c r="N5" i="2"/>
  <c r="M5" i="2"/>
  <c r="P5" i="2" s="1"/>
  <c r="L5" i="2"/>
  <c r="R4" i="2"/>
  <c r="Q4" i="2"/>
  <c r="P4" i="2"/>
  <c r="O4" i="2"/>
  <c r="N4" i="2"/>
  <c r="M4" i="2"/>
  <c r="L4" i="2"/>
  <c r="R3" i="2"/>
  <c r="Q3" i="2"/>
  <c r="O3" i="2"/>
  <c r="M3" i="2"/>
  <c r="P3" i="2" s="1"/>
  <c r="L3" i="2"/>
  <c r="R2" i="2"/>
  <c r="Q2" i="2"/>
  <c r="O2" i="2"/>
  <c r="N2" i="2"/>
  <c r="M2" i="2"/>
  <c r="P2" i="2" s="1"/>
  <c r="L2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M74" i="8"/>
  <c r="L74" i="8"/>
  <c r="K74" i="8"/>
  <c r="J74" i="8"/>
  <c r="I74" i="8"/>
  <c r="H74" i="8"/>
  <c r="G74" i="8"/>
  <c r="F74" i="8"/>
  <c r="E74" i="8"/>
  <c r="D74" i="8"/>
  <c r="M73" i="8"/>
  <c r="L73" i="8"/>
  <c r="K73" i="8"/>
  <c r="J73" i="8"/>
  <c r="I73" i="8"/>
  <c r="H73" i="8"/>
  <c r="G73" i="8"/>
  <c r="F73" i="8"/>
  <c r="E73" i="8"/>
  <c r="D73" i="8"/>
  <c r="M72" i="8"/>
  <c r="L72" i="8"/>
  <c r="K72" i="8"/>
  <c r="J72" i="8"/>
  <c r="I72" i="8"/>
  <c r="H72" i="8"/>
  <c r="G72" i="8"/>
  <c r="F72" i="8"/>
  <c r="E72" i="8"/>
  <c r="D72" i="8"/>
  <c r="M71" i="8"/>
  <c r="L71" i="8"/>
  <c r="K71" i="8"/>
  <c r="J71" i="8"/>
  <c r="I71" i="8"/>
  <c r="H71" i="8"/>
  <c r="G71" i="8"/>
  <c r="F71" i="8"/>
  <c r="E71" i="8"/>
  <c r="D71" i="8"/>
  <c r="M70" i="8"/>
  <c r="L70" i="8"/>
  <c r="K70" i="8"/>
  <c r="J70" i="8"/>
  <c r="I70" i="8"/>
  <c r="H70" i="8"/>
  <c r="G70" i="8"/>
  <c r="F70" i="8"/>
  <c r="E70" i="8"/>
  <c r="D70" i="8"/>
  <c r="M69" i="8"/>
  <c r="L69" i="8"/>
  <c r="K69" i="8"/>
  <c r="J69" i="8"/>
  <c r="I69" i="8"/>
  <c r="H69" i="8"/>
  <c r="G69" i="8"/>
  <c r="F69" i="8"/>
  <c r="E69" i="8"/>
  <c r="D69" i="8"/>
  <c r="M68" i="8"/>
  <c r="L68" i="8"/>
  <c r="K68" i="8"/>
  <c r="J68" i="8"/>
  <c r="I68" i="8"/>
  <c r="H68" i="8"/>
  <c r="G68" i="8"/>
  <c r="F68" i="8"/>
  <c r="E68" i="8"/>
  <c r="D68" i="8"/>
  <c r="M67" i="8"/>
  <c r="L67" i="8"/>
  <c r="K67" i="8"/>
  <c r="J67" i="8"/>
  <c r="I67" i="8"/>
  <c r="H67" i="8"/>
  <c r="G67" i="8"/>
  <c r="F67" i="8"/>
  <c r="E67" i="8"/>
  <c r="D67" i="8"/>
  <c r="M66" i="8"/>
  <c r="L66" i="8"/>
  <c r="K66" i="8"/>
  <c r="J66" i="8"/>
  <c r="I66" i="8"/>
  <c r="H66" i="8"/>
  <c r="G66" i="8"/>
  <c r="F66" i="8"/>
  <c r="E66" i="8"/>
  <c r="D66" i="8"/>
  <c r="M65" i="8"/>
  <c r="L65" i="8"/>
  <c r="K65" i="8"/>
  <c r="J65" i="8"/>
  <c r="I65" i="8"/>
  <c r="H65" i="8"/>
  <c r="G65" i="8"/>
  <c r="F65" i="8"/>
  <c r="E65" i="8"/>
  <c r="D65" i="8"/>
  <c r="M64" i="8"/>
  <c r="L64" i="8"/>
  <c r="K64" i="8"/>
  <c r="J64" i="8"/>
  <c r="I64" i="8"/>
  <c r="H64" i="8"/>
  <c r="G64" i="8"/>
  <c r="F64" i="8"/>
  <c r="E64" i="8"/>
  <c r="D64" i="8"/>
  <c r="M63" i="8"/>
  <c r="L63" i="8"/>
  <c r="K63" i="8"/>
  <c r="J63" i="8"/>
  <c r="I63" i="8"/>
  <c r="H63" i="8"/>
  <c r="G63" i="8"/>
  <c r="F63" i="8"/>
  <c r="E63" i="8"/>
  <c r="D63" i="8"/>
  <c r="M62" i="8"/>
  <c r="L62" i="8"/>
  <c r="K62" i="8"/>
  <c r="J62" i="8"/>
  <c r="I62" i="8"/>
  <c r="H62" i="8"/>
  <c r="G62" i="8"/>
  <c r="F62" i="8"/>
  <c r="E62" i="8"/>
  <c r="D62" i="8"/>
  <c r="M38" i="8"/>
  <c r="L38" i="8"/>
  <c r="K38" i="8"/>
  <c r="J38" i="8"/>
  <c r="I38" i="8"/>
  <c r="H38" i="8"/>
  <c r="G38" i="8"/>
  <c r="F38" i="8"/>
  <c r="E38" i="8"/>
  <c r="D38" i="8"/>
  <c r="M37" i="8"/>
  <c r="L37" i="8"/>
  <c r="K37" i="8"/>
  <c r="J37" i="8"/>
  <c r="I37" i="8"/>
  <c r="H37" i="8"/>
  <c r="G37" i="8"/>
  <c r="F37" i="8"/>
  <c r="E37" i="8"/>
  <c r="D37" i="8"/>
  <c r="M36" i="8"/>
  <c r="L36" i="8"/>
  <c r="K36" i="8"/>
  <c r="J36" i="8"/>
  <c r="I36" i="8"/>
  <c r="H36" i="8"/>
  <c r="G36" i="8"/>
  <c r="F36" i="8"/>
  <c r="E36" i="8"/>
  <c r="D36" i="8"/>
  <c r="M35" i="8"/>
  <c r="L35" i="8"/>
  <c r="K35" i="8"/>
  <c r="J35" i="8"/>
  <c r="I35" i="8"/>
  <c r="H35" i="8"/>
  <c r="G35" i="8"/>
  <c r="F35" i="8"/>
  <c r="E35" i="8"/>
  <c r="D35" i="8"/>
  <c r="M34" i="8"/>
  <c r="L34" i="8"/>
  <c r="K34" i="8"/>
  <c r="J34" i="8"/>
  <c r="I34" i="8"/>
  <c r="H34" i="8"/>
  <c r="G34" i="8"/>
  <c r="F34" i="8"/>
  <c r="E34" i="8"/>
  <c r="D34" i="8"/>
  <c r="M33" i="8"/>
  <c r="L33" i="8"/>
  <c r="K33" i="8"/>
  <c r="J33" i="8"/>
  <c r="I33" i="8"/>
  <c r="H33" i="8"/>
  <c r="G33" i="8"/>
  <c r="F33" i="8"/>
  <c r="E33" i="8"/>
  <c r="D33" i="8"/>
  <c r="M32" i="8"/>
  <c r="L32" i="8"/>
  <c r="K32" i="8"/>
  <c r="J32" i="8"/>
  <c r="I32" i="8"/>
  <c r="H32" i="8"/>
  <c r="G32" i="8"/>
  <c r="F32" i="8"/>
  <c r="E32" i="8"/>
  <c r="D32" i="8"/>
  <c r="M31" i="8"/>
  <c r="L31" i="8"/>
  <c r="K31" i="8"/>
  <c r="J31" i="8"/>
  <c r="I31" i="8"/>
  <c r="H31" i="8"/>
  <c r="G31" i="8"/>
  <c r="F31" i="8"/>
  <c r="E31" i="8"/>
  <c r="D31" i="8"/>
  <c r="M30" i="8"/>
  <c r="L30" i="8"/>
  <c r="K30" i="8"/>
  <c r="J30" i="8"/>
  <c r="I30" i="8"/>
  <c r="H30" i="8"/>
  <c r="G30" i="8"/>
  <c r="F30" i="8"/>
  <c r="E30" i="8"/>
  <c r="D30" i="8"/>
  <c r="M29" i="8"/>
  <c r="L29" i="8"/>
  <c r="K29" i="8"/>
  <c r="J29" i="8"/>
  <c r="I29" i="8"/>
  <c r="H29" i="8"/>
  <c r="G29" i="8"/>
  <c r="F29" i="8"/>
  <c r="E29" i="8"/>
  <c r="D29" i="8"/>
  <c r="M28" i="8"/>
  <c r="L28" i="8"/>
  <c r="K28" i="8"/>
  <c r="J28" i="8"/>
  <c r="I28" i="8"/>
  <c r="H28" i="8"/>
  <c r="G28" i="8"/>
  <c r="F28" i="8"/>
  <c r="E28" i="8"/>
  <c r="D28" i="8"/>
  <c r="M27" i="8"/>
  <c r="L27" i="8"/>
  <c r="K27" i="8"/>
  <c r="J27" i="8"/>
  <c r="I27" i="8"/>
  <c r="H27" i="8"/>
  <c r="G27" i="8"/>
  <c r="F27" i="8"/>
  <c r="E27" i="8"/>
  <c r="D27" i="8"/>
  <c r="M26" i="8"/>
  <c r="L26" i="8"/>
  <c r="K26" i="8"/>
  <c r="J26" i="8"/>
  <c r="I26" i="8"/>
  <c r="H26" i="8"/>
  <c r="G26" i="8"/>
  <c r="F26" i="8"/>
  <c r="E26" i="8"/>
  <c r="D26" i="8"/>
  <c r="M19" i="8"/>
  <c r="L19" i="8"/>
  <c r="K19" i="8"/>
  <c r="J19" i="8"/>
  <c r="I19" i="8"/>
  <c r="H19" i="8"/>
  <c r="G19" i="8"/>
  <c r="F19" i="8"/>
  <c r="E19" i="8"/>
  <c r="D19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16" i="8"/>
  <c r="L16" i="8"/>
  <c r="K16" i="8"/>
  <c r="J16" i="8"/>
  <c r="I16" i="8"/>
  <c r="H16" i="8"/>
  <c r="G16" i="8"/>
  <c r="F16" i="8"/>
  <c r="E16" i="8"/>
  <c r="D16" i="8"/>
  <c r="M15" i="8"/>
  <c r="L15" i="8"/>
  <c r="K15" i="8"/>
  <c r="J15" i="8"/>
  <c r="I15" i="8"/>
  <c r="H15" i="8"/>
  <c r="G15" i="8"/>
  <c r="F15" i="8"/>
  <c r="E15" i="8"/>
  <c r="D15" i="8"/>
  <c r="M14" i="8"/>
  <c r="L14" i="8"/>
  <c r="K14" i="8"/>
  <c r="J14" i="8"/>
  <c r="I14" i="8"/>
  <c r="H14" i="8"/>
  <c r="G14" i="8"/>
  <c r="F14" i="8"/>
  <c r="E14" i="8"/>
  <c r="D14" i="8"/>
  <c r="M13" i="8"/>
  <c r="L13" i="8"/>
  <c r="K13" i="8"/>
  <c r="J13" i="8"/>
  <c r="I13" i="8"/>
  <c r="H13" i="8"/>
  <c r="G13" i="8"/>
  <c r="F13" i="8"/>
  <c r="E13" i="8"/>
  <c r="D13" i="8"/>
  <c r="M12" i="8"/>
  <c r="L12" i="8"/>
  <c r="K12" i="8"/>
  <c r="J12" i="8"/>
  <c r="I12" i="8"/>
  <c r="H12" i="8"/>
  <c r="G12" i="8"/>
  <c r="F12" i="8"/>
  <c r="E12" i="8"/>
  <c r="D12" i="8"/>
  <c r="M11" i="8"/>
  <c r="L11" i="8"/>
  <c r="K11" i="8"/>
  <c r="J11" i="8"/>
  <c r="I11" i="8"/>
  <c r="H11" i="8"/>
  <c r="G11" i="8"/>
  <c r="F11" i="8"/>
  <c r="E11" i="8"/>
  <c r="D11" i="8"/>
  <c r="M10" i="8"/>
  <c r="L10" i="8"/>
  <c r="K10" i="8"/>
  <c r="J10" i="8"/>
  <c r="I10" i="8"/>
  <c r="H10" i="8"/>
  <c r="G10" i="8"/>
  <c r="F10" i="8"/>
  <c r="E10" i="8"/>
  <c r="D10" i="8"/>
  <c r="M9" i="8"/>
  <c r="L9" i="8"/>
  <c r="K9" i="8"/>
  <c r="J9" i="8"/>
  <c r="I9" i="8"/>
  <c r="H9" i="8"/>
  <c r="G9" i="8"/>
  <c r="F9" i="8"/>
  <c r="E9" i="8"/>
  <c r="D9" i="8"/>
  <c r="M8" i="8"/>
  <c r="L8" i="8"/>
  <c r="K8" i="8"/>
  <c r="J8" i="8"/>
  <c r="I8" i="8"/>
  <c r="H8" i="8"/>
  <c r="G8" i="8"/>
  <c r="F8" i="8"/>
  <c r="E8" i="8"/>
  <c r="D8" i="8"/>
  <c r="M7" i="8"/>
  <c r="L7" i="8"/>
  <c r="K7" i="8"/>
  <c r="J7" i="8"/>
  <c r="I7" i="8"/>
  <c r="H7" i="8"/>
  <c r="G7" i="8"/>
  <c r="F7" i="8"/>
  <c r="E7" i="8"/>
  <c r="D7" i="8"/>
  <c r="B3" i="6"/>
  <c r="L4" i="1" l="1"/>
  <c r="H4" i="1"/>
  <c r="H5" i="1"/>
  <c r="L5" i="1"/>
  <c r="L14" i="1"/>
  <c r="H14" i="1"/>
  <c r="L46" i="1"/>
  <c r="H46" i="1"/>
  <c r="H13" i="1"/>
  <c r="L13" i="1"/>
  <c r="L49" i="1"/>
  <c r="H49" i="1"/>
  <c r="G18" i="1"/>
  <c r="I18" i="1"/>
  <c r="J18" i="1" s="1"/>
  <c r="M18" i="1" s="1"/>
  <c r="L44" i="1"/>
  <c r="H44" i="1"/>
  <c r="I47" i="1"/>
  <c r="J47" i="1" s="1"/>
  <c r="M47" i="1" s="1"/>
  <c r="G47" i="1"/>
  <c r="L36" i="1"/>
  <c r="H36" i="1"/>
  <c r="L20" i="1"/>
  <c r="H20" i="1"/>
  <c r="I34" i="1"/>
  <c r="J34" i="1" s="1"/>
  <c r="M34" i="1" s="1"/>
  <c r="G34" i="1"/>
  <c r="I23" i="1"/>
  <c r="J23" i="1" s="1"/>
  <c r="M23" i="1" s="1"/>
  <c r="G23" i="1"/>
  <c r="H26" i="1"/>
  <c r="L26" i="1"/>
  <c r="L21" i="1"/>
  <c r="H21" i="1"/>
  <c r="I31" i="1"/>
  <c r="J31" i="1" s="1"/>
  <c r="M31" i="1" s="1"/>
  <c r="G31" i="1"/>
  <c r="H2" i="1"/>
  <c r="L2" i="1"/>
  <c r="L9" i="1"/>
  <c r="H9" i="1"/>
  <c r="H10" i="1"/>
  <c r="L10" i="1"/>
  <c r="H29" i="1"/>
  <c r="L29" i="1"/>
  <c r="H45" i="1"/>
  <c r="L45" i="1"/>
  <c r="H37" i="1"/>
  <c r="L37" i="1"/>
  <c r="H42" i="1"/>
  <c r="L42" i="1"/>
  <c r="G15" i="1"/>
  <c r="I15" i="1"/>
  <c r="J15" i="1" s="1"/>
  <c r="M15" i="1" s="1"/>
  <c r="L28" i="1"/>
  <c r="H28" i="1"/>
  <c r="L41" i="1"/>
  <c r="H41" i="1"/>
  <c r="L35" i="1"/>
  <c r="H35" i="1"/>
  <c r="G7" i="1"/>
  <c r="I7" i="1"/>
  <c r="J7" i="1" s="1"/>
  <c r="M7" i="1" s="1"/>
  <c r="L12" i="1"/>
  <c r="H12" i="1"/>
  <c r="I39" i="1"/>
  <c r="J39" i="1" s="1"/>
  <c r="M39" i="1" s="1"/>
  <c r="G39" i="1"/>
  <c r="L43" i="1"/>
  <c r="H43" i="1"/>
  <c r="H39" i="1" l="1"/>
  <c r="L39" i="1"/>
  <c r="L34" i="1"/>
  <c r="H34" i="1"/>
  <c r="H15" i="1"/>
  <c r="L15" i="1"/>
  <c r="H18" i="1"/>
  <c r="L18" i="1"/>
  <c r="H23" i="1"/>
  <c r="L23" i="1"/>
  <c r="H47" i="1"/>
  <c r="L47" i="1"/>
  <c r="H31" i="1"/>
  <c r="L31" i="1"/>
  <c r="H7" i="1"/>
  <c r="L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B8C53-BC9A-46D5-9A15-2BF852B9E72F}" keepAlive="1" name="Query - Table1" description="Connection to the 'Table1' query in the workbook." type="5" refreshedVersion="8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<sst xmlns="http://schemas.openxmlformats.org/spreadsheetml/2006/main" count="1039" uniqueCount="214">
  <si>
    <t>BP name</t>
  </si>
  <si>
    <t>Total cost</t>
  </si>
  <si>
    <t>per kg rate</t>
  </si>
  <si>
    <t>kg delivered</t>
  </si>
  <si>
    <t>payout</t>
  </si>
  <si>
    <t>budget</t>
  </si>
  <si>
    <t>difference</t>
  </si>
  <si>
    <t>difference %</t>
  </si>
  <si>
    <t>profit</t>
  </si>
  <si>
    <t>profit margin</t>
  </si>
  <si>
    <t>cost per kg</t>
  </si>
  <si>
    <t>status</t>
  </si>
  <si>
    <t>profitability</t>
  </si>
  <si>
    <t>AGARWAL SUGANDHA AMIT</t>
  </si>
  <si>
    <t>Amit Ramesh Agarwal</t>
  </si>
  <si>
    <t>correlation b/w payout and cost per kg</t>
  </si>
  <si>
    <t>ASHISH SAXENA</t>
  </si>
  <si>
    <t>Ashok Kumar_GNCB1</t>
  </si>
  <si>
    <t>BELIM RIYAZUDDIN MEHBOOBBHAI</t>
  </si>
  <si>
    <t>Bharat madhusing lodha</t>
  </si>
  <si>
    <t>Total partners</t>
  </si>
  <si>
    <t>DENISH B. BAVARIYA</t>
  </si>
  <si>
    <t>making profit</t>
  </si>
  <si>
    <t>Devendar Vanga</t>
  </si>
  <si>
    <t>%</t>
  </si>
  <si>
    <t>Devendra r. mistry</t>
  </si>
  <si>
    <t>Dharmendra Sharma</t>
  </si>
  <si>
    <t>DINESHBHAI MOHANBHAI SOLANKI</t>
  </si>
  <si>
    <t>EKTA AGARWAL</t>
  </si>
  <si>
    <t>FAIZILA Theba</t>
  </si>
  <si>
    <t>GAJRAJSINGH B RATHOD</t>
  </si>
  <si>
    <t>GOHIL RAGHUVIRSINH R</t>
  </si>
  <si>
    <t>Gulamhusen Mohamad Ghanchi</t>
  </si>
  <si>
    <t>GULZAR F MEMON</t>
  </si>
  <si>
    <t>Hardik Patel</t>
  </si>
  <si>
    <t>Harun Abdul Bhai Theba</t>
  </si>
  <si>
    <t>Inderkumar moolchand gupta</t>
  </si>
  <si>
    <t>Karan Mistry_Delivery</t>
  </si>
  <si>
    <t>LALAJI BHAI THAKOR</t>
  </si>
  <si>
    <t>MAMATA PAL</t>
  </si>
  <si>
    <t>MANISHA PRAVIN PATIL</t>
  </si>
  <si>
    <t>Meenakshi Gupta</t>
  </si>
  <si>
    <t>mo. Farukh</t>
  </si>
  <si>
    <t>MOINUDDIN R SHAIKH</t>
  </si>
  <si>
    <t>MUKESHBHAI RAJABHAI BHARWAD</t>
  </si>
  <si>
    <t>MULIYA TOFIKHUSEN HABIBBHAI</t>
  </si>
  <si>
    <t>OD Maheshbhai Bhikhabhai</t>
  </si>
  <si>
    <t>Patani Salim Gafarbhai</t>
  </si>
  <si>
    <t>PATHAN PARVEZBHAI</t>
  </si>
  <si>
    <t>Pravin Patil</t>
  </si>
  <si>
    <t>Pravin Thakor</t>
  </si>
  <si>
    <t>RAJENDRASINH L CHAVDA</t>
  </si>
  <si>
    <t>Rajesh Kumar Misra_Delivery</t>
  </si>
  <si>
    <t>RAKIB GULAMKADAR BLOCH</t>
  </si>
  <si>
    <t>SADHU RAM KARGWAL</t>
  </si>
  <si>
    <t>SANDEEP KUMAR</t>
  </si>
  <si>
    <t>SHEKH JENULABEDEEN BADRUDIN</t>
  </si>
  <si>
    <t>Shekh Seemabanu Mohammad</t>
  </si>
  <si>
    <t>Siddhant Subhash Borse</t>
  </si>
  <si>
    <t>SURESHBHAI RAJABHAI BHARWAD</t>
  </si>
  <si>
    <t>SWAPNIL PANDEY_BP</t>
  </si>
  <si>
    <t>VIKAS AGARWAL</t>
  </si>
  <si>
    <t>VIRENDRA SOLANKI</t>
  </si>
  <si>
    <t>Visharad Chauhan</t>
  </si>
  <si>
    <t>ZAINULSHA.M.DIWAN</t>
  </si>
  <si>
    <t>Index</t>
  </si>
  <si>
    <t>OU</t>
  </si>
  <si>
    <t>OU Code</t>
  </si>
  <si>
    <t>Vehicles</t>
  </si>
  <si>
    <t>Vehicle name</t>
  </si>
  <si>
    <t>Vehicles ownership</t>
  </si>
  <si>
    <t>Year of purchase</t>
  </si>
  <si>
    <t>Mileage</t>
  </si>
  <si>
    <t>Vehicle Capacity</t>
  </si>
  <si>
    <t>km travelled</t>
  </si>
  <si>
    <t>Fuel Cost</t>
  </si>
  <si>
    <t>EMI</t>
  </si>
  <si>
    <t>Maintenance</t>
  </si>
  <si>
    <t>Vehicle cost</t>
  </si>
  <si>
    <t>Team cost</t>
  </si>
  <si>
    <t>Vapi</t>
  </si>
  <si>
    <t>Ahmedabad Branch</t>
  </si>
  <si>
    <t>Gandhi Nager</t>
  </si>
  <si>
    <t>Rampura Branch</t>
  </si>
  <si>
    <t>Jamnager</t>
  </si>
  <si>
    <t>Surat</t>
  </si>
  <si>
    <t>Vadodara</t>
  </si>
  <si>
    <t>Ahmmedabad City</t>
  </si>
  <si>
    <t>Sanand</t>
  </si>
  <si>
    <t>Rajkot</t>
  </si>
  <si>
    <t>Bhavnager</t>
  </si>
  <si>
    <t>Amreli</t>
  </si>
  <si>
    <t>Junagarh</t>
  </si>
  <si>
    <t>Mehsana</t>
  </si>
  <si>
    <t>bp_id</t>
  </si>
  <si>
    <t>bp_name</t>
  </si>
  <si>
    <t>branch_name</t>
  </si>
  <si>
    <t>per_kg_rate</t>
  </si>
  <si>
    <t>kg_delivered</t>
  </si>
  <si>
    <t>Ashish saxena</t>
  </si>
  <si>
    <t>Problem statement</t>
  </si>
  <si>
    <t>Chauhan navneet kumar</t>
  </si>
  <si>
    <t>Business overview - Process overview</t>
  </si>
  <si>
    <t>Milestone 1 : Build a model,scenario analysis</t>
  </si>
  <si>
    <t>Skill Tag 1</t>
  </si>
  <si>
    <t>Skill Tag 2</t>
  </si>
  <si>
    <t>Ability to structure business process into a model</t>
  </si>
  <si>
    <t>Ability to model different scenarios and answer What - If questions</t>
  </si>
  <si>
    <t>Answer questions</t>
  </si>
  <si>
    <t>Write the insights/recommendations</t>
  </si>
  <si>
    <t>Upload for review</t>
  </si>
  <si>
    <t xml:space="preserve">Milestone 1 Feedback : </t>
  </si>
  <si>
    <t>Karan Mistry_Pickup</t>
  </si>
  <si>
    <t>Milestone 2 : Select the right branch for analysis</t>
  </si>
  <si>
    <t>Rajesh Kumar Misra_Pickup</t>
  </si>
  <si>
    <t>Ability to understand patterns from data</t>
  </si>
  <si>
    <t>Ability to make business decisions</t>
  </si>
  <si>
    <t>Milestone 3 : Insights from AMD payout</t>
  </si>
  <si>
    <t>Milestone 4 : Build cost and revenue model</t>
  </si>
  <si>
    <t>Milestone 5 : Insights from Profitability model and dashboard</t>
  </si>
  <si>
    <t>Milestone 6 : Decision support tool</t>
  </si>
  <si>
    <t>Vehicle</t>
  </si>
  <si>
    <t>Vehicle ownership</t>
  </si>
  <si>
    <t>14 ft,Tata Ace</t>
  </si>
  <si>
    <t>EMI,EMI</t>
  </si>
  <si>
    <t>2018,2017</t>
  </si>
  <si>
    <t>14 ft</t>
  </si>
  <si>
    <t>Market</t>
  </si>
  <si>
    <t>NA</t>
  </si>
  <si>
    <t>17 ft</t>
  </si>
  <si>
    <t>Mahindra</t>
  </si>
  <si>
    <t>AL Dost</t>
  </si>
  <si>
    <t>Tata Ace</t>
  </si>
  <si>
    <t>14 ft,17 ft,22 ft</t>
  </si>
  <si>
    <t>EMI,EMI,Market</t>
  </si>
  <si>
    <t>2016,2017,NA</t>
  </si>
  <si>
    <t>Owned</t>
  </si>
  <si>
    <t>14 ft,19 ft</t>
  </si>
  <si>
    <t>EMI,Market</t>
  </si>
  <si>
    <t>2013,NA</t>
  </si>
  <si>
    <t>Super ace</t>
  </si>
  <si>
    <t>19 ft</t>
  </si>
  <si>
    <t>EMI,Owned</t>
  </si>
  <si>
    <t>2020,2018</t>
  </si>
  <si>
    <t>14 ft,AL Dost,Super ace</t>
  </si>
  <si>
    <t>Market,EMI,EMI</t>
  </si>
  <si>
    <t>NA,2019,2018</t>
  </si>
  <si>
    <t>Tata Ace,Super ace</t>
  </si>
  <si>
    <t>2013,2015</t>
  </si>
  <si>
    <t>Market,Owned</t>
  </si>
  <si>
    <t>NA,2013</t>
  </si>
  <si>
    <t>2015</t>
  </si>
  <si>
    <t>Pickup,Tata Ace</t>
  </si>
  <si>
    <t>Owned,Owned</t>
  </si>
  <si>
    <t>2014,2020</t>
  </si>
  <si>
    <t>Super ace,AL Dost</t>
  </si>
  <si>
    <t>2014,2018</t>
  </si>
  <si>
    <t>Mahindra,Mahindra</t>
  </si>
  <si>
    <t>2019,2018</t>
  </si>
  <si>
    <t>17 ft,Mahindra,Pickup,Tata Ace</t>
  </si>
  <si>
    <t>Market,EMI,EMI,EMI</t>
  </si>
  <si>
    <t>NA,2018,2018,2014</t>
  </si>
  <si>
    <t>20 ft</t>
  </si>
  <si>
    <t>22 ft</t>
  </si>
  <si>
    <t>Pickup</t>
  </si>
  <si>
    <t>Capacity</t>
  </si>
  <si>
    <t>VAPT1</t>
  </si>
  <si>
    <t>AMDT1</t>
  </si>
  <si>
    <t>GNCB1</t>
  </si>
  <si>
    <t>AMDBP</t>
  </si>
  <si>
    <t>BDQT1</t>
  </si>
  <si>
    <t>JGAB1</t>
  </si>
  <si>
    <t>STVT1</t>
  </si>
  <si>
    <t>AMDBL</t>
  </si>
  <si>
    <t>AMDBC</t>
  </si>
  <si>
    <t>RAJB1</t>
  </si>
  <si>
    <t>BVCB1</t>
  </si>
  <si>
    <t>AKVB1</t>
  </si>
  <si>
    <t>JNDB1</t>
  </si>
  <si>
    <t>MSHB1</t>
  </si>
  <si>
    <t>Km travelled</t>
  </si>
  <si>
    <t>Fuel Cost/liter</t>
  </si>
  <si>
    <t>KM and Fuel cost</t>
  </si>
  <si>
    <t>Maintenance and additional cost</t>
  </si>
  <si>
    <t>Downpayment</t>
  </si>
  <si>
    <t>Tenure (yrs)</t>
  </si>
  <si>
    <t>Tenure (months)</t>
  </si>
  <si>
    <t>Interest @ p.a.</t>
  </si>
  <si>
    <t>Ex- Showroom Price</t>
  </si>
  <si>
    <t>Downpayment Amount</t>
  </si>
  <si>
    <t>Balance</t>
  </si>
  <si>
    <t>Tata 407</t>
  </si>
  <si>
    <t>Eicher 14</t>
  </si>
  <si>
    <t>Eicher 17</t>
  </si>
  <si>
    <t>Eicher 19</t>
  </si>
  <si>
    <t>Eicher 20</t>
  </si>
  <si>
    <t>Eicher 32 ft</t>
  </si>
  <si>
    <t>3wheeler</t>
  </si>
  <si>
    <t>Tata 909</t>
  </si>
  <si>
    <t>Tata 1109</t>
  </si>
  <si>
    <t>Champion</t>
  </si>
  <si>
    <t>Trump Forec</t>
  </si>
  <si>
    <t>Cargo king</t>
  </si>
  <si>
    <t>24 FT</t>
  </si>
  <si>
    <t>Taurus</t>
  </si>
  <si>
    <t>code</t>
  </si>
  <si>
    <t>Name</t>
  </si>
  <si>
    <t>Fuel Price</t>
  </si>
  <si>
    <t>Monthly Capacity</t>
  </si>
  <si>
    <t>Row Labels</t>
  </si>
  <si>
    <t>Grand Total</t>
  </si>
  <si>
    <t>Sum of MONTHLY CAPACITY</t>
  </si>
  <si>
    <t>Utilization</t>
  </si>
  <si>
    <t>Monthly Capacity(IN KG's)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</si>
</sst>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₹&quot;\ #,##0;[Red]&quot;₹&quot;\ \-#,##0"/>
    <numFmt numFmtId="43" formatCode="_ * #,##0.00_ ;_ * \-#,##0.00_ ;_ * &quot;-&quot;??_ ;_ @_ "/>
    <numFmt numFmtId="164" formatCode="_ * #,##0_ ;_ * \-#,##0_ ;_ * &quot;-&quot;??_ ;_ @_ "/>
    <numFmt numFmtId="165" formatCode="0.0000"/>
    <numFmt numFmtId="166" formatCode="0.0%"/>
    <numFmt numFmtId="167" formatCode="[$₹]#,##0"/>
    <numFmt numFmtId="168" formatCode="[$₹]#,##0.00"/>
    <numFmt numFmtId="169" formatCode="[$₹]#,##0.0000"/>
    <numFmt numFmtId="170" formatCode="0.0"/>
    <numFmt numFmtId="171" formatCode="&quot;₹&quot;\ #,##0"/>
    <numFmt numFmtId="176" formatCode="&quot;₹&quot;\ #,##0.0;[Red]&quot;₹&quot;\ \-#,##0.0"/>
  </numFmts>
  <fonts count="9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5" fillId="0" borderId="0" xfId="0" applyNumberFormat="1" applyFont="1"/>
    <xf numFmtId="166" fontId="5" fillId="0" borderId="0" xfId="0" applyNumberFormat="1" applyFont="1"/>
    <xf numFmtId="3" fontId="5" fillId="0" borderId="0" xfId="0" applyNumberFormat="1" applyFont="1"/>
    <xf numFmtId="167" fontId="5" fillId="0" borderId="0" xfId="0" applyNumberFormat="1" applyFont="1"/>
    <xf numFmtId="10" fontId="5" fillId="0" borderId="0" xfId="0" applyNumberFormat="1" applyFont="1"/>
    <xf numFmtId="168" fontId="5" fillId="0" borderId="0" xfId="0" applyNumberFormat="1" applyFont="1"/>
    <xf numFmtId="1" fontId="5" fillId="0" borderId="0" xfId="0" applyNumberFormat="1" applyFont="1"/>
    <xf numFmtId="0" fontId="1" fillId="0" borderId="1" xfId="0" applyFont="1" applyBorder="1" applyAlignment="1">
      <alignment horizontal="left" vertical="top"/>
    </xf>
    <xf numFmtId="2" fontId="5" fillId="0" borderId="0" xfId="0" applyNumberFormat="1" applyFont="1"/>
    <xf numFmtId="169" fontId="5" fillId="0" borderId="0" xfId="0" applyNumberFormat="1" applyFont="1"/>
    <xf numFmtId="0" fontId="1" fillId="0" borderId="0" xfId="0" applyFont="1" applyAlignment="1">
      <alignment vertical="top"/>
    </xf>
    <xf numFmtId="4" fontId="5" fillId="0" borderId="0" xfId="0" applyNumberFormat="1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2" fontId="2" fillId="0" borderId="15" xfId="0" applyNumberFormat="1" applyFont="1" applyBorder="1"/>
    <xf numFmtId="170" fontId="2" fillId="0" borderId="0" xfId="0" applyNumberFormat="1" applyFont="1"/>
    <xf numFmtId="1" fontId="2" fillId="0" borderId="15" xfId="0" applyNumberFormat="1" applyFont="1" applyBorder="1"/>
    <xf numFmtId="0" fontId="7" fillId="0" borderId="0" xfId="0" applyFont="1"/>
    <xf numFmtId="6" fontId="2" fillId="0" borderId="0" xfId="0" applyNumberFormat="1" applyFont="1"/>
    <xf numFmtId="0" fontId="1" fillId="0" borderId="11" xfId="0" applyFont="1" applyBorder="1" applyAlignment="1">
      <alignment horizontal="left" vertical="top"/>
    </xf>
    <xf numFmtId="0" fontId="6" fillId="0" borderId="12" xfId="0" applyFont="1" applyBorder="1"/>
    <xf numFmtId="0" fontId="6" fillId="0" borderId="13" xfId="0" applyFont="1" applyBorder="1"/>
    <xf numFmtId="0" fontId="1" fillId="0" borderId="1" xfId="0" applyFont="1" applyBorder="1" applyAlignment="1">
      <alignment horizontal="left" vertical="top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0" xfId="0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1" fillId="4" borderId="11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center"/>
    </xf>
    <xf numFmtId="0" fontId="6" fillId="0" borderId="10" xfId="0" applyFont="1" applyBorder="1"/>
    <xf numFmtId="0" fontId="2" fillId="3" borderId="9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6" xfId="0" applyFont="1" applyBorder="1"/>
    <xf numFmtId="0" fontId="6" fillId="0" borderId="17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0" fontId="0" fillId="0" borderId="0" xfId="0" applyNumberFormat="1"/>
    <xf numFmtId="2" fontId="0" fillId="0" borderId="0" xfId="0" applyNumberFormat="1"/>
    <xf numFmtId="171" fontId="0" fillId="0" borderId="0" xfId="0" applyNumberFormat="1"/>
    <xf numFmtId="17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76" fontId="0" fillId="0" borderId="0" xfId="0" applyNumberFormat="1"/>
    <xf numFmtId="3" fontId="0" fillId="0" borderId="0" xfId="0" applyNumberFormat="1"/>
    <xf numFmtId="6" fontId="0" fillId="0" borderId="0" xfId="0" applyNumberFormat="1"/>
    <xf numFmtId="9" fontId="0" fillId="0" borderId="0" xfId="0" applyNumberFormat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5">
    <dxf>
      <fill>
        <patternFill patternType="solid">
          <fgColor rgb="FFB7E1CD"/>
          <bgColor rgb="FFB7E1C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numFmt numFmtId="2" formatCode="0.00"/>
    </dxf>
    <dxf>
      <numFmt numFmtId="171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71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71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71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71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71" formatCode="&quot;₹&quot;\ #,##0"/>
    </dxf>
    <dxf>
      <numFmt numFmtId="171" formatCode="&quot;₹&quot;\ #,##0"/>
    </dxf>
    <dxf>
      <numFmt numFmtId="2" formatCode="0.00"/>
    </dxf>
    <dxf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s\Downloads\cost_structure.xlsx" TargetMode="External"/><Relationship Id="rId1" Type="http://schemas.openxmlformats.org/officeDocument/2006/relationships/externalLinkPath" Target="cost_structur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s\Downloads\Profit_Analysis.xlsx" TargetMode="External"/><Relationship Id="rId1" Type="http://schemas.openxmlformats.org/officeDocument/2006/relationships/externalLinkPath" Target="Profit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ner_vehicles_form_AMD"/>
      <sheetName val="AMD_OU_Data"/>
      <sheetName val="AMD_EMI_Data"/>
      <sheetName val="vehicle_mapping"/>
      <sheetName val="cost_base"/>
      <sheetName val="PAYOUT-AHMEDABAD"/>
      <sheetName val="rough"/>
    </sheetNames>
    <sheetDataSet>
      <sheetData sheetId="0"/>
      <sheetData sheetId="1">
        <row r="5">
          <cell r="D5" t="str">
            <v>14 ft</v>
          </cell>
          <cell r="E5" t="str">
            <v>Tata Ace</v>
          </cell>
          <cell r="F5" t="str">
            <v>17 ft</v>
          </cell>
          <cell r="G5" t="str">
            <v>Mahindra</v>
          </cell>
          <cell r="H5" t="str">
            <v>AL Dost</v>
          </cell>
          <cell r="I5" t="str">
            <v>22 ft</v>
          </cell>
          <cell r="J5" t="str">
            <v>19 ft</v>
          </cell>
          <cell r="K5" t="str">
            <v>Super ace</v>
          </cell>
          <cell r="L5" t="str">
            <v>Pickup</v>
          </cell>
          <cell r="M5" t="str">
            <v>20 ft</v>
          </cell>
        </row>
        <row r="6">
          <cell r="D6">
            <v>2.5</v>
          </cell>
          <cell r="E6">
            <v>0.75</v>
          </cell>
          <cell r="F6">
            <v>4.5</v>
          </cell>
          <cell r="G6">
            <v>1.5</v>
          </cell>
          <cell r="H6">
            <v>1.25</v>
          </cell>
          <cell r="I6">
            <v>6.8</v>
          </cell>
          <cell r="J6">
            <v>6.5</v>
          </cell>
          <cell r="K6">
            <v>1.2</v>
          </cell>
          <cell r="L6">
            <v>1.5</v>
          </cell>
          <cell r="M6">
            <v>6.5</v>
          </cell>
        </row>
        <row r="7">
          <cell r="D7">
            <v>1.3716279178867452</v>
          </cell>
          <cell r="E7">
            <v>0.87164452163370731</v>
          </cell>
          <cell r="F7">
            <v>6.5900268382448797</v>
          </cell>
          <cell r="G7">
            <v>1.7560710813108671</v>
          </cell>
          <cell r="H7">
            <v>1.4794834103460122</v>
          </cell>
          <cell r="I7">
            <v>6.1632258630205721</v>
          </cell>
          <cell r="J7">
            <v>6.3444422201305457</v>
          </cell>
          <cell r="K7">
            <v>1.2553873551357686</v>
          </cell>
          <cell r="L7">
            <v>2.0151745545610398</v>
          </cell>
          <cell r="M7">
            <v>8.3168758162833143</v>
          </cell>
        </row>
        <row r="8">
          <cell r="D8">
            <v>2.0894319729541331</v>
          </cell>
          <cell r="E8">
            <v>0.9429848152367003</v>
          </cell>
          <cell r="F8">
            <v>4.9355733512841624</v>
          </cell>
          <cell r="G8">
            <v>1.3894248629666022</v>
          </cell>
          <cell r="H8">
            <v>0.98274794067505944</v>
          </cell>
          <cell r="I8">
            <v>9.069599658896939</v>
          </cell>
          <cell r="J8">
            <v>9.061548312391233</v>
          </cell>
          <cell r="K8">
            <v>1.6608369539392234</v>
          </cell>
          <cell r="L8">
            <v>0.92312014901072148</v>
          </cell>
          <cell r="M8">
            <v>3.6366487426933163</v>
          </cell>
        </row>
        <row r="9">
          <cell r="D9">
            <v>3.2059714540845863</v>
          </cell>
          <cell r="E9">
            <v>0.75264980525332092</v>
          </cell>
          <cell r="F9">
            <v>2.6680743558814162</v>
          </cell>
          <cell r="G9">
            <v>1.4849540362195355</v>
          </cell>
          <cell r="H9">
            <v>1.5806763812306639</v>
          </cell>
          <cell r="I9">
            <v>7.0261544636506956</v>
          </cell>
          <cell r="J9">
            <v>8.020308897431061</v>
          </cell>
          <cell r="K9">
            <v>1.547136301399902</v>
          </cell>
          <cell r="L9">
            <v>1.2007936330416782</v>
          </cell>
          <cell r="M9">
            <v>9.1768169395911947</v>
          </cell>
        </row>
        <row r="10">
          <cell r="D10">
            <v>2.7317924077831095</v>
          </cell>
          <cell r="E10">
            <v>0.79022382032227789</v>
          </cell>
          <cell r="F10">
            <v>2.8878294364616104</v>
          </cell>
          <cell r="G10">
            <v>1.9500664008531057</v>
          </cell>
          <cell r="H10">
            <v>0.97146367060579686</v>
          </cell>
          <cell r="I10">
            <v>4.7806684737339911</v>
          </cell>
          <cell r="J10">
            <v>7.0555893958151774</v>
          </cell>
          <cell r="K10">
            <v>1.6651510049498304</v>
          </cell>
          <cell r="L10">
            <v>0.83978761210922248</v>
          </cell>
          <cell r="M10">
            <v>6.3812061973109184</v>
          </cell>
        </row>
        <row r="11">
          <cell r="D11">
            <v>3.0291773948414247</v>
          </cell>
          <cell r="E11">
            <v>0.78423707313208679</v>
          </cell>
          <cell r="F11">
            <v>6.6757292172846023</v>
          </cell>
          <cell r="G11">
            <v>1.4540544655013614</v>
          </cell>
          <cell r="H11">
            <v>1.255498666050832</v>
          </cell>
          <cell r="I11">
            <v>6.4148815692349324</v>
          </cell>
          <cell r="J11">
            <v>4.0107442824939792</v>
          </cell>
          <cell r="K11">
            <v>1.1330291042239415</v>
          </cell>
          <cell r="L11">
            <v>2.1684213935763577</v>
          </cell>
          <cell r="M11">
            <v>4.2079741306292213</v>
          </cell>
        </row>
        <row r="12">
          <cell r="D12">
            <v>2.042136553081618</v>
          </cell>
          <cell r="E12">
            <v>1.0764283836997799</v>
          </cell>
          <cell r="F12">
            <v>5.1635046388777424</v>
          </cell>
          <cell r="G12">
            <v>1.2956987206952588</v>
          </cell>
          <cell r="H12">
            <v>1.2307641755925045</v>
          </cell>
          <cell r="I12">
            <v>8.2407106661901022</v>
          </cell>
          <cell r="J12">
            <v>6.5338534098204377</v>
          </cell>
          <cell r="K12">
            <v>0.92367017907162885</v>
          </cell>
          <cell r="L12">
            <v>0.85302327747358231</v>
          </cell>
          <cell r="M12">
            <v>9.4574050799191856</v>
          </cell>
        </row>
        <row r="13">
          <cell r="D13">
            <v>2.4855141620694923</v>
          </cell>
          <cell r="E13">
            <v>0.82950150505402065</v>
          </cell>
          <cell r="F13">
            <v>4.1716886166186011</v>
          </cell>
          <cell r="G13">
            <v>0.76558845019723076</v>
          </cell>
          <cell r="H13">
            <v>1.7575650132846743</v>
          </cell>
          <cell r="I13">
            <v>6.1360596965497951</v>
          </cell>
          <cell r="J13">
            <v>8.6536756158497194</v>
          </cell>
          <cell r="K13">
            <v>1.1205580597561495</v>
          </cell>
          <cell r="L13">
            <v>1.7346249156634048</v>
          </cell>
          <cell r="M13">
            <v>5.4411169503480732</v>
          </cell>
        </row>
        <row r="14">
          <cell r="D14">
            <v>2.0129103980635716</v>
          </cell>
          <cell r="E14">
            <v>1.0426350561035722</v>
          </cell>
          <cell r="F14">
            <v>5.3300030951287276</v>
          </cell>
          <cell r="G14">
            <v>1.6899264933411371</v>
          </cell>
          <cell r="H14">
            <v>1.8308787786446832</v>
          </cell>
          <cell r="I14">
            <v>8.8007216306478302</v>
          </cell>
          <cell r="J14">
            <v>4.4660826723883362</v>
          </cell>
          <cell r="K14">
            <v>0.68840450123681141</v>
          </cell>
          <cell r="L14">
            <v>1.225391233329689</v>
          </cell>
          <cell r="M14">
            <v>9.1517289846133512</v>
          </cell>
        </row>
        <row r="15">
          <cell r="D15">
            <v>2.6626445587303422</v>
          </cell>
          <cell r="E15">
            <v>0.44282249549748876</v>
          </cell>
          <cell r="F15">
            <v>5.8262320774465675</v>
          </cell>
          <cell r="G15">
            <v>1.3434882381767432</v>
          </cell>
          <cell r="H15">
            <v>1.5525544279710768</v>
          </cell>
          <cell r="I15">
            <v>5.2185025659118063</v>
          </cell>
          <cell r="J15">
            <v>9.4243364400375302</v>
          </cell>
          <cell r="K15">
            <v>1.1466290648202664</v>
          </cell>
          <cell r="L15">
            <v>1.6537934308679081</v>
          </cell>
          <cell r="M15">
            <v>7.8069757401788316</v>
          </cell>
        </row>
        <row r="16">
          <cell r="D16">
            <v>2.613130034073432</v>
          </cell>
          <cell r="E16">
            <v>0.45292759460279902</v>
          </cell>
          <cell r="F16">
            <v>4.6254337117602384</v>
          </cell>
          <cell r="G16">
            <v>2.1170956821339351</v>
          </cell>
          <cell r="H16">
            <v>0.78073997010027973</v>
          </cell>
          <cell r="I16">
            <v>10.187370059062724</v>
          </cell>
          <cell r="J16">
            <v>5.8687448366557167</v>
          </cell>
          <cell r="K16">
            <v>1.4699018296884461</v>
          </cell>
          <cell r="L16">
            <v>0.88725614182146595</v>
          </cell>
          <cell r="M16">
            <v>8.9037175849455874</v>
          </cell>
        </row>
        <row r="17">
          <cell r="D17">
            <v>3.3408901233443706</v>
          </cell>
          <cell r="E17">
            <v>0.77022019432012823</v>
          </cell>
          <cell r="F17">
            <v>3.0816786589016365</v>
          </cell>
          <cell r="G17">
            <v>1.2440500295028665</v>
          </cell>
          <cell r="H17">
            <v>1.4205369964896497</v>
          </cell>
          <cell r="I17">
            <v>3.7420134153041862</v>
          </cell>
          <cell r="J17">
            <v>5.6191996273943161</v>
          </cell>
          <cell r="K17">
            <v>1.4187282288468177</v>
          </cell>
          <cell r="L17">
            <v>1.8257713460890383</v>
          </cell>
          <cell r="M17">
            <v>3.8054634216814738</v>
          </cell>
        </row>
        <row r="18">
          <cell r="D18">
            <v>3.2441979846420277</v>
          </cell>
          <cell r="E18">
            <v>1.020976097530419</v>
          </cell>
          <cell r="F18">
            <v>5.6018862439359944</v>
          </cell>
          <cell r="G18">
            <v>1.9605528224914877</v>
          </cell>
          <cell r="H18">
            <v>0.76225294046677505</v>
          </cell>
          <cell r="I18">
            <v>9.2078807414803201</v>
          </cell>
          <cell r="J18">
            <v>6.7713742213883412</v>
          </cell>
          <cell r="K18">
            <v>1.7484065208862694</v>
          </cell>
          <cell r="L18">
            <v>1.492156181046097</v>
          </cell>
          <cell r="M18">
            <v>6.6002157408820405</v>
          </cell>
        </row>
        <row r="19">
          <cell r="D19">
            <v>1.5222857777104877</v>
          </cell>
          <cell r="E19">
            <v>0.9287683414142236</v>
          </cell>
          <cell r="F19">
            <v>4.7828871387245444</v>
          </cell>
          <cell r="G19">
            <v>1.7903212444492185</v>
          </cell>
          <cell r="H19">
            <v>1.3162115733941109</v>
          </cell>
          <cell r="I19">
            <v>8.959702404147734</v>
          </cell>
          <cell r="J19">
            <v>7.5902606369029275</v>
          </cell>
          <cell r="K19">
            <v>1.0495342717236757</v>
          </cell>
          <cell r="L19">
            <v>2.1305400062346123</v>
          </cell>
          <cell r="M19">
            <v>7.7651840474784732</v>
          </cell>
        </row>
        <row r="20">
          <cell r="D20">
            <v>2.4894079099475239</v>
          </cell>
          <cell r="E20">
            <v>0.81828712170003737</v>
          </cell>
          <cell r="F20">
            <v>4.7743248128964799</v>
          </cell>
          <cell r="G20">
            <v>1.5529494662742389</v>
          </cell>
          <cell r="H20">
            <v>1.2979552817751512</v>
          </cell>
          <cell r="I20">
            <v>7.1962493719879745</v>
          </cell>
          <cell r="J20">
            <v>6.851440040621382</v>
          </cell>
          <cell r="K20">
            <v>1.2876695268341951</v>
          </cell>
          <cell r="L20">
            <v>1.4607038482017727</v>
          </cell>
          <cell r="M20">
            <v>6.9393806697539278</v>
          </cell>
        </row>
        <row r="24">
          <cell r="D24" t="str">
            <v>14 ft</v>
          </cell>
          <cell r="E24" t="str">
            <v>Tata Ace</v>
          </cell>
          <cell r="F24" t="str">
            <v>17 ft</v>
          </cell>
          <cell r="G24" t="str">
            <v>Mahindra</v>
          </cell>
          <cell r="H24" t="str">
            <v>AL Dost</v>
          </cell>
          <cell r="I24" t="str">
            <v>22 ft</v>
          </cell>
          <cell r="J24" t="str">
            <v>19 ft</v>
          </cell>
          <cell r="K24" t="str">
            <v>Super ace</v>
          </cell>
          <cell r="L24" t="str">
            <v>Pickup</v>
          </cell>
          <cell r="M24" t="str">
            <v>20 ft</v>
          </cell>
        </row>
        <row r="25">
          <cell r="C25" t="str">
            <v>VAPT1</v>
          </cell>
          <cell r="D25">
            <v>9</v>
          </cell>
          <cell r="E25">
            <v>14</v>
          </cell>
          <cell r="F25">
            <v>7</v>
          </cell>
          <cell r="G25">
            <v>12</v>
          </cell>
          <cell r="H25">
            <v>12</v>
          </cell>
          <cell r="I25">
            <v>5</v>
          </cell>
          <cell r="J25">
            <v>7</v>
          </cell>
          <cell r="K25">
            <v>15</v>
          </cell>
          <cell r="L25">
            <v>11</v>
          </cell>
          <cell r="M25">
            <v>7</v>
          </cell>
        </row>
        <row r="26">
          <cell r="C26" t="str">
            <v>AMDT1</v>
          </cell>
          <cell r="D26">
            <v>10.654492757487054</v>
          </cell>
          <cell r="E26">
            <v>16.258602321977552</v>
          </cell>
          <cell r="F26">
            <v>6.5525461364709248</v>
          </cell>
          <cell r="G26">
            <v>17.993106857630693</v>
          </cell>
          <cell r="H26">
            <v>13.451738176402987</v>
          </cell>
          <cell r="I26">
            <v>5.6254865708170776</v>
          </cell>
          <cell r="J26">
            <v>6.9433969910850388</v>
          </cell>
          <cell r="K26">
            <v>19.727271829608707</v>
          </cell>
          <cell r="L26">
            <v>13.190684957906097</v>
          </cell>
          <cell r="M26">
            <v>6.4723728273148859</v>
          </cell>
        </row>
        <row r="27">
          <cell r="C27" t="str">
            <v>GNCB1</v>
          </cell>
          <cell r="D27">
            <v>5.2860571752912939</v>
          </cell>
          <cell r="E27">
            <v>9.3641429387747763</v>
          </cell>
          <cell r="F27">
            <v>4.0027222860453167</v>
          </cell>
          <cell r="G27">
            <v>16.829787347508621</v>
          </cell>
          <cell r="H27">
            <v>10.825923490413658</v>
          </cell>
          <cell r="I27">
            <v>6.5482696853456179</v>
          </cell>
          <cell r="J27">
            <v>9.0542198135611471</v>
          </cell>
          <cell r="K27">
            <v>8.8911677945264511</v>
          </cell>
          <cell r="L27">
            <v>13.103715688180497</v>
          </cell>
          <cell r="M27">
            <v>5.0293330326925316</v>
          </cell>
        </row>
        <row r="28">
          <cell r="C28" t="str">
            <v>AMDBP</v>
          </cell>
          <cell r="D28">
            <v>6.5643039231879792</v>
          </cell>
          <cell r="E28">
            <v>7.7853868200690899</v>
          </cell>
          <cell r="F28">
            <v>4.6995094079618678</v>
          </cell>
          <cell r="G28">
            <v>11.216814907083885</v>
          </cell>
          <cell r="H28">
            <v>15.340744990271009</v>
          </cell>
          <cell r="I28">
            <v>6.8437968681211503</v>
          </cell>
          <cell r="J28">
            <v>9.6136236006675535</v>
          </cell>
          <cell r="K28">
            <v>8.2634915425886728</v>
          </cell>
          <cell r="L28">
            <v>8.0856008470429561</v>
          </cell>
          <cell r="M28">
            <v>7.3902863487235058</v>
          </cell>
        </row>
        <row r="29">
          <cell r="C29" t="str">
            <v>BDQT1</v>
          </cell>
          <cell r="D29">
            <v>12.597885435760045</v>
          </cell>
          <cell r="E29">
            <v>18.889971546597494</v>
          </cell>
          <cell r="F29">
            <v>6.3406780217955294</v>
          </cell>
          <cell r="G29">
            <v>7.8844367035453136</v>
          </cell>
          <cell r="H29">
            <v>16.206961290646341</v>
          </cell>
          <cell r="I29">
            <v>2.8057560647840889</v>
          </cell>
          <cell r="J29">
            <v>6.9913101718991655</v>
          </cell>
          <cell r="K29">
            <v>9.9226528824228826</v>
          </cell>
          <cell r="L29">
            <v>15.384025214500658</v>
          </cell>
          <cell r="M29">
            <v>9.0730417887051704</v>
          </cell>
        </row>
        <row r="30">
          <cell r="C30" t="str">
            <v>JGAB1</v>
          </cell>
          <cell r="D30">
            <v>8.5572888357740542</v>
          </cell>
          <cell r="E30">
            <v>17.527489465012966</v>
          </cell>
          <cell r="F30">
            <v>8.8486362537342718</v>
          </cell>
          <cell r="G30">
            <v>11.470515915679254</v>
          </cell>
          <cell r="H30">
            <v>8.5913304450859602</v>
          </cell>
          <cell r="I30">
            <v>4.0225901389000622</v>
          </cell>
          <cell r="J30">
            <v>6.994169495781124</v>
          </cell>
          <cell r="K30">
            <v>14.607759197359787</v>
          </cell>
          <cell r="L30">
            <v>9.1992908703905929</v>
          </cell>
          <cell r="M30">
            <v>6.2066335027689687</v>
          </cell>
        </row>
        <row r="31">
          <cell r="C31" t="str">
            <v>STVT1</v>
          </cell>
          <cell r="D31">
            <v>13.044642984582476</v>
          </cell>
          <cell r="E31">
            <v>17.294647938760768</v>
          </cell>
          <cell r="F31">
            <v>7.7766332599738792</v>
          </cell>
          <cell r="G31">
            <v>10.993520457852068</v>
          </cell>
          <cell r="H31">
            <v>6.5028597954101208</v>
          </cell>
          <cell r="I31">
            <v>6.653749290515103</v>
          </cell>
          <cell r="J31">
            <v>5.9120870818290419</v>
          </cell>
          <cell r="K31">
            <v>9.9883862678539934</v>
          </cell>
          <cell r="L31">
            <v>15.950618522132626</v>
          </cell>
          <cell r="M31">
            <v>9.0992399082661102</v>
          </cell>
        </row>
        <row r="32">
          <cell r="C32" t="str">
            <v>AMDBL</v>
          </cell>
          <cell r="D32">
            <v>9.095012736983012</v>
          </cell>
          <cell r="E32">
            <v>11.877483960310325</v>
          </cell>
          <cell r="F32">
            <v>4.7678225888124217</v>
          </cell>
          <cell r="G32">
            <v>12.660297306770655</v>
          </cell>
          <cell r="H32">
            <v>13.450349126762511</v>
          </cell>
          <cell r="I32">
            <v>6.9975104484458805</v>
          </cell>
          <cell r="J32">
            <v>3.5462174548919334</v>
          </cell>
          <cell r="K32">
            <v>14.772994987503026</v>
          </cell>
          <cell r="L32">
            <v>12.695068641582363</v>
          </cell>
          <cell r="M32">
            <v>4.2327868051101323</v>
          </cell>
        </row>
        <row r="33">
          <cell r="C33" t="str">
            <v>AMDBC</v>
          </cell>
          <cell r="D33">
            <v>8.2263731614000832</v>
          </cell>
          <cell r="E33">
            <v>17.157710528177709</v>
          </cell>
          <cell r="F33">
            <v>8.8032810791224669</v>
          </cell>
          <cell r="G33">
            <v>16.94684534491298</v>
          </cell>
          <cell r="H33">
            <v>17.133678707427691</v>
          </cell>
          <cell r="I33">
            <v>5.7911383939256282</v>
          </cell>
          <cell r="J33">
            <v>6.2456335873807207</v>
          </cell>
          <cell r="K33">
            <v>19.007492702321208</v>
          </cell>
          <cell r="L33">
            <v>5.6009805031080173</v>
          </cell>
          <cell r="M33">
            <v>10.034716982431769</v>
          </cell>
        </row>
        <row r="34">
          <cell r="C34" t="str">
            <v>RAJB1</v>
          </cell>
          <cell r="D34">
            <v>6.5026760227365354</v>
          </cell>
          <cell r="E34">
            <v>15.252132362435546</v>
          </cell>
          <cell r="F34">
            <v>8.1037665544709014</v>
          </cell>
          <cell r="G34">
            <v>9.8850325042295175</v>
          </cell>
          <cell r="H34">
            <v>15.809273684182674</v>
          </cell>
          <cell r="I34">
            <v>7.2151534677710956</v>
          </cell>
          <cell r="J34">
            <v>5.6071584887690609</v>
          </cell>
          <cell r="K34">
            <v>17.582051377297987</v>
          </cell>
          <cell r="L34">
            <v>13.840671454814565</v>
          </cell>
          <cell r="M34">
            <v>8.8687809718665012</v>
          </cell>
        </row>
        <row r="35">
          <cell r="C35" t="str">
            <v>BVCB1</v>
          </cell>
          <cell r="D35">
            <v>6.5961908280535031</v>
          </cell>
          <cell r="E35">
            <v>16.063164089373629</v>
          </cell>
          <cell r="F35">
            <v>9.4413110792155983</v>
          </cell>
          <cell r="G35">
            <v>9.8332980589745791</v>
          </cell>
          <cell r="H35">
            <v>12.445383828353986</v>
          </cell>
          <cell r="I35">
            <v>7.4260551665578394</v>
          </cell>
          <cell r="J35">
            <v>8.0659641603692069</v>
          </cell>
          <cell r="K35">
            <v>22.078620079578279</v>
          </cell>
          <cell r="L35">
            <v>8.6712780635579705</v>
          </cell>
          <cell r="M35">
            <v>6.2331476963493078</v>
          </cell>
        </row>
        <row r="36">
          <cell r="C36" t="str">
            <v>AKVB1</v>
          </cell>
          <cell r="D36">
            <v>11.882619935789156</v>
          </cell>
          <cell r="E36">
            <v>7.7547010800667442</v>
          </cell>
          <cell r="F36">
            <v>7.3075336265779267</v>
          </cell>
          <cell r="G36">
            <v>10.682038910356107</v>
          </cell>
          <cell r="H36">
            <v>12.342261159350826</v>
          </cell>
          <cell r="I36">
            <v>6.201983476391729</v>
          </cell>
          <cell r="J36">
            <v>9.0635584124837791</v>
          </cell>
          <cell r="K36">
            <v>7.9600123928705093</v>
          </cell>
          <cell r="L36">
            <v>9.0929087151551791</v>
          </cell>
          <cell r="M36">
            <v>10.421273741355064</v>
          </cell>
        </row>
        <row r="37">
          <cell r="C37" t="str">
            <v>JNDB1</v>
          </cell>
          <cell r="D37">
            <v>9.7355167126903943</v>
          </cell>
          <cell r="E37">
            <v>10.173410042173559</v>
          </cell>
          <cell r="F37">
            <v>9.6221836408867674</v>
          </cell>
          <cell r="G37">
            <v>12.515256849225601</v>
          </cell>
          <cell r="H37">
            <v>10.600117423782359</v>
          </cell>
          <cell r="I37">
            <v>6.8346750563166569</v>
          </cell>
          <cell r="J37">
            <v>8.8926129273594867</v>
          </cell>
          <cell r="K37">
            <v>20.557655903160384</v>
          </cell>
          <cell r="L37">
            <v>13.686632682309099</v>
          </cell>
          <cell r="M37">
            <v>5.9341751044979203</v>
          </cell>
        </row>
        <row r="38">
          <cell r="C38" t="str">
            <v>MSHB1</v>
          </cell>
          <cell r="D38">
            <v>9.5396895510436295</v>
          </cell>
          <cell r="E38">
            <v>15.121239176229034</v>
          </cell>
          <cell r="F38">
            <v>7.6975781451138134</v>
          </cell>
          <cell r="G38">
            <v>8.6217992604575731</v>
          </cell>
          <cell r="H38">
            <v>16.13123977077149</v>
          </cell>
          <cell r="I38">
            <v>7.4640669757528144</v>
          </cell>
          <cell r="J38">
            <v>8.0027294517711969</v>
          </cell>
          <cell r="K38">
            <v>21.282522450645846</v>
          </cell>
          <cell r="L38">
            <v>14.975739041824566</v>
          </cell>
          <cell r="M38">
            <v>7.5150284266945455</v>
          </cell>
        </row>
        <row r="39">
          <cell r="D39">
            <v>2</v>
          </cell>
          <cell r="E39">
            <v>3</v>
          </cell>
          <cell r="F39">
            <v>4</v>
          </cell>
          <cell r="G39">
            <v>5</v>
          </cell>
          <cell r="H39">
            <v>6</v>
          </cell>
          <cell r="I39">
            <v>7</v>
          </cell>
          <cell r="J39">
            <v>8</v>
          </cell>
          <cell r="K39">
            <v>9</v>
          </cell>
          <cell r="L39">
            <v>10</v>
          </cell>
          <cell r="M39">
            <v>11</v>
          </cell>
        </row>
        <row r="42">
          <cell r="D42" t="str">
            <v>Km travelled</v>
          </cell>
          <cell r="E42" t="str">
            <v>Fuel Cost/liter</v>
          </cell>
        </row>
        <row r="43">
          <cell r="C43" t="str">
            <v>VAPT1</v>
          </cell>
          <cell r="D43">
            <v>1600</v>
          </cell>
          <cell r="E43">
            <v>92.3</v>
          </cell>
        </row>
        <row r="44">
          <cell r="C44" t="str">
            <v>AMDT1</v>
          </cell>
          <cell r="D44">
            <v>2900</v>
          </cell>
          <cell r="E44">
            <v>100.490621572495</v>
          </cell>
        </row>
        <row r="45">
          <cell r="C45" t="str">
            <v>GNCB1</v>
          </cell>
          <cell r="D45">
            <v>2700</v>
          </cell>
          <cell r="E45">
            <v>113.411129978113</v>
          </cell>
        </row>
        <row r="46">
          <cell r="C46" t="str">
            <v>AMDBP</v>
          </cell>
          <cell r="D46">
            <v>2600</v>
          </cell>
          <cell r="E46">
            <v>80.841831220499003</v>
          </cell>
        </row>
        <row r="47">
          <cell r="C47" t="str">
            <v>BDQT1</v>
          </cell>
          <cell r="D47">
            <v>3000</v>
          </cell>
          <cell r="E47">
            <v>78.562830363879911</v>
          </cell>
        </row>
        <row r="48">
          <cell r="C48" t="str">
            <v>JGAB1</v>
          </cell>
          <cell r="D48">
            <v>1900</v>
          </cell>
          <cell r="E48">
            <v>100.23638952450855</v>
          </cell>
        </row>
        <row r="49">
          <cell r="C49" t="str">
            <v>STVT1</v>
          </cell>
          <cell r="D49">
            <v>2900</v>
          </cell>
          <cell r="E49">
            <v>99.413389578885443</v>
          </cell>
        </row>
        <row r="50">
          <cell r="C50" t="str">
            <v>AMDBL</v>
          </cell>
          <cell r="D50">
            <v>1800</v>
          </cell>
          <cell r="E50">
            <v>94.581378550804004</v>
          </cell>
        </row>
        <row r="51">
          <cell r="C51" t="str">
            <v>AMDBC</v>
          </cell>
          <cell r="D51">
            <v>3100</v>
          </cell>
          <cell r="E51">
            <v>93.069310566121402</v>
          </cell>
        </row>
        <row r="52">
          <cell r="C52" t="str">
            <v>RAJB1</v>
          </cell>
          <cell r="D52">
            <v>1800</v>
          </cell>
          <cell r="E52">
            <v>90.694100434826595</v>
          </cell>
        </row>
        <row r="53">
          <cell r="C53" t="str">
            <v>BVCB1</v>
          </cell>
          <cell r="D53">
            <v>2500</v>
          </cell>
          <cell r="E53">
            <v>96.102793427526507</v>
          </cell>
        </row>
        <row r="54">
          <cell r="C54" t="str">
            <v>AKVB1</v>
          </cell>
          <cell r="D54">
            <v>2400</v>
          </cell>
          <cell r="E54">
            <v>98.228263631632004</v>
          </cell>
        </row>
        <row r="55">
          <cell r="C55" t="str">
            <v>JNDB1</v>
          </cell>
          <cell r="D55">
            <v>1800</v>
          </cell>
          <cell r="E55">
            <v>81.927096694379998</v>
          </cell>
        </row>
        <row r="56">
          <cell r="C56" t="str">
            <v>MSHB1</v>
          </cell>
          <cell r="D56">
            <v>2000</v>
          </cell>
          <cell r="E56">
            <v>99.377580279295699</v>
          </cell>
        </row>
        <row r="60">
          <cell r="D60" t="str">
            <v>14 ft</v>
          </cell>
          <cell r="E60" t="str">
            <v>Tata Ace</v>
          </cell>
          <cell r="F60" t="str">
            <v>17 ft</v>
          </cell>
          <cell r="G60" t="str">
            <v>Mahindra</v>
          </cell>
          <cell r="H60" t="str">
            <v>AL Dost</v>
          </cell>
          <cell r="I60" t="str">
            <v>22 ft</v>
          </cell>
          <cell r="J60" t="str">
            <v>19 ft</v>
          </cell>
          <cell r="K60" t="str">
            <v>Super ace</v>
          </cell>
          <cell r="L60" t="str">
            <v>Pickup</v>
          </cell>
          <cell r="M60" t="str">
            <v>20 ft</v>
          </cell>
        </row>
        <row r="61">
          <cell r="C61" t="str">
            <v>VAPT1</v>
          </cell>
          <cell r="D61">
            <v>9580</v>
          </cell>
          <cell r="E61">
            <v>5880</v>
          </cell>
          <cell r="F61">
            <v>10080</v>
          </cell>
          <cell r="G61">
            <v>6080</v>
          </cell>
          <cell r="H61">
            <v>5880</v>
          </cell>
          <cell r="I61">
            <v>11080</v>
          </cell>
          <cell r="J61">
            <v>11080</v>
          </cell>
          <cell r="K61">
            <v>6580</v>
          </cell>
          <cell r="L61">
            <v>6180</v>
          </cell>
          <cell r="M61">
            <v>11080</v>
          </cell>
        </row>
        <row r="62">
          <cell r="C62" t="str">
            <v>AMDT1</v>
          </cell>
          <cell r="D62">
            <v>14000</v>
          </cell>
          <cell r="E62">
            <v>10400</v>
          </cell>
          <cell r="F62">
            <v>12500</v>
          </cell>
          <cell r="G62">
            <v>6500</v>
          </cell>
          <cell r="H62">
            <v>7600</v>
          </cell>
          <cell r="I62">
            <v>21400</v>
          </cell>
          <cell r="J62">
            <v>11400</v>
          </cell>
          <cell r="K62">
            <v>8400</v>
          </cell>
          <cell r="L62">
            <v>10400</v>
          </cell>
          <cell r="M62">
            <v>20100</v>
          </cell>
        </row>
        <row r="63">
          <cell r="C63" t="str">
            <v>GNCB1</v>
          </cell>
          <cell r="D63">
            <v>18700</v>
          </cell>
          <cell r="E63">
            <v>7800</v>
          </cell>
          <cell r="F63">
            <v>19000</v>
          </cell>
          <cell r="G63">
            <v>8200</v>
          </cell>
          <cell r="H63">
            <v>8300</v>
          </cell>
          <cell r="I63">
            <v>13000</v>
          </cell>
          <cell r="J63">
            <v>12700</v>
          </cell>
          <cell r="K63">
            <v>7300</v>
          </cell>
          <cell r="L63">
            <v>7700</v>
          </cell>
          <cell r="M63">
            <v>17800</v>
          </cell>
        </row>
        <row r="64">
          <cell r="C64" t="str">
            <v>AMDBP</v>
          </cell>
          <cell r="D64">
            <v>18500</v>
          </cell>
          <cell r="E64">
            <v>6900</v>
          </cell>
          <cell r="F64">
            <v>11200</v>
          </cell>
          <cell r="G64">
            <v>11200</v>
          </cell>
          <cell r="H64">
            <v>11400</v>
          </cell>
          <cell r="I64">
            <v>14500</v>
          </cell>
          <cell r="J64">
            <v>20300</v>
          </cell>
          <cell r="K64">
            <v>12200</v>
          </cell>
          <cell r="L64">
            <v>9800</v>
          </cell>
          <cell r="M64">
            <v>20700</v>
          </cell>
        </row>
        <row r="65">
          <cell r="C65" t="str">
            <v>BDQT1</v>
          </cell>
          <cell r="D65">
            <v>15100</v>
          </cell>
          <cell r="E65">
            <v>10700</v>
          </cell>
          <cell r="F65">
            <v>10900</v>
          </cell>
          <cell r="G65">
            <v>9000</v>
          </cell>
          <cell r="H65">
            <v>10200</v>
          </cell>
          <cell r="I65">
            <v>17200</v>
          </cell>
          <cell r="J65">
            <v>21800</v>
          </cell>
          <cell r="K65">
            <v>10500</v>
          </cell>
          <cell r="L65">
            <v>10500</v>
          </cell>
          <cell r="M65">
            <v>17000</v>
          </cell>
        </row>
        <row r="66">
          <cell r="C66" t="str">
            <v>JGAB1</v>
          </cell>
          <cell r="D66">
            <v>11900</v>
          </cell>
          <cell r="E66">
            <v>10700</v>
          </cell>
          <cell r="F66">
            <v>19600</v>
          </cell>
          <cell r="G66">
            <v>8000</v>
          </cell>
          <cell r="H66">
            <v>7900</v>
          </cell>
          <cell r="I66">
            <v>13600</v>
          </cell>
          <cell r="J66">
            <v>15300</v>
          </cell>
          <cell r="K66">
            <v>7900</v>
          </cell>
          <cell r="L66">
            <v>10800</v>
          </cell>
          <cell r="M66">
            <v>12000</v>
          </cell>
        </row>
        <row r="67">
          <cell r="C67" t="str">
            <v>STVT1</v>
          </cell>
          <cell r="D67">
            <v>18700</v>
          </cell>
          <cell r="E67">
            <v>11500</v>
          </cell>
          <cell r="F67">
            <v>15600</v>
          </cell>
          <cell r="G67">
            <v>10500</v>
          </cell>
          <cell r="H67">
            <v>11200</v>
          </cell>
          <cell r="I67">
            <v>22100</v>
          </cell>
          <cell r="J67">
            <v>19700</v>
          </cell>
          <cell r="K67">
            <v>9100</v>
          </cell>
          <cell r="L67">
            <v>10700</v>
          </cell>
          <cell r="M67">
            <v>16000</v>
          </cell>
        </row>
        <row r="68">
          <cell r="C68" t="str">
            <v>AMDBL</v>
          </cell>
          <cell r="D68">
            <v>12000</v>
          </cell>
          <cell r="E68">
            <v>8800</v>
          </cell>
          <cell r="F68">
            <v>13500</v>
          </cell>
          <cell r="G68">
            <v>11800</v>
          </cell>
          <cell r="H68">
            <v>7700</v>
          </cell>
          <cell r="I68">
            <v>13300</v>
          </cell>
          <cell r="J68">
            <v>19000</v>
          </cell>
          <cell r="K68">
            <v>7900</v>
          </cell>
          <cell r="L68">
            <v>7800</v>
          </cell>
          <cell r="M68">
            <v>13400</v>
          </cell>
        </row>
        <row r="69">
          <cell r="C69" t="str">
            <v>AMDBC</v>
          </cell>
          <cell r="D69">
            <v>10100</v>
          </cell>
          <cell r="E69">
            <v>11800</v>
          </cell>
          <cell r="F69">
            <v>12800</v>
          </cell>
          <cell r="G69">
            <v>7600</v>
          </cell>
          <cell r="H69">
            <v>11700</v>
          </cell>
          <cell r="I69">
            <v>12400</v>
          </cell>
          <cell r="J69">
            <v>16400</v>
          </cell>
          <cell r="K69">
            <v>7200</v>
          </cell>
          <cell r="L69">
            <v>6800</v>
          </cell>
          <cell r="M69">
            <v>20400</v>
          </cell>
        </row>
        <row r="70">
          <cell r="C70" t="str">
            <v>RAJB1</v>
          </cell>
          <cell r="D70">
            <v>13400</v>
          </cell>
          <cell r="E70">
            <v>6200</v>
          </cell>
          <cell r="F70">
            <v>13700</v>
          </cell>
          <cell r="G70">
            <v>8600</v>
          </cell>
          <cell r="H70">
            <v>7600</v>
          </cell>
          <cell r="I70">
            <v>15300</v>
          </cell>
          <cell r="J70">
            <v>14000</v>
          </cell>
          <cell r="K70">
            <v>9900</v>
          </cell>
          <cell r="L70">
            <v>9300</v>
          </cell>
          <cell r="M70">
            <v>20300</v>
          </cell>
        </row>
        <row r="71">
          <cell r="C71" t="str">
            <v>BVCB1</v>
          </cell>
          <cell r="D71">
            <v>17200</v>
          </cell>
          <cell r="E71">
            <v>9700</v>
          </cell>
          <cell r="F71">
            <v>19500</v>
          </cell>
          <cell r="G71">
            <v>10200</v>
          </cell>
          <cell r="H71">
            <v>9300</v>
          </cell>
          <cell r="I71">
            <v>16700</v>
          </cell>
          <cell r="J71">
            <v>21400</v>
          </cell>
          <cell r="K71">
            <v>6800</v>
          </cell>
          <cell r="L71">
            <v>6400</v>
          </cell>
          <cell r="M71">
            <v>19900</v>
          </cell>
        </row>
        <row r="72">
          <cell r="C72" t="str">
            <v>AKVB1</v>
          </cell>
          <cell r="D72">
            <v>13500</v>
          </cell>
          <cell r="E72">
            <v>11000</v>
          </cell>
          <cell r="F72">
            <v>10500</v>
          </cell>
          <cell r="G72">
            <v>8200</v>
          </cell>
          <cell r="H72">
            <v>6500</v>
          </cell>
          <cell r="I72">
            <v>17500</v>
          </cell>
          <cell r="J72">
            <v>16200</v>
          </cell>
          <cell r="K72">
            <v>7300</v>
          </cell>
          <cell r="L72">
            <v>11500</v>
          </cell>
          <cell r="M72">
            <v>19400</v>
          </cell>
        </row>
        <row r="73">
          <cell r="C73" t="str">
            <v>JNDB1</v>
          </cell>
          <cell r="D73">
            <v>13900</v>
          </cell>
          <cell r="E73">
            <v>9700</v>
          </cell>
          <cell r="F73">
            <v>12000</v>
          </cell>
          <cell r="G73">
            <v>6300</v>
          </cell>
          <cell r="H73">
            <v>10900</v>
          </cell>
          <cell r="I73">
            <v>16100</v>
          </cell>
          <cell r="J73">
            <v>13000</v>
          </cell>
          <cell r="K73">
            <v>11300</v>
          </cell>
          <cell r="L73">
            <v>7500</v>
          </cell>
          <cell r="M73">
            <v>18400</v>
          </cell>
        </row>
        <row r="74">
          <cell r="C74" t="str">
            <v>MSHB1</v>
          </cell>
          <cell r="D74">
            <v>14800</v>
          </cell>
          <cell r="E74">
            <v>6400</v>
          </cell>
          <cell r="F74">
            <v>13900</v>
          </cell>
          <cell r="G74">
            <v>10200</v>
          </cell>
          <cell r="H74">
            <v>11500</v>
          </cell>
          <cell r="I74">
            <v>21300</v>
          </cell>
          <cell r="J74">
            <v>18900</v>
          </cell>
          <cell r="K74">
            <v>9800</v>
          </cell>
          <cell r="L74">
            <v>11900</v>
          </cell>
          <cell r="M74">
            <v>13700</v>
          </cell>
        </row>
        <row r="75">
          <cell r="D75">
            <v>2</v>
          </cell>
          <cell r="E75">
            <v>3</v>
          </cell>
          <cell r="F75">
            <v>4</v>
          </cell>
          <cell r="G75">
            <v>5</v>
          </cell>
          <cell r="H75">
            <v>6</v>
          </cell>
          <cell r="I75">
            <v>7</v>
          </cell>
          <cell r="J75">
            <v>8</v>
          </cell>
          <cell r="K75">
            <v>9</v>
          </cell>
          <cell r="L75">
            <v>10</v>
          </cell>
          <cell r="M75">
            <v>11</v>
          </cell>
        </row>
      </sheetData>
      <sheetData sheetId="2">
        <row r="7">
          <cell r="A7" t="str">
            <v>Tata Ace</v>
          </cell>
          <cell r="B7">
            <v>400000</v>
          </cell>
          <cell r="C7">
            <v>80000</v>
          </cell>
          <cell r="D7">
            <v>320000</v>
          </cell>
          <cell r="E7">
            <v>6090.9052802258138</v>
          </cell>
        </row>
        <row r="8">
          <cell r="A8" t="str">
            <v>Pickup</v>
          </cell>
          <cell r="B8">
            <v>650000</v>
          </cell>
          <cell r="C8">
            <v>130000</v>
          </cell>
          <cell r="D8">
            <v>520000</v>
          </cell>
          <cell r="E8">
            <v>9897.7210803669477</v>
          </cell>
        </row>
        <row r="9">
          <cell r="A9" t="str">
            <v>Tata 407</v>
          </cell>
          <cell r="B9">
            <v>600000</v>
          </cell>
          <cell r="C9">
            <v>120000</v>
          </cell>
          <cell r="D9">
            <v>480000</v>
          </cell>
          <cell r="E9">
            <v>9136.3579203387217</v>
          </cell>
        </row>
        <row r="10">
          <cell r="A10" t="str">
            <v>Eicher 14</v>
          </cell>
          <cell r="B10">
            <v>750000</v>
          </cell>
          <cell r="C10">
            <v>150000</v>
          </cell>
          <cell r="D10">
            <v>600000</v>
          </cell>
          <cell r="E10">
            <v>11420.4474004234</v>
          </cell>
        </row>
        <row r="11">
          <cell r="A11" t="str">
            <v>Eicher 17</v>
          </cell>
          <cell r="B11">
            <v>1150000</v>
          </cell>
          <cell r="C11">
            <v>230000</v>
          </cell>
          <cell r="D11">
            <v>920000</v>
          </cell>
          <cell r="E11">
            <v>17511.352680649215</v>
          </cell>
        </row>
        <row r="12">
          <cell r="A12" t="str">
            <v>Eicher 19</v>
          </cell>
          <cell r="B12">
            <v>1150000</v>
          </cell>
          <cell r="C12">
            <v>230000</v>
          </cell>
          <cell r="D12">
            <v>920000</v>
          </cell>
          <cell r="E12">
            <v>17511.352680649215</v>
          </cell>
        </row>
        <row r="13">
          <cell r="A13" t="str">
            <v>22 ft</v>
          </cell>
          <cell r="B13">
            <v>1400000</v>
          </cell>
          <cell r="C13">
            <v>280000</v>
          </cell>
          <cell r="D13">
            <v>1120000</v>
          </cell>
          <cell r="E13">
            <v>21318.168480790348</v>
          </cell>
        </row>
        <row r="14">
          <cell r="A14" t="str">
            <v>Eicher 20</v>
          </cell>
          <cell r="B14">
            <v>1250000</v>
          </cell>
          <cell r="C14">
            <v>250000</v>
          </cell>
          <cell r="D14">
            <v>1000000</v>
          </cell>
          <cell r="E14">
            <v>19034.079000705668</v>
          </cell>
        </row>
        <row r="15">
          <cell r="A15" t="str">
            <v>Eicher 32 ft</v>
          </cell>
          <cell r="B15">
            <v>1450000</v>
          </cell>
          <cell r="C15">
            <v>290000</v>
          </cell>
          <cell r="D15">
            <v>1160000</v>
          </cell>
          <cell r="E15">
            <v>22079.531640818575</v>
          </cell>
        </row>
        <row r="16">
          <cell r="A16" t="str">
            <v>3wheeler</v>
          </cell>
          <cell r="B16">
            <v>250000</v>
          </cell>
          <cell r="C16">
            <v>50000</v>
          </cell>
          <cell r="D16">
            <v>200000</v>
          </cell>
          <cell r="E16">
            <v>3806.8158001411334</v>
          </cell>
        </row>
        <row r="17">
          <cell r="A17" t="str">
            <v>Tata 909</v>
          </cell>
          <cell r="B17">
            <v>1200000</v>
          </cell>
          <cell r="C17">
            <v>240000</v>
          </cell>
          <cell r="D17">
            <v>960000</v>
          </cell>
          <cell r="E17">
            <v>18272.715840677443</v>
          </cell>
        </row>
        <row r="18">
          <cell r="A18" t="str">
            <v>Tata 1109</v>
          </cell>
          <cell r="B18">
            <v>1400000</v>
          </cell>
          <cell r="C18">
            <v>280000</v>
          </cell>
          <cell r="D18">
            <v>1120000</v>
          </cell>
          <cell r="E18">
            <v>21318.168480790348</v>
          </cell>
        </row>
        <row r="19">
          <cell r="A19" t="str">
            <v>Mahindra</v>
          </cell>
          <cell r="B19">
            <v>750000</v>
          </cell>
          <cell r="C19">
            <v>150000</v>
          </cell>
          <cell r="D19">
            <v>600000</v>
          </cell>
          <cell r="E19">
            <v>11420.4474004234</v>
          </cell>
        </row>
        <row r="20">
          <cell r="A20" t="str">
            <v>Champion</v>
          </cell>
          <cell r="B20">
            <v>300000</v>
          </cell>
          <cell r="C20">
            <v>60000</v>
          </cell>
          <cell r="D20">
            <v>240000</v>
          </cell>
          <cell r="E20">
            <v>4568.1789601693608</v>
          </cell>
        </row>
        <row r="21">
          <cell r="A21" t="str">
            <v>Trump Forec</v>
          </cell>
          <cell r="B21">
            <v>450000</v>
          </cell>
          <cell r="C21">
            <v>90000</v>
          </cell>
          <cell r="D21">
            <v>360000</v>
          </cell>
          <cell r="E21">
            <v>6852.2684402540408</v>
          </cell>
        </row>
        <row r="22">
          <cell r="A22" t="str">
            <v>Super ace</v>
          </cell>
          <cell r="B22">
            <v>550000</v>
          </cell>
          <cell r="C22">
            <v>110000</v>
          </cell>
          <cell r="D22">
            <v>440000</v>
          </cell>
          <cell r="E22">
            <v>8374.9947603104938</v>
          </cell>
        </row>
        <row r="23">
          <cell r="A23" t="str">
            <v>Cargo king</v>
          </cell>
          <cell r="B23">
            <v>700000</v>
          </cell>
          <cell r="C23">
            <v>140000</v>
          </cell>
          <cell r="D23">
            <v>560000</v>
          </cell>
          <cell r="E23">
            <v>10659.084240395174</v>
          </cell>
        </row>
        <row r="24">
          <cell r="A24" t="str">
            <v>24 FT</v>
          </cell>
          <cell r="B24">
            <v>1200000</v>
          </cell>
          <cell r="C24">
            <v>240000</v>
          </cell>
          <cell r="D24">
            <v>960000</v>
          </cell>
          <cell r="E24">
            <v>18272.715840677443</v>
          </cell>
        </row>
        <row r="25">
          <cell r="A25" t="str">
            <v>AL Dost</v>
          </cell>
          <cell r="B25">
            <v>500000</v>
          </cell>
          <cell r="C25">
            <v>100000</v>
          </cell>
          <cell r="D25">
            <v>400000</v>
          </cell>
          <cell r="E25">
            <v>7613.6316002822668</v>
          </cell>
        </row>
        <row r="26">
          <cell r="A26" t="str">
            <v>Taurus</v>
          </cell>
          <cell r="B26">
            <v>2000000</v>
          </cell>
          <cell r="C26">
            <v>400000</v>
          </cell>
          <cell r="D26">
            <v>1600000</v>
          </cell>
          <cell r="E26">
            <v>30454.526401129067</v>
          </cell>
        </row>
      </sheetData>
      <sheetData sheetId="3">
        <row r="2">
          <cell r="A2" t="str">
            <v>14 ft</v>
          </cell>
          <cell r="B2" t="str">
            <v>Eicher 14</v>
          </cell>
        </row>
        <row r="3">
          <cell r="A3" t="str">
            <v>Tata Ace</v>
          </cell>
          <cell r="B3" t="str">
            <v>Tata Ace</v>
          </cell>
        </row>
        <row r="4">
          <cell r="A4" t="str">
            <v>17 ft</v>
          </cell>
          <cell r="B4" t="str">
            <v>Eicher 17</v>
          </cell>
        </row>
        <row r="5">
          <cell r="A5" t="str">
            <v>Mahindra</v>
          </cell>
          <cell r="B5" t="str">
            <v>Mahindra</v>
          </cell>
        </row>
        <row r="6">
          <cell r="A6" t="str">
            <v>AL Dost</v>
          </cell>
          <cell r="B6" t="str">
            <v>AL Dost</v>
          </cell>
        </row>
        <row r="7">
          <cell r="A7" t="str">
            <v>22 ft</v>
          </cell>
          <cell r="B7" t="str">
            <v>22 ft</v>
          </cell>
        </row>
        <row r="8">
          <cell r="A8" t="str">
            <v>19 ft</v>
          </cell>
          <cell r="B8" t="str">
            <v>Eicher 19</v>
          </cell>
        </row>
        <row r="9">
          <cell r="A9" t="str">
            <v>Super ace</v>
          </cell>
          <cell r="B9" t="str">
            <v>Super ace</v>
          </cell>
        </row>
        <row r="10">
          <cell r="A10" t="str">
            <v>Pickup</v>
          </cell>
          <cell r="B10" t="str">
            <v>Pickup</v>
          </cell>
        </row>
        <row r="11">
          <cell r="A11" t="str">
            <v>20 ft</v>
          </cell>
          <cell r="B11" t="str">
            <v>Eicher 20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P Profitability_Sample"/>
      <sheetName val="cost_base"/>
      <sheetName val="Total Cost"/>
      <sheetName val="payouts_table_AMD"/>
      <sheetName val="PAYOUT-AHMEDABAD"/>
    </sheetNames>
    <sheetDataSet>
      <sheetData sheetId="0"/>
      <sheetData sheetId="1"/>
      <sheetData sheetId="2"/>
      <sheetData sheetId="3">
        <row r="2">
          <cell r="B2" t="str">
            <v>Hardik Patel</v>
          </cell>
          <cell r="C2" t="str">
            <v>Jamnager</v>
          </cell>
          <cell r="D2">
            <v>4</v>
          </cell>
          <cell r="E2">
            <v>66343</v>
          </cell>
        </row>
        <row r="3">
          <cell r="B3" t="str">
            <v>Dharmendra Sharma</v>
          </cell>
          <cell r="C3" t="str">
            <v>Ahmmedabad City</v>
          </cell>
          <cell r="D3">
            <v>3</v>
          </cell>
          <cell r="E3">
            <v>34688.666666666664</v>
          </cell>
        </row>
        <row r="4">
          <cell r="B4" t="str">
            <v>Ashish saxena</v>
          </cell>
          <cell r="C4" t="str">
            <v>Ahmedabad Branch</v>
          </cell>
          <cell r="D4">
            <v>5</v>
          </cell>
          <cell r="E4">
            <v>29269</v>
          </cell>
        </row>
        <row r="5">
          <cell r="B5" t="str">
            <v>Amit Ramesh Agarwal</v>
          </cell>
          <cell r="C5" t="str">
            <v>Vapi</v>
          </cell>
          <cell r="D5">
            <v>5</v>
          </cell>
          <cell r="E5">
            <v>36413.599999999999</v>
          </cell>
        </row>
        <row r="6">
          <cell r="B6" t="str">
            <v>Devendar Vanga</v>
          </cell>
          <cell r="C6" t="str">
            <v>Surat</v>
          </cell>
          <cell r="D6">
            <v>5</v>
          </cell>
          <cell r="E6">
            <v>14851.2</v>
          </cell>
        </row>
        <row r="7">
          <cell r="B7" t="str">
            <v>VIRENDRA SOLANKI</v>
          </cell>
          <cell r="C7" t="str">
            <v>Sanand</v>
          </cell>
          <cell r="D7">
            <v>5</v>
          </cell>
          <cell r="E7">
            <v>5479.6</v>
          </cell>
        </row>
        <row r="8">
          <cell r="B8" t="str">
            <v>VIKAS AGARWAL</v>
          </cell>
          <cell r="C8" t="str">
            <v>Vapi</v>
          </cell>
          <cell r="D8">
            <v>5</v>
          </cell>
          <cell r="E8">
            <v>12176.6</v>
          </cell>
        </row>
        <row r="9">
          <cell r="B9" t="str">
            <v>Gulamhusen Mohamad Ghanchi</v>
          </cell>
          <cell r="C9" t="str">
            <v>Ahmedabad Branch</v>
          </cell>
          <cell r="D9">
            <v>5</v>
          </cell>
          <cell r="E9">
            <v>30367.4</v>
          </cell>
        </row>
        <row r="10">
          <cell r="B10" t="str">
            <v>MANISHA PRAVIN PATIL</v>
          </cell>
          <cell r="C10" t="str">
            <v>Surat</v>
          </cell>
          <cell r="D10">
            <v>5</v>
          </cell>
          <cell r="E10">
            <v>15057.4</v>
          </cell>
        </row>
        <row r="11">
          <cell r="B11" t="str">
            <v>Chauhan navneet kumar</v>
          </cell>
          <cell r="C11" t="str">
            <v>Vadodara</v>
          </cell>
          <cell r="D11">
            <v>5</v>
          </cell>
          <cell r="E11">
            <v>7678</v>
          </cell>
        </row>
        <row r="12">
          <cell r="B12" t="str">
            <v>Pravin Patil</v>
          </cell>
          <cell r="C12" t="str">
            <v>Surat</v>
          </cell>
          <cell r="D12">
            <v>14</v>
          </cell>
          <cell r="E12">
            <v>17967.571428571428</v>
          </cell>
        </row>
        <row r="13">
          <cell r="B13" t="str">
            <v>Harun Abdul Bhai Theba</v>
          </cell>
          <cell r="C13" t="str">
            <v>Rajkot</v>
          </cell>
          <cell r="D13">
            <v>7</v>
          </cell>
          <cell r="E13">
            <v>11221.857142857143</v>
          </cell>
        </row>
        <row r="14">
          <cell r="B14" t="str">
            <v>Inderkumar moolchand gupta</v>
          </cell>
          <cell r="C14" t="str">
            <v>Vadodara</v>
          </cell>
          <cell r="D14">
            <v>5</v>
          </cell>
          <cell r="E14">
            <v>37402.800000000003</v>
          </cell>
        </row>
        <row r="15">
          <cell r="B15" t="str">
            <v>GOHIL RAGHUVIRSINH R</v>
          </cell>
          <cell r="C15" t="str">
            <v>Bhavnager</v>
          </cell>
          <cell r="D15">
            <v>7</v>
          </cell>
          <cell r="E15">
            <v>2739.4285714285716</v>
          </cell>
        </row>
        <row r="16">
          <cell r="B16" t="str">
            <v>SANDEEP KUMAR</v>
          </cell>
          <cell r="C16" t="str">
            <v>Ahmedabad Branch</v>
          </cell>
          <cell r="D16">
            <v>5</v>
          </cell>
          <cell r="E16">
            <v>12357.2</v>
          </cell>
        </row>
        <row r="17">
          <cell r="B17" t="str">
            <v>SADHU RAM KARGWAL</v>
          </cell>
          <cell r="C17" t="str">
            <v>Mehsana</v>
          </cell>
          <cell r="D17">
            <v>7</v>
          </cell>
          <cell r="E17">
            <v>1583.1428571428571</v>
          </cell>
        </row>
        <row r="18">
          <cell r="B18" t="str">
            <v>GULZAR F MEMON</v>
          </cell>
          <cell r="C18" t="str">
            <v>Ahmedabad Branch</v>
          </cell>
          <cell r="D18">
            <v>5</v>
          </cell>
          <cell r="E18">
            <v>8948.2000000000007</v>
          </cell>
        </row>
        <row r="19">
          <cell r="B19" t="str">
            <v>DINESHBHAI MOHANBHAI SOLANKI</v>
          </cell>
          <cell r="C19" t="str">
            <v>Sanand</v>
          </cell>
          <cell r="D19">
            <v>5</v>
          </cell>
          <cell r="E19">
            <v>162.47999999999999</v>
          </cell>
        </row>
        <row r="20">
          <cell r="B20" t="str">
            <v>MULIYA TOFIKHUSEN HABIBBHAI</v>
          </cell>
          <cell r="C20" t="str">
            <v>Ahmedabad Branch</v>
          </cell>
          <cell r="D20">
            <v>5</v>
          </cell>
          <cell r="E20">
            <v>25992</v>
          </cell>
        </row>
        <row r="21">
          <cell r="B21" t="str">
            <v>Siddhant Subhash Borse</v>
          </cell>
          <cell r="C21" t="str">
            <v>Surat</v>
          </cell>
          <cell r="D21">
            <v>5</v>
          </cell>
          <cell r="E21">
            <v>9403.6</v>
          </cell>
        </row>
        <row r="22">
          <cell r="B22" t="str">
            <v>PATHAN PARVEZBHAI</v>
          </cell>
          <cell r="C22" t="str">
            <v>Rampura Branch</v>
          </cell>
          <cell r="D22">
            <v>9</v>
          </cell>
          <cell r="E22">
            <v>7681.4444444444443</v>
          </cell>
        </row>
        <row r="23">
          <cell r="B23" t="str">
            <v>BELIM RIYAZUDDIN MEHBOOBBHAI</v>
          </cell>
          <cell r="C23" t="str">
            <v>Rampura Branch</v>
          </cell>
          <cell r="D23">
            <v>9</v>
          </cell>
          <cell r="E23">
            <v>2553.3333333333335</v>
          </cell>
        </row>
        <row r="24">
          <cell r="B24" t="str">
            <v>MAMATA PAL</v>
          </cell>
          <cell r="C24" t="str">
            <v>Amreli</v>
          </cell>
          <cell r="D24">
            <v>4</v>
          </cell>
          <cell r="E24">
            <v>15837.5</v>
          </cell>
        </row>
        <row r="25">
          <cell r="B25" t="str">
            <v>Bharat madhusing lodha</v>
          </cell>
          <cell r="C25" t="str">
            <v>Rampura Branch</v>
          </cell>
          <cell r="D25">
            <v>9</v>
          </cell>
          <cell r="E25">
            <v>4069</v>
          </cell>
        </row>
        <row r="26">
          <cell r="B26" t="str">
            <v>SWAPNIL PANDEY_BP</v>
          </cell>
          <cell r="C26" t="str">
            <v>Ahmmedabad City</v>
          </cell>
          <cell r="D26">
            <v>3</v>
          </cell>
          <cell r="E26">
            <v>20175</v>
          </cell>
        </row>
        <row r="27">
          <cell r="B27" t="str">
            <v>SURESHBHAI RAJABHAI BHARWAD</v>
          </cell>
          <cell r="C27" t="str">
            <v>Rampura Branch</v>
          </cell>
          <cell r="D27">
            <v>9</v>
          </cell>
          <cell r="E27">
            <v>11325</v>
          </cell>
        </row>
        <row r="28">
          <cell r="B28" t="str">
            <v>AGARWAL SUGANDHA AMIT</v>
          </cell>
          <cell r="C28" t="str">
            <v>Vapi</v>
          </cell>
          <cell r="D28">
            <v>5</v>
          </cell>
          <cell r="E28">
            <v>16347.6</v>
          </cell>
        </row>
        <row r="29">
          <cell r="B29" t="str">
            <v>MUKESHBHAI RAJABHAI BHARWAD</v>
          </cell>
          <cell r="C29" t="str">
            <v>Rampura Branch</v>
          </cell>
          <cell r="D29">
            <v>9</v>
          </cell>
          <cell r="E29">
            <v>9502.6666666666661</v>
          </cell>
        </row>
        <row r="30">
          <cell r="B30" t="str">
            <v>EKTA AGARWAL</v>
          </cell>
          <cell r="C30" t="str">
            <v>Vapi</v>
          </cell>
          <cell r="D30">
            <v>5</v>
          </cell>
          <cell r="E30">
            <v>6016.6</v>
          </cell>
        </row>
        <row r="31">
          <cell r="B31" t="str">
            <v>SHEKH JENULABEDEEN BADRUDIN</v>
          </cell>
          <cell r="C31" t="str">
            <v>Rampura Branch</v>
          </cell>
          <cell r="D31">
            <v>9</v>
          </cell>
          <cell r="E31">
            <v>4789</v>
          </cell>
        </row>
        <row r="32">
          <cell r="B32" t="str">
            <v>RAKIB GULAMKADAR BLOCH</v>
          </cell>
          <cell r="C32" t="str">
            <v>Junagarh</v>
          </cell>
          <cell r="D32">
            <v>6</v>
          </cell>
          <cell r="E32">
            <v>3031.3333333333335</v>
          </cell>
        </row>
        <row r="33">
          <cell r="B33" t="str">
            <v>RAJENDRASINH L CHAVDA</v>
          </cell>
          <cell r="C33" t="str">
            <v>Gandhi Nager</v>
          </cell>
          <cell r="D33">
            <v>19</v>
          </cell>
          <cell r="E33">
            <v>1308.8421052631579</v>
          </cell>
        </row>
        <row r="34">
          <cell r="B34" t="str">
            <v>GAJRAJSINGH B RATHOD</v>
          </cell>
          <cell r="C34" t="str">
            <v>Gandhi Nager</v>
          </cell>
          <cell r="D34">
            <v>19</v>
          </cell>
          <cell r="E34">
            <v>3100</v>
          </cell>
        </row>
        <row r="35">
          <cell r="B35" t="str">
            <v>FAIZILA Theba</v>
          </cell>
          <cell r="C35" t="str">
            <v>Rajkot</v>
          </cell>
          <cell r="D35">
            <v>7</v>
          </cell>
          <cell r="E35">
            <v>4040.4285714285716</v>
          </cell>
        </row>
        <row r="36">
          <cell r="B36" t="str">
            <v>Ashok Kumar_GNCB1</v>
          </cell>
          <cell r="C36" t="str">
            <v>Gandhi Nager</v>
          </cell>
          <cell r="D36">
            <v>19</v>
          </cell>
          <cell r="E36">
            <v>6740.5789473684208</v>
          </cell>
        </row>
        <row r="37">
          <cell r="B37" t="str">
            <v>DENISH B. BAVARIYA</v>
          </cell>
          <cell r="C37" t="str">
            <v>Jamnager</v>
          </cell>
          <cell r="D37">
            <v>8.5</v>
          </cell>
          <cell r="E37">
            <v>14256.470588235294</v>
          </cell>
        </row>
        <row r="38">
          <cell r="B38" t="str">
            <v>Devendra r. mistry</v>
          </cell>
          <cell r="C38" t="str">
            <v>Vadodara</v>
          </cell>
          <cell r="D38">
            <v>10</v>
          </cell>
          <cell r="E38">
            <v>13628.4</v>
          </cell>
        </row>
        <row r="39">
          <cell r="B39" t="str">
            <v>Karan Mistry_Delivery</v>
          </cell>
          <cell r="C39" t="str">
            <v>Vadodara</v>
          </cell>
          <cell r="D39">
            <v>10</v>
          </cell>
          <cell r="E39">
            <v>17853.400000000001</v>
          </cell>
        </row>
        <row r="40">
          <cell r="B40" t="str">
            <v>Karan Mistry_Pickup</v>
          </cell>
          <cell r="C40" t="str">
            <v>Vadodara</v>
          </cell>
          <cell r="D40">
            <v>5</v>
          </cell>
          <cell r="E40">
            <v>24819.200000000001</v>
          </cell>
        </row>
        <row r="41">
          <cell r="B41" t="str">
            <v>LALAJI BHAI THAKOR</v>
          </cell>
          <cell r="C41" t="str">
            <v>Ahmedabad Branch</v>
          </cell>
          <cell r="D41">
            <v>5</v>
          </cell>
          <cell r="E41">
            <v>30552.2</v>
          </cell>
        </row>
        <row r="42">
          <cell r="B42" t="str">
            <v>Meenakshi Gupta</v>
          </cell>
          <cell r="C42" t="str">
            <v>Vadodara</v>
          </cell>
          <cell r="D42">
            <v>5</v>
          </cell>
          <cell r="E42">
            <v>5699.6</v>
          </cell>
        </row>
        <row r="43">
          <cell r="B43" t="str">
            <v>mo. Farukh</v>
          </cell>
          <cell r="C43" t="str">
            <v>Surat</v>
          </cell>
          <cell r="D43">
            <v>5</v>
          </cell>
          <cell r="E43">
            <v>4544.8</v>
          </cell>
        </row>
        <row r="44">
          <cell r="B44" t="str">
            <v>MOINUDDIN R SHAIKH</v>
          </cell>
          <cell r="C44" t="str">
            <v>Gandhi Nager</v>
          </cell>
          <cell r="D44">
            <v>19</v>
          </cell>
          <cell r="E44">
            <v>1351.2631578947369</v>
          </cell>
        </row>
        <row r="45">
          <cell r="B45" t="str">
            <v>OD Maheshbhai Bhikhabhai</v>
          </cell>
          <cell r="C45" t="str">
            <v>Vadodara</v>
          </cell>
          <cell r="D45">
            <v>5</v>
          </cell>
          <cell r="E45">
            <v>4279.8</v>
          </cell>
        </row>
        <row r="46">
          <cell r="B46" t="str">
            <v>Patani Salim Gafarbhai</v>
          </cell>
          <cell r="C46" t="str">
            <v>Rajkot</v>
          </cell>
          <cell r="D46">
            <v>7</v>
          </cell>
          <cell r="E46">
            <v>3512.4285714285716</v>
          </cell>
        </row>
        <row r="47">
          <cell r="B47" t="str">
            <v>Pravin Thakor</v>
          </cell>
          <cell r="C47" t="str">
            <v>Ahmedabad Branch</v>
          </cell>
          <cell r="D47">
            <v>5</v>
          </cell>
          <cell r="E47">
            <v>5234.2</v>
          </cell>
        </row>
        <row r="48">
          <cell r="B48" t="str">
            <v>Rajesh Kumar Misra_Delivery</v>
          </cell>
          <cell r="C48" t="str">
            <v>Vadodara</v>
          </cell>
          <cell r="D48">
            <v>8</v>
          </cell>
          <cell r="E48">
            <v>19592.125</v>
          </cell>
        </row>
        <row r="49">
          <cell r="B49" t="str">
            <v>Rajesh Kumar Misra_Pickup</v>
          </cell>
          <cell r="C49" t="str">
            <v>Vadodara</v>
          </cell>
          <cell r="D49">
            <v>5</v>
          </cell>
          <cell r="E49">
            <v>19532.2</v>
          </cell>
        </row>
        <row r="50">
          <cell r="B50" t="str">
            <v>Shekh Seemabanu Mohammad</v>
          </cell>
          <cell r="C50" t="str">
            <v>Vadodara</v>
          </cell>
          <cell r="D50">
            <v>5</v>
          </cell>
          <cell r="E50">
            <v>8847.4</v>
          </cell>
        </row>
        <row r="51">
          <cell r="B51" t="str">
            <v>Visharad Chauhan</v>
          </cell>
          <cell r="C51" t="str">
            <v>Sanand</v>
          </cell>
          <cell r="D51">
            <v>5</v>
          </cell>
          <cell r="E51">
            <v>5290.4</v>
          </cell>
        </row>
        <row r="52">
          <cell r="B52" t="str">
            <v>ZAINULSHA.M.DIWAN</v>
          </cell>
          <cell r="C52" t="str">
            <v>Vadodara</v>
          </cell>
          <cell r="D52">
            <v>5</v>
          </cell>
          <cell r="E52">
            <v>7018.8</v>
          </cell>
        </row>
      </sheetData>
      <sheetData sheetId="4">
        <row r="2">
          <cell r="B2" t="str">
            <v>AGARWAL SUGANDHA AMIT</v>
          </cell>
          <cell r="C2" t="str">
            <v>VAPT1</v>
          </cell>
          <cell r="D2" t="str">
            <v>Ahmedabad</v>
          </cell>
          <cell r="E2">
            <v>81737.72</v>
          </cell>
          <cell r="F2">
            <v>67307.695444082405</v>
          </cell>
        </row>
        <row r="3">
          <cell r="B3" t="str">
            <v>Amit Ramesh Agarwal</v>
          </cell>
          <cell r="C3" t="str">
            <v>VAPT1</v>
          </cell>
          <cell r="D3" t="str">
            <v>Ahmedabad</v>
          </cell>
          <cell r="E3">
            <v>182068.2471119999</v>
          </cell>
          <cell r="F3">
            <v>151594.20238356592</v>
          </cell>
        </row>
        <row r="4">
          <cell r="B4" t="str">
            <v>ARTI JAYESHBHAI TARSARIA</v>
          </cell>
          <cell r="C4" t="str">
            <v>STVT1</v>
          </cell>
          <cell r="D4" t="str">
            <v>Ahmedabad</v>
          </cell>
          <cell r="E4">
            <v>12390.439999999999</v>
          </cell>
          <cell r="F4">
            <v>2808.151979744011</v>
          </cell>
        </row>
        <row r="5">
          <cell r="B5" t="str">
            <v>Ashish saxena</v>
          </cell>
          <cell r="C5" t="str">
            <v>AMDT1</v>
          </cell>
          <cell r="D5" t="str">
            <v>Ahmedabad</v>
          </cell>
          <cell r="E5">
            <v>146345.40696000005</v>
          </cell>
          <cell r="F5">
            <v>27180.821150192936</v>
          </cell>
        </row>
        <row r="6">
          <cell r="B6" t="str">
            <v>Ashok Kumar_GNCB1</v>
          </cell>
          <cell r="C6" t="str">
            <v>GNCB1</v>
          </cell>
          <cell r="D6" t="str">
            <v>Ahmedabad</v>
          </cell>
          <cell r="E6">
            <v>128071</v>
          </cell>
          <cell r="F6">
            <v>23560.66190357352</v>
          </cell>
        </row>
        <row r="7">
          <cell r="B7" t="str">
            <v>Bahadurbhai Prabhatbhai Jalu</v>
          </cell>
          <cell r="C7" t="str">
            <v>RAJB1</v>
          </cell>
          <cell r="D7" t="str">
            <v>Ahmedabad</v>
          </cell>
          <cell r="E7">
            <v>150504.42976000003</v>
          </cell>
          <cell r="F7">
            <v>80845.758690981223</v>
          </cell>
        </row>
        <row r="8">
          <cell r="B8" t="str">
            <v>BELIM RIYAZUDDIN MEHBOOBBHAI</v>
          </cell>
          <cell r="C8" t="str">
            <v>AMDBP</v>
          </cell>
          <cell r="D8" t="str">
            <v>Ahmedabad</v>
          </cell>
          <cell r="E8">
            <v>22979.535200000002</v>
          </cell>
          <cell r="F8">
            <v>14574.070793404973</v>
          </cell>
        </row>
        <row r="9">
          <cell r="B9" t="str">
            <v>Bharat madhusing lodha</v>
          </cell>
          <cell r="C9" t="str">
            <v>AMDBP</v>
          </cell>
          <cell r="D9" t="str">
            <v>Ahmedabad</v>
          </cell>
          <cell r="E9">
            <v>36620.83728</v>
          </cell>
          <cell r="F9">
            <v>11610.612907422201</v>
          </cell>
        </row>
        <row r="10">
          <cell r="B10" t="str">
            <v>Chauhan navneet kumar</v>
          </cell>
          <cell r="C10" t="str">
            <v>BDQT1</v>
          </cell>
          <cell r="D10" t="str">
            <v>Ahmedabad</v>
          </cell>
          <cell r="E10">
            <v>38389.785944000003</v>
          </cell>
          <cell r="F10">
            <v>19840.254595257782</v>
          </cell>
        </row>
        <row r="11">
          <cell r="B11" t="str">
            <v>DENISH B. BAVARIYA</v>
          </cell>
          <cell r="C11" t="str">
            <v>JGAB1</v>
          </cell>
          <cell r="D11" t="str">
            <v>Ahmedabad</v>
          </cell>
          <cell r="E11">
            <v>121180</v>
          </cell>
          <cell r="F11">
            <v>73367.308383054638</v>
          </cell>
        </row>
        <row r="12">
          <cell r="B12" t="str">
            <v>Devendar Vanga</v>
          </cell>
          <cell r="C12" t="str">
            <v>STVT1</v>
          </cell>
          <cell r="D12" t="str">
            <v>Ahmedabad</v>
          </cell>
          <cell r="E12">
            <v>74255.524200000014</v>
          </cell>
          <cell r="F12">
            <v>44310.062860390266</v>
          </cell>
        </row>
        <row r="13">
          <cell r="B13" t="str">
            <v>Devendra r. mistry</v>
          </cell>
          <cell r="C13" t="str">
            <v>BDQT1</v>
          </cell>
          <cell r="D13" t="str">
            <v>Ahmedabad</v>
          </cell>
          <cell r="E13">
            <v>136284</v>
          </cell>
          <cell r="F13">
            <v>61680.103608114805</v>
          </cell>
        </row>
        <row r="14">
          <cell r="B14" t="str">
            <v>Dharmendra Sharma</v>
          </cell>
          <cell r="C14" t="str">
            <v>AMDBL</v>
          </cell>
          <cell r="D14" t="str">
            <v>Ahmedabad</v>
          </cell>
          <cell r="E14">
            <v>104066.15040000004</v>
          </cell>
          <cell r="F14">
            <v>91629.307316704435</v>
          </cell>
        </row>
        <row r="15">
          <cell r="B15" t="str">
            <v>DINESHBHAI MOHANBHAI SOLANKI</v>
          </cell>
          <cell r="C15" t="str">
            <v>AMDBC</v>
          </cell>
          <cell r="D15" t="str">
            <v>Ahmedabad</v>
          </cell>
          <cell r="E15">
            <v>812.4</v>
          </cell>
          <cell r="F15">
            <v>744.30830420710652</v>
          </cell>
        </row>
        <row r="16">
          <cell r="B16" t="str">
            <v>EKTA AGARWAL</v>
          </cell>
          <cell r="C16" t="str">
            <v>VAPT1</v>
          </cell>
          <cell r="D16" t="str">
            <v>Ahmedabad</v>
          </cell>
          <cell r="E16">
            <v>30083.262999999999</v>
          </cell>
          <cell r="F16">
            <v>6448.8527245637169</v>
          </cell>
        </row>
        <row r="17">
          <cell r="B17" t="str">
            <v>FAIZILA Theba</v>
          </cell>
          <cell r="C17" t="str">
            <v>RAJB1</v>
          </cell>
          <cell r="D17" t="str">
            <v>Ahmedabad</v>
          </cell>
          <cell r="E17">
            <v>28283.360000000001</v>
          </cell>
          <cell r="F17">
            <v>6489.8369612275828</v>
          </cell>
        </row>
        <row r="18">
          <cell r="B18" t="str">
            <v>FARHANUDDIN KAZI</v>
          </cell>
          <cell r="C18" t="str">
            <v>BDQT1</v>
          </cell>
          <cell r="D18" t="str">
            <v>Ahmedabad</v>
          </cell>
          <cell r="E18">
            <v>48446.298000000003</v>
          </cell>
          <cell r="F18">
            <v>24236.884972116812</v>
          </cell>
        </row>
        <row r="19">
          <cell r="B19" t="str">
            <v>GAJRAJSINGH B RATHOD</v>
          </cell>
          <cell r="C19" t="str">
            <v>GNCB1</v>
          </cell>
          <cell r="D19" t="str">
            <v>Ahmedabad</v>
          </cell>
          <cell r="E19">
            <v>58899.704799999992</v>
          </cell>
          <cell r="F19">
            <v>17011.759078401352</v>
          </cell>
        </row>
        <row r="20">
          <cell r="B20" t="str">
            <v>GOHIL RAGHUVIRSINH R</v>
          </cell>
          <cell r="C20" t="str">
            <v>BVCB1</v>
          </cell>
          <cell r="D20" t="str">
            <v>Ahmedabad</v>
          </cell>
          <cell r="E20">
            <v>19176.379000000001</v>
          </cell>
          <cell r="F20">
            <v>5958.8762529929299</v>
          </cell>
        </row>
        <row r="21">
          <cell r="B21" t="str">
            <v>Gulamhusen Mohamad Ghanchi</v>
          </cell>
          <cell r="C21" t="str">
            <v>AMDT1</v>
          </cell>
          <cell r="D21" t="str">
            <v>Ahmedabad</v>
          </cell>
          <cell r="E21">
            <v>151837.35529599997</v>
          </cell>
          <cell r="F21">
            <v>32793.876250880952</v>
          </cell>
        </row>
        <row r="22">
          <cell r="B22" t="str">
            <v>GULZAR F MEMON</v>
          </cell>
          <cell r="C22" t="str">
            <v>AMDT1</v>
          </cell>
          <cell r="D22" t="str">
            <v>Ahmedabad</v>
          </cell>
          <cell r="E22">
            <v>44740.833599999998</v>
          </cell>
          <cell r="F22">
            <v>7103.2057058461787</v>
          </cell>
        </row>
        <row r="23">
          <cell r="B23" t="str">
            <v>Hardik Patel</v>
          </cell>
          <cell r="C23" t="str">
            <v>JGAB1</v>
          </cell>
          <cell r="D23" t="str">
            <v>Ahmedabad</v>
          </cell>
          <cell r="E23">
            <v>265372.02880000015</v>
          </cell>
          <cell r="F23">
            <v>171703.4978070069</v>
          </cell>
        </row>
        <row r="24">
          <cell r="B24" t="str">
            <v>Harun Abdul Bhai Theba</v>
          </cell>
          <cell r="C24" t="str">
            <v>RAJB1</v>
          </cell>
          <cell r="D24" t="str">
            <v>Ahmedabad</v>
          </cell>
          <cell r="E24">
            <v>78553.013183999996</v>
          </cell>
          <cell r="F24">
            <v>11737.89370301184</v>
          </cell>
        </row>
        <row r="25">
          <cell r="B25" t="str">
            <v>Inderkumar moolchand gupta</v>
          </cell>
          <cell r="C25" t="str">
            <v>BDQT1</v>
          </cell>
          <cell r="D25" t="str">
            <v>Ahmedabad</v>
          </cell>
          <cell r="E25">
            <v>187014.09524600004</v>
          </cell>
          <cell r="F25">
            <v>92225.256194979564</v>
          </cell>
        </row>
        <row r="26">
          <cell r="B26" t="str">
            <v>Kamleshbhai Muljibhai Rabari</v>
          </cell>
          <cell r="C26" t="str">
            <v>BDQT1</v>
          </cell>
          <cell r="D26" t="str">
            <v>Ahmedabad</v>
          </cell>
          <cell r="E26">
            <v>133389.65563999995</v>
          </cell>
          <cell r="F26">
            <v>101355.83394335127</v>
          </cell>
        </row>
        <row r="27">
          <cell r="B27" t="str">
            <v>Karan Mistry_Delivery</v>
          </cell>
          <cell r="C27" t="str">
            <v>BDQT1</v>
          </cell>
          <cell r="D27" t="str">
            <v>Ahmedabad</v>
          </cell>
          <cell r="E27">
            <v>178534</v>
          </cell>
          <cell r="F27">
            <v>79369.259316286232</v>
          </cell>
        </row>
        <row r="28">
          <cell r="B28" t="str">
            <v>Karan Mistry_Pickup</v>
          </cell>
          <cell r="C28" t="str">
            <v>BDQT1</v>
          </cell>
          <cell r="D28" t="str">
            <v>Ahmedabad</v>
          </cell>
          <cell r="E28">
            <v>124096</v>
          </cell>
          <cell r="F28">
            <v>66505.479668462925</v>
          </cell>
        </row>
        <row r="29">
          <cell r="B29" t="str">
            <v>LALAJI BHAI THAKOR</v>
          </cell>
          <cell r="C29" t="str">
            <v>AMDT1</v>
          </cell>
          <cell r="D29" t="str">
            <v>Ahmedabad</v>
          </cell>
          <cell r="E29">
            <v>152761</v>
          </cell>
          <cell r="F29">
            <v>86832.960867592148</v>
          </cell>
        </row>
        <row r="30">
          <cell r="B30" t="str">
            <v>MAMATA PAL</v>
          </cell>
          <cell r="C30" t="str">
            <v>AKVB1</v>
          </cell>
          <cell r="D30" t="str">
            <v>Ahmedabad</v>
          </cell>
          <cell r="E30">
            <v>63350.243199999997</v>
          </cell>
          <cell r="F30">
            <v>23340.920231854023</v>
          </cell>
        </row>
        <row r="31">
          <cell r="B31" t="str">
            <v>MANISHA PRAVIN PATIL</v>
          </cell>
          <cell r="C31" t="str">
            <v>STVT1</v>
          </cell>
          <cell r="D31" t="str">
            <v>Ahmedabad</v>
          </cell>
          <cell r="E31">
            <v>75287.279999999955</v>
          </cell>
          <cell r="F31">
            <v>32247.584676247403</v>
          </cell>
        </row>
        <row r="32">
          <cell r="B32" t="str">
            <v>Manishkumar Bhogilal Joshii</v>
          </cell>
          <cell r="C32" t="str">
            <v>MSHB1</v>
          </cell>
          <cell r="D32" t="str">
            <v>Ahmedabad</v>
          </cell>
          <cell r="E32">
            <v>22777.536320000003</v>
          </cell>
          <cell r="F32">
            <v>11314.962301134417</v>
          </cell>
        </row>
        <row r="33">
          <cell r="B33" t="str">
            <v>Meenakshi Gupta</v>
          </cell>
          <cell r="C33" t="str">
            <v>BDQT1</v>
          </cell>
          <cell r="D33" t="str">
            <v>Ahmedabad</v>
          </cell>
          <cell r="E33">
            <v>28498</v>
          </cell>
          <cell r="F33">
            <v>26302.187589666148</v>
          </cell>
        </row>
        <row r="34">
          <cell r="B34" t="str">
            <v>mo. Farukh</v>
          </cell>
          <cell r="C34" t="str">
            <v>STVT1</v>
          </cell>
          <cell r="D34" t="str">
            <v>Ahmedabad</v>
          </cell>
          <cell r="E34">
            <v>22724</v>
          </cell>
          <cell r="F34">
            <v>4466.0790200396841</v>
          </cell>
        </row>
        <row r="35">
          <cell r="B35" t="str">
            <v>MOINUDDIN R SHAIKH</v>
          </cell>
          <cell r="C35" t="str">
            <v>GNCB1</v>
          </cell>
          <cell r="D35" t="str">
            <v>Ahmedabad</v>
          </cell>
          <cell r="E35">
            <v>25674</v>
          </cell>
          <cell r="F35">
            <v>4075.4628127403316</v>
          </cell>
        </row>
        <row r="36">
          <cell r="B36" t="str">
            <v>MUKESHBHAI RAJABHAI BHARWAD</v>
          </cell>
          <cell r="C36" t="str">
            <v>AMDBP</v>
          </cell>
          <cell r="D36" t="str">
            <v>Ahmedabad</v>
          </cell>
          <cell r="E36">
            <v>85524.036800000002</v>
          </cell>
          <cell r="F36">
            <v>57868.480364122479</v>
          </cell>
        </row>
        <row r="37">
          <cell r="B37" t="str">
            <v>MULIYA TOFIKHUSEN HABIBBHAI</v>
          </cell>
          <cell r="C37" t="str">
            <v>AMDT1</v>
          </cell>
          <cell r="D37" t="str">
            <v>Ahmedabad</v>
          </cell>
          <cell r="E37">
            <v>129959.92400000003</v>
          </cell>
          <cell r="F37">
            <v>75155.343453675232</v>
          </cell>
        </row>
        <row r="38">
          <cell r="B38" t="str">
            <v>OD Maheshbhai Bhikhabhai</v>
          </cell>
          <cell r="C38" t="str">
            <v>BDQT1</v>
          </cell>
          <cell r="D38" t="str">
            <v>Ahmedabad</v>
          </cell>
          <cell r="E38">
            <v>21399</v>
          </cell>
          <cell r="F38">
            <v>17570.84919894964</v>
          </cell>
        </row>
        <row r="39">
          <cell r="B39" t="str">
            <v>Parmar P K</v>
          </cell>
          <cell r="C39" t="str">
            <v>BDQT1</v>
          </cell>
          <cell r="D39" t="str">
            <v>Ahmedabad</v>
          </cell>
          <cell r="E39">
            <v>14871.614399999999</v>
          </cell>
          <cell r="F39">
            <v>5924.0584813249043</v>
          </cell>
        </row>
        <row r="40">
          <cell r="B40" t="str">
            <v>Patani Salim Gafarbhai</v>
          </cell>
          <cell r="C40" t="str">
            <v>RAJB1</v>
          </cell>
          <cell r="D40" t="str">
            <v>Ahmedabad</v>
          </cell>
          <cell r="E40">
            <v>24587</v>
          </cell>
          <cell r="F40">
            <v>6656.7476169818319</v>
          </cell>
        </row>
        <row r="41">
          <cell r="B41" t="str">
            <v>PATHAN PARVEZBHAI</v>
          </cell>
          <cell r="C41" t="str">
            <v>AMDBC</v>
          </cell>
          <cell r="D41" t="str">
            <v>Ahmedabad</v>
          </cell>
          <cell r="E41">
            <v>69132.501231999981</v>
          </cell>
          <cell r="F41">
            <v>52203.104997488474</v>
          </cell>
        </row>
        <row r="42">
          <cell r="B42" t="str">
            <v>Pravin Patil</v>
          </cell>
          <cell r="C42" t="str">
            <v>STVT1</v>
          </cell>
          <cell r="D42" t="str">
            <v>Ahmedabad</v>
          </cell>
          <cell r="E42">
            <v>251545.7062500001</v>
          </cell>
          <cell r="F42">
            <v>19214.75062867544</v>
          </cell>
        </row>
        <row r="43">
          <cell r="B43" t="str">
            <v>Pravin Thakor</v>
          </cell>
          <cell r="C43" t="str">
            <v>AMDT1</v>
          </cell>
          <cell r="D43" t="str">
            <v>Ahmedabad</v>
          </cell>
          <cell r="E43">
            <v>26171</v>
          </cell>
          <cell r="F43">
            <v>13791.290165725788</v>
          </cell>
        </row>
        <row r="44">
          <cell r="B44" t="str">
            <v>RAJENDRASINH L CHAVDA</v>
          </cell>
          <cell r="C44" t="str">
            <v>GNCB1</v>
          </cell>
          <cell r="D44" t="str">
            <v>Ahmedabad</v>
          </cell>
          <cell r="E44">
            <v>24867.994599999998</v>
          </cell>
          <cell r="F44">
            <v>12643.490413589292</v>
          </cell>
        </row>
        <row r="45">
          <cell r="B45" t="str">
            <v>Rajesh Kumar Misra_Delivery</v>
          </cell>
          <cell r="C45" t="str">
            <v>BDQT1</v>
          </cell>
          <cell r="D45" t="str">
            <v>Ahmedabad</v>
          </cell>
          <cell r="E45">
            <v>156737</v>
          </cell>
          <cell r="F45">
            <v>123213.64071313376</v>
          </cell>
        </row>
        <row r="46">
          <cell r="B46" t="str">
            <v>Rajesh Kumar Misra_Pickup</v>
          </cell>
          <cell r="C46" t="str">
            <v>BDQT1</v>
          </cell>
          <cell r="D46" t="str">
            <v>Ahmedabad</v>
          </cell>
          <cell r="E46">
            <v>97661</v>
          </cell>
          <cell r="F46">
            <v>43395.029752507151</v>
          </cell>
        </row>
        <row r="47">
          <cell r="B47" t="str">
            <v>Rajnarayan Tiwari</v>
          </cell>
          <cell r="C47" t="str">
            <v>IXYB1</v>
          </cell>
          <cell r="D47" t="str">
            <v>Ahmedabad</v>
          </cell>
          <cell r="E47">
            <v>21903.388799999997</v>
          </cell>
          <cell r="F47">
            <v>8266.6418969461647</v>
          </cell>
        </row>
        <row r="48">
          <cell r="B48" t="str">
            <v>RAKIB GULAMKADAR BLOCH</v>
          </cell>
          <cell r="C48" t="str">
            <v>JNDB1</v>
          </cell>
          <cell r="D48" t="str">
            <v>Ahmedabad</v>
          </cell>
          <cell r="E48">
            <v>18188.14</v>
          </cell>
          <cell r="F48">
            <v>5989.241978045161</v>
          </cell>
        </row>
        <row r="49">
          <cell r="B49" t="str">
            <v>SADHU RAM KARGWAL</v>
          </cell>
          <cell r="C49" t="str">
            <v>MSHB1</v>
          </cell>
          <cell r="D49" t="str">
            <v>Ahmedabad</v>
          </cell>
          <cell r="E49">
            <v>11082.454</v>
          </cell>
          <cell r="F49">
            <v>1041.6164535348087</v>
          </cell>
        </row>
        <row r="50">
          <cell r="B50" t="str">
            <v>SAMIR SHAMSUDDIN SOLAPURI</v>
          </cell>
          <cell r="C50" t="str">
            <v>AMDBP</v>
          </cell>
          <cell r="D50" t="str">
            <v>Ahmedabad</v>
          </cell>
          <cell r="E50">
            <v>18423.816000000003</v>
          </cell>
          <cell r="F50">
            <v>14115.360143831762</v>
          </cell>
        </row>
        <row r="51">
          <cell r="B51" t="str">
            <v>SANDEEP KUMAR</v>
          </cell>
          <cell r="C51" t="str">
            <v>AMDT1</v>
          </cell>
          <cell r="D51" t="str">
            <v>Ahmedabad</v>
          </cell>
          <cell r="E51">
            <v>61786.355999999992</v>
          </cell>
          <cell r="F51">
            <v>39833.290219168477</v>
          </cell>
        </row>
        <row r="52">
          <cell r="B52" t="str">
            <v>SHEKH JENULABEDEEN BADRUDIN</v>
          </cell>
          <cell r="C52" t="str">
            <v>AMDBP</v>
          </cell>
          <cell r="D52" t="str">
            <v>Ahmedabad</v>
          </cell>
          <cell r="E52">
            <v>43101.428800000009</v>
          </cell>
          <cell r="F52">
            <v>14793.643655087924</v>
          </cell>
        </row>
        <row r="53">
          <cell r="B53" t="str">
            <v>Shekh Seemabanu Mohammad</v>
          </cell>
          <cell r="C53" t="str">
            <v>BDQT1</v>
          </cell>
          <cell r="D53" t="str">
            <v>Ahmedabad</v>
          </cell>
          <cell r="E53">
            <v>44237</v>
          </cell>
          <cell r="F53">
            <v>31992.051864244233</v>
          </cell>
        </row>
        <row r="54">
          <cell r="B54" t="str">
            <v>SHREY JAYESHBHAI TARSARIA</v>
          </cell>
          <cell r="C54" t="str">
            <v>STVT1</v>
          </cell>
          <cell r="D54" t="str">
            <v>Ahmedabad</v>
          </cell>
          <cell r="E54">
            <v>36371.480000000003</v>
          </cell>
          <cell r="F54">
            <v>12662.191234540689</v>
          </cell>
        </row>
        <row r="55">
          <cell r="B55" t="str">
            <v>Siddhant Subhash Borse</v>
          </cell>
          <cell r="C55" t="str">
            <v>STVT1</v>
          </cell>
          <cell r="D55" t="str">
            <v>Ahmedabad</v>
          </cell>
          <cell r="E55">
            <v>47018.001600000003</v>
          </cell>
          <cell r="F55">
            <v>36462.95362853499</v>
          </cell>
        </row>
        <row r="56">
          <cell r="B56" t="str">
            <v>Sunder Srinivasan</v>
          </cell>
          <cell r="C56" t="str">
            <v>AMDT1</v>
          </cell>
          <cell r="D56" t="str">
            <v>Ahmedabad</v>
          </cell>
          <cell r="E56">
            <v>110594.489</v>
          </cell>
          <cell r="F56">
            <v>78240.964178053095</v>
          </cell>
        </row>
        <row r="57">
          <cell r="B57" t="str">
            <v>SURESHBHAI RAJABHAI BHARWAD</v>
          </cell>
          <cell r="C57" t="str">
            <v>AMDBP</v>
          </cell>
          <cell r="D57" t="str">
            <v>Ahmedabad</v>
          </cell>
          <cell r="E57">
            <v>101924.88160000001</v>
          </cell>
          <cell r="F57">
            <v>68251.613256207391</v>
          </cell>
        </row>
        <row r="58">
          <cell r="B58" t="str">
            <v>SWAPNIL PANDEY_BP</v>
          </cell>
          <cell r="C58" t="str">
            <v>AMDBL</v>
          </cell>
          <cell r="D58" t="str">
            <v>Ahmedabad</v>
          </cell>
          <cell r="E58">
            <v>60525.494399999996</v>
          </cell>
          <cell r="F58">
            <v>5138.849705816694</v>
          </cell>
        </row>
        <row r="59">
          <cell r="B59" t="str">
            <v>V N PATEL</v>
          </cell>
          <cell r="C59" t="str">
            <v>AMDBP</v>
          </cell>
          <cell r="D59" t="str">
            <v>Ahmedabad</v>
          </cell>
          <cell r="E59">
            <v>4817.9873200000002</v>
          </cell>
          <cell r="F59">
            <v>692.78872385898842</v>
          </cell>
        </row>
        <row r="60">
          <cell r="B60" t="str">
            <v>Vavadiya Bhaveshbhai Kalabhai</v>
          </cell>
          <cell r="C60" t="str">
            <v>RAJB1</v>
          </cell>
          <cell r="D60" t="str">
            <v>Ahmedabad</v>
          </cell>
          <cell r="E60">
            <v>60588.147255999997</v>
          </cell>
          <cell r="F60">
            <v>8188.8772327977358</v>
          </cell>
        </row>
        <row r="61">
          <cell r="B61" t="str">
            <v>VIKAS AGARWAL</v>
          </cell>
          <cell r="C61" t="str">
            <v>VAPT1</v>
          </cell>
          <cell r="D61" t="str">
            <v>Ahmedabad</v>
          </cell>
          <cell r="E61">
            <v>60882.838983999995</v>
          </cell>
          <cell r="F61">
            <v>60573.277525875877</v>
          </cell>
        </row>
        <row r="62">
          <cell r="B62" t="str">
            <v>VIRENDRA SOLANKI</v>
          </cell>
          <cell r="C62" t="str">
            <v>AMDT1</v>
          </cell>
          <cell r="D62" t="str">
            <v>Ahmedabad</v>
          </cell>
          <cell r="E62">
            <v>27397.922015999997</v>
          </cell>
          <cell r="F62">
            <v>9412.3100994900014</v>
          </cell>
        </row>
        <row r="63">
          <cell r="B63" t="str">
            <v>Visharad Chauhan</v>
          </cell>
          <cell r="C63" t="str">
            <v>AMDBC</v>
          </cell>
          <cell r="D63" t="str">
            <v>Ahmedabad</v>
          </cell>
          <cell r="E63">
            <v>26452</v>
          </cell>
          <cell r="F63">
            <v>10107.177123675472</v>
          </cell>
        </row>
        <row r="64">
          <cell r="B64" t="str">
            <v>ZAINULSHA.M.DIWAN</v>
          </cell>
          <cell r="C64" t="str">
            <v>BDQT1</v>
          </cell>
          <cell r="D64" t="str">
            <v>Ahmedabad</v>
          </cell>
          <cell r="E64">
            <v>35094</v>
          </cell>
          <cell r="F64">
            <v>5041.5172774335551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sankar mukherjee" refreshedDate="45238.089744328703" backgroundQuery="1" createdVersion="8" refreshedVersion="8" minRefreshableVersion="3" recordCount="48" xr:uid="{F5F01595-FDDE-4B6F-ACF7-D7E460366BF1}">
  <cacheSource type="external" connectionId="1"/>
  <cacheFields count="2">
    <cacheField name="BP name" numFmtId="0">
      <sharedItems count="48">
        <s v="AGARWAL SUGANDHA AMIT"/>
        <s v="Amit Ramesh Agarwal"/>
        <s v="ASHISH SAXENA"/>
        <s v="Ashok Kumar_GNCB1"/>
        <s v="BELIM RIYAZUDDIN MEHBOOBBHAI"/>
        <s v="Bharat madhusing lodha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MONTHLY CAPACITY" numFmtId="0">
      <sharedItems containsSemiMixedTypes="0" containsString="0" containsNumber="1" minValue="20.46" maxValue="361.5" count="17">
        <n v="82.69"/>
        <n v="62.24"/>
        <n v="119.36"/>
        <n v="38.82"/>
        <n v="32.450000000000003"/>
        <n v="20.46"/>
        <n v="361.5"/>
        <n v="233.52"/>
        <n v="32.19"/>
        <n v="171.29"/>
        <n v="126.88"/>
        <n v="52.65"/>
        <n v="56.97"/>
        <n v="64.64"/>
        <n v="77.650000000000006"/>
        <n v="215.16"/>
        <n v="173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5"/>
  </r>
  <r>
    <x v="7"/>
    <x v="6"/>
  </r>
  <r>
    <x v="8"/>
    <x v="5"/>
  </r>
  <r>
    <x v="9"/>
    <x v="7"/>
  </r>
  <r>
    <x v="10"/>
    <x v="5"/>
  </r>
  <r>
    <x v="11"/>
    <x v="5"/>
  </r>
  <r>
    <x v="12"/>
    <x v="8"/>
  </r>
  <r>
    <x v="13"/>
    <x v="3"/>
  </r>
  <r>
    <x v="14"/>
    <x v="3"/>
  </r>
  <r>
    <x v="15"/>
    <x v="2"/>
  </r>
  <r>
    <x v="16"/>
    <x v="9"/>
  </r>
  <r>
    <x v="17"/>
    <x v="0"/>
  </r>
  <r>
    <x v="18"/>
    <x v="3"/>
  </r>
  <r>
    <x v="19"/>
    <x v="10"/>
  </r>
  <r>
    <x v="20"/>
    <x v="11"/>
  </r>
  <r>
    <x v="21"/>
    <x v="4"/>
  </r>
  <r>
    <x v="22"/>
    <x v="4"/>
  </r>
  <r>
    <x v="23"/>
    <x v="0"/>
  </r>
  <r>
    <x v="24"/>
    <x v="4"/>
  </r>
  <r>
    <x v="25"/>
    <x v="4"/>
  </r>
  <r>
    <x v="26"/>
    <x v="5"/>
  </r>
  <r>
    <x v="27"/>
    <x v="3"/>
  </r>
  <r>
    <x v="28"/>
    <x v="2"/>
  </r>
  <r>
    <x v="29"/>
    <x v="4"/>
  </r>
  <r>
    <x v="30"/>
    <x v="12"/>
  </r>
  <r>
    <x v="31"/>
    <x v="5"/>
  </r>
  <r>
    <x v="32"/>
    <x v="5"/>
  </r>
  <r>
    <x v="33"/>
    <x v="2"/>
  </r>
  <r>
    <x v="34"/>
    <x v="5"/>
  </r>
  <r>
    <x v="35"/>
    <x v="13"/>
  </r>
  <r>
    <x v="36"/>
    <x v="5"/>
  </r>
  <r>
    <x v="37"/>
    <x v="14"/>
  </r>
  <r>
    <x v="38"/>
    <x v="2"/>
  </r>
  <r>
    <x v="39"/>
    <x v="3"/>
  </r>
  <r>
    <x v="40"/>
    <x v="4"/>
  </r>
  <r>
    <x v="41"/>
    <x v="5"/>
  </r>
  <r>
    <x v="42"/>
    <x v="15"/>
  </r>
  <r>
    <x v="43"/>
    <x v="3"/>
  </r>
  <r>
    <x v="44"/>
    <x v="16"/>
  </r>
  <r>
    <x v="45"/>
    <x v="4"/>
  </r>
  <r>
    <x v="46"/>
    <x v="4"/>
  </r>
  <r>
    <x v="4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EC6E8-EA02-45AA-BE8A-A03AEA4320E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2:B51" firstHeaderRow="1" firstDataRow="1" firstDataCol="1"/>
  <pivotFields count="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MONTHLY CAPAC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CF85B9-4C20-4659-BEBC-837BA8087738}" name="Table1" displayName="Table1" ref="A1:S64" totalsRowShown="0" headerRowDxfId="1" dataDxfId="2" dataCellStyle="Comma">
  <autoFilter ref="A1:S64" xr:uid="{5BCF85B9-4C20-4659-BEBC-837BA8087738}"/>
  <tableColumns count="19">
    <tableColumn id="1" xr3:uid="{C66974A4-1678-4007-BBCE-042276C9C0C0}" name="Index" dataDxfId="14"/>
    <tableColumn id="2" xr3:uid="{8FCF37A5-1FBB-4EBC-8C3B-C7DB5AAEA466}" name="OU" dataDxfId="13"/>
    <tableColumn id="3" xr3:uid="{779E5873-79DB-44FC-B578-87CCB5510CF0}" name="OU Code"/>
    <tableColumn id="4" xr3:uid="{5E11CD3D-2774-428A-B9F1-121B369E374A}" name="BP name"/>
    <tableColumn id="5" xr3:uid="{A79FA3F1-B85F-4FA0-BA03-F6086A6DCB59}" name="Vehicles"/>
    <tableColumn id="6" xr3:uid="{75BA5C49-9EF4-440B-B813-7275A55DE8F4}" name="Vehicle name">
      <calculatedColumnFormula>VLOOKUP([1]!Table1_1[[#This Row],[Vehicle]],[1]vehicle_mapping!$A$2:$B$11,2,FALSE)</calculatedColumnFormula>
    </tableColumn>
    <tableColumn id="7" xr3:uid="{6CD31614-E7A1-4460-A60B-540C08F9A094}" name="Vehicles ownership"/>
    <tableColumn id="8" xr3:uid="{D9A71B1D-A415-4D2F-95D2-6B42B33C1A26}" name="Year of purchase"/>
    <tableColumn id="9" xr3:uid="{E48BC44A-3E5D-404A-AACD-A7B73599B02D}" name="Mileage" dataDxfId="12">
      <calculatedColumnFormula>VLOOKUP([1]!Table1_1[[#This Row],[OU Code]],[1]AMD_OU_Data!$C$25:$M$38,HLOOKUP([1]!Table1_1[[#This Row],[Vehicle]],[1]AMD_OU_Data!$D$24:$M$39,16,FALSE),FALSE)</calculatedColumnFormula>
    </tableColumn>
    <tableColumn id="10" xr3:uid="{3FDA4108-A11D-4A21-B9AD-69774CD4B6C4}" name="Vehicle Capacity" dataDxfId="11">
      <calculatedColumnFormula>HLOOKUP([1]!Table1_1[[#This Row],[Vehicle]],[1]AMD_OU_Data!$D$5:$M$20,16,FALSE)</calculatedColumnFormula>
    </tableColumn>
    <tableColumn id="11" xr3:uid="{0EEF1628-BDB9-4F9F-A485-5A5BC0939E4E}" name="km travelled">
      <calculatedColumnFormula>VLOOKUP([1]!Table1_1[[#This Row],[OU Code]],[1]AMD_OU_Data!$C$42:$E$56,2,FALSE)</calculatedColumnFormula>
    </tableColumn>
    <tableColumn id="12" xr3:uid="{D94E41E0-6294-455B-94CF-47A5F601027A}" name="Fuel Price" dataDxfId="10">
      <calculatedColumnFormula>VLOOKUP([1]!Table1_1[[#This Row],[OU Code]],[1]AMD_OU_Data!$C$42:$E$56,3,FALSE)</calculatedColumnFormula>
    </tableColumn>
    <tableColumn id="13" xr3:uid="{2CA5426F-F322-492D-AEDB-157035B082DB}" name="Fuel Cost" dataDxfId="9" dataCellStyle="Comma">
      <calculatedColumnFormula>IF(F2="market",0,([1]!Table5_19[[#This Row],[km travelled]]/[1]!Table5_19[[#This Row],[mileage]])*[1]!Table5_19[[#This Row],[fuel price]])</calculatedColumnFormula>
    </tableColumn>
    <tableColumn id="14" xr3:uid="{B91BE3BF-0B58-4D73-BF72-A0D08F26314E}" name="Maintenance" dataDxfId="8" dataCellStyle="Comma">
      <calculatedColumnFormula>VLOOKUP(C2,[1]AMD_OU_Data!$C$61:$M$74,HLOOKUP([1]!Table1_1[[#This Row],[Vehicle]],[1]AMD_OU_Data!$D$60:$M$75,16,FALSE),FALSE)</calculatedColumnFormula>
    </tableColumn>
    <tableColumn id="15" xr3:uid="{FE71AB4A-F5DB-47B0-9080-AC34895F9CA4}" name="EMI" dataDxfId="7" dataCellStyle="Comma">
      <calculatedColumnFormula>IF(G2&gt;2015,VLOOKUP([1]!Table5_19[[#This Row],[vehicle name]],[1]AMD_EMI_Data!$A$7:$E$26,5,FALSE),0)</calculatedColumnFormula>
    </tableColumn>
    <tableColumn id="16" xr3:uid="{48E6B956-857D-41E1-A59E-41B301363837}" name="Vehicle cost" dataDxfId="6" dataCellStyle="Comma">
      <calculatedColumnFormula>IF([1]!Table3_18[[#This Row],[Vehicle ownership]]="Market",IF([1]!Table5_19[[#This Row],[capacity]]&lt;3, 40000, 80000),M2+N2+O2)</calculatedColumnFormula>
    </tableColumn>
    <tableColumn id="17" xr3:uid="{E8A5A642-D059-44EF-997E-415FD24DA592}" name="Team cost" dataDxfId="5" dataCellStyle="Comma">
      <calculatedColumnFormula>IF([1]!Table3_18[[#This Row],[Vehicle ownership]]="Market",IF([1]!Table5_19[[#This Row],[capacity]]&lt;3,8000,16000),IF([1]!Table5_19[[#This Row],[capacity]]&lt;3,28000,36000))</calculatedColumnFormula>
    </tableColumn>
    <tableColumn id="18" xr3:uid="{4B18413C-3695-4906-A01D-566F8B42AC2F}" name="Total cost" dataDxfId="4">
      <calculatedColumnFormula>[1]!Table5_19[[#This Row],[vehicle cost]]+[1]!Table5_19[[#This Row],[team cost]]</calculatedColumnFormula>
    </tableColumn>
    <tableColumn id="19" xr3:uid="{7F22CE5D-E216-486E-ABF4-76C74D9E57AF}" name="Monthly Capacity" dataDxfId="3">
      <calculatedColumnFormula>J2*25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D1" workbookViewId="0">
      <selection activeCell="R15" sqref="R15"/>
    </sheetView>
  </sheetViews>
  <sheetFormatPr defaultColWidth="14.44140625" defaultRowHeight="15" customHeight="1" x14ac:dyDescent="0.3"/>
  <cols>
    <col min="1" max="1" width="29.5546875" customWidth="1"/>
    <col min="2" max="2" width="11.88671875" customWidth="1"/>
    <col min="3" max="3" width="11.6640625" customWidth="1"/>
    <col min="4" max="4" width="11" customWidth="1"/>
    <col min="5" max="5" width="11.109375" customWidth="1"/>
    <col min="6" max="6" width="10" customWidth="1"/>
    <col min="7" max="7" width="11.88671875" customWidth="1"/>
    <col min="8" max="8" width="15" customWidth="1"/>
    <col min="9" max="11" width="10.6640625" customWidth="1"/>
    <col min="12" max="12" width="10.44140625" customWidth="1"/>
    <col min="13" max="13" width="12" customWidth="1"/>
    <col min="14" max="14" width="16" bestFit="1" customWidth="1"/>
    <col min="15" max="15" width="23.44140625" bestFit="1" customWidth="1"/>
    <col min="16" max="16" width="9.109375" customWidth="1"/>
    <col min="17" max="25" width="8.6640625" customWidth="1"/>
  </cols>
  <sheetData>
    <row r="1" spans="1:2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208</v>
      </c>
      <c r="O1" s="1" t="s">
        <v>213</v>
      </c>
      <c r="P1" s="1" t="s">
        <v>212</v>
      </c>
      <c r="Q1" s="2"/>
      <c r="R1" s="2"/>
      <c r="S1" s="2"/>
      <c r="T1" s="2"/>
      <c r="U1" s="2"/>
      <c r="V1" s="2"/>
      <c r="W1" s="2"/>
      <c r="X1" s="2"/>
      <c r="Y1" s="2"/>
    </row>
    <row r="2" spans="1:25" ht="14.4" x14ac:dyDescent="0.3">
      <c r="A2" s="2" t="s">
        <v>13</v>
      </c>
      <c r="B2" s="60">
        <v>115929</v>
      </c>
      <c r="C2" s="61">
        <f>VLOOKUP(A2,[2]payouts_table_AMD!$B$2:$E$52,3,FALSE)</f>
        <v>5</v>
      </c>
      <c r="D2" s="62">
        <f>VLOOKUP(A2,[2]payouts_table_AMD!$B$2:$E$52,4,FALSE)</f>
        <v>16347.6</v>
      </c>
      <c r="E2" s="63">
        <f>C2*D2</f>
        <v>81738</v>
      </c>
      <c r="F2" s="63">
        <f>VLOOKUP(A2,'[2]PAYOUT-AHMEDABAD'!$B$2:$F$64,5,FALSE)</f>
        <v>67307.695444082405</v>
      </c>
      <c r="G2" s="63">
        <f>E2-F2</f>
        <v>14430.304555917595</v>
      </c>
      <c r="H2" s="64">
        <f>G2/F2</f>
        <v>0.21439308626910189</v>
      </c>
      <c r="I2" s="63">
        <f>E2-B2</f>
        <v>-34191</v>
      </c>
      <c r="J2" s="64">
        <f>I2/E2</f>
        <v>-0.41829993393525655</v>
      </c>
      <c r="K2" s="61">
        <f>B2/D2</f>
        <v>7.0914996696762822</v>
      </c>
      <c r="L2" t="str">
        <f>IF(G2&gt;0, "Overpaid", "Underpaid")</f>
        <v>Overpaid</v>
      </c>
      <c r="M2" t="str">
        <f>IF(J2&lt;0, "In loss", "Profitable")</f>
        <v>In loss</v>
      </c>
      <c r="N2" s="59">
        <v>82.69</v>
      </c>
      <c r="O2" s="2">
        <f>N2*1000</f>
        <v>82690</v>
      </c>
      <c r="P2" s="65">
        <f>D2/O2</f>
        <v>0.19769742411416133</v>
      </c>
      <c r="Q2" s="2"/>
      <c r="R2" s="2"/>
      <c r="S2" s="2"/>
      <c r="T2" s="2"/>
      <c r="U2" s="2"/>
      <c r="V2" s="2"/>
      <c r="W2" s="2"/>
      <c r="X2" s="2"/>
      <c r="Y2" s="2"/>
    </row>
    <row r="3" spans="1:25" ht="14.4" x14ac:dyDescent="0.3">
      <c r="A3" s="2" t="s">
        <v>14</v>
      </c>
      <c r="B3" s="60">
        <v>48000</v>
      </c>
      <c r="C3" s="61">
        <f>VLOOKUP(A3,[2]payouts_table_AMD!$B$2:$E$52,3,FALSE)</f>
        <v>5</v>
      </c>
      <c r="D3" s="62">
        <f>VLOOKUP(A3,[2]payouts_table_AMD!$B$2:$E$52,4,FALSE)</f>
        <v>36413.599999999999</v>
      </c>
      <c r="E3" s="63">
        <f t="shared" ref="E3:E49" si="0">C3*D3</f>
        <v>182068</v>
      </c>
      <c r="F3" s="63">
        <f>VLOOKUP(A3,'[2]PAYOUT-AHMEDABAD'!$B$2:$F$64,5,FALSE)</f>
        <v>151594.20238356592</v>
      </c>
      <c r="G3" s="63">
        <f t="shared" ref="G3:G49" si="1">E3-F3</f>
        <v>30473.79761643408</v>
      </c>
      <c r="H3" s="64">
        <f t="shared" ref="H3:H49" si="2">G3/F3</f>
        <v>0.20102218381233883</v>
      </c>
      <c r="I3" s="63">
        <f t="shared" ref="I3:I49" si="3">E3-B3</f>
        <v>134068</v>
      </c>
      <c r="J3" s="64">
        <f t="shared" ref="J3:J49" si="4">I3/E3</f>
        <v>0.73636223828459701</v>
      </c>
      <c r="K3" s="61">
        <f t="shared" ref="K3:K49" si="5">B3/D3</f>
        <v>1.3181888085770153</v>
      </c>
      <c r="L3" t="str">
        <f t="shared" ref="L3:L49" si="6">IF(G3&gt;0, "Overpaid", "Underpaid")</f>
        <v>Overpaid</v>
      </c>
      <c r="M3" t="str">
        <f t="shared" ref="M3:M49" si="7">IF(J3&lt;0, "In loss", "Profitable")</f>
        <v>Profitable</v>
      </c>
      <c r="N3" s="59">
        <v>62.24</v>
      </c>
      <c r="O3" s="2">
        <f t="shared" ref="O3:O49" si="8">N3*1000</f>
        <v>62240</v>
      </c>
      <c r="P3" s="65">
        <f t="shared" ref="P3:P49" si="9">D3/O3</f>
        <v>0.58505141388174808</v>
      </c>
      <c r="R3" s="2" t="s">
        <v>15</v>
      </c>
      <c r="S3" s="6"/>
      <c r="T3" s="2"/>
      <c r="U3" s="2"/>
      <c r="V3" s="2"/>
      <c r="W3" s="2"/>
      <c r="X3" s="2"/>
      <c r="Y3" s="2"/>
    </row>
    <row r="4" spans="1:25" ht="14.4" x14ac:dyDescent="0.3">
      <c r="A4" s="2" t="s">
        <v>16</v>
      </c>
      <c r="B4" s="60">
        <v>92975</v>
      </c>
      <c r="C4" s="61">
        <f>VLOOKUP(A4,[2]payouts_table_AMD!$B$2:$E$52,3,FALSE)</f>
        <v>5</v>
      </c>
      <c r="D4" s="62">
        <f>VLOOKUP(A4,[2]payouts_table_AMD!$B$2:$E$52,4,FALSE)</f>
        <v>29269</v>
      </c>
      <c r="E4" s="63">
        <f t="shared" si="0"/>
        <v>146345</v>
      </c>
      <c r="F4" s="63">
        <f>VLOOKUP(A4,'[2]PAYOUT-AHMEDABAD'!$B$2:$F$64,5,FALSE)</f>
        <v>27180.821150192936</v>
      </c>
      <c r="G4" s="63">
        <f t="shared" si="1"/>
        <v>119164.17884980707</v>
      </c>
      <c r="H4" s="64">
        <f t="shared" si="2"/>
        <v>4.3841272561760416</v>
      </c>
      <c r="I4" s="63">
        <f t="shared" si="3"/>
        <v>53370</v>
      </c>
      <c r="J4" s="64">
        <f t="shared" si="4"/>
        <v>0.36468618675048686</v>
      </c>
      <c r="K4" s="61">
        <f t="shared" si="5"/>
        <v>3.1765690662475659</v>
      </c>
      <c r="L4" t="str">
        <f t="shared" si="6"/>
        <v>Overpaid</v>
      </c>
      <c r="M4" t="str">
        <f t="shared" si="7"/>
        <v>Profitable</v>
      </c>
      <c r="N4" s="59">
        <v>119.36</v>
      </c>
      <c r="O4" s="2">
        <f t="shared" si="8"/>
        <v>119360</v>
      </c>
      <c r="P4" s="65">
        <f t="shared" si="9"/>
        <v>0.24521615281501341</v>
      </c>
      <c r="Q4" s="2"/>
      <c r="R4" s="2"/>
      <c r="S4" s="2"/>
      <c r="T4" s="2"/>
      <c r="U4" s="2"/>
      <c r="V4" s="2"/>
      <c r="W4" s="2"/>
      <c r="X4" s="2"/>
      <c r="Y4" s="2"/>
    </row>
    <row r="5" spans="1:25" ht="14.4" x14ac:dyDescent="0.3">
      <c r="A5" s="2" t="s">
        <v>17</v>
      </c>
      <c r="B5" s="60">
        <v>65815</v>
      </c>
      <c r="C5" s="61">
        <f>VLOOKUP(A5,[2]payouts_table_AMD!$B$2:$E$52,3,FALSE)</f>
        <v>19</v>
      </c>
      <c r="D5" s="62">
        <f>VLOOKUP(A5,[2]payouts_table_AMD!$B$2:$E$52,4,FALSE)</f>
        <v>6740.5789473684208</v>
      </c>
      <c r="E5" s="63">
        <f t="shared" si="0"/>
        <v>128071</v>
      </c>
      <c r="F5" s="63">
        <f>VLOOKUP(A5,'[2]PAYOUT-AHMEDABAD'!$B$2:$F$64,5,FALSE)</f>
        <v>23560.66190357352</v>
      </c>
      <c r="G5" s="63">
        <f t="shared" si="1"/>
        <v>104510.33809642648</v>
      </c>
      <c r="H5" s="64">
        <f t="shared" si="2"/>
        <v>4.4357980486352577</v>
      </c>
      <c r="I5" s="63">
        <f t="shared" si="3"/>
        <v>62256</v>
      </c>
      <c r="J5" s="64">
        <f t="shared" si="4"/>
        <v>0.48610536343122174</v>
      </c>
      <c r="K5" s="61">
        <f t="shared" si="5"/>
        <v>9.7639980948067873</v>
      </c>
      <c r="L5" t="str">
        <f t="shared" si="6"/>
        <v>Overpaid</v>
      </c>
      <c r="M5" t="str">
        <f t="shared" si="7"/>
        <v>Profitable</v>
      </c>
      <c r="N5" s="59">
        <v>38.82</v>
      </c>
      <c r="O5" s="2">
        <f t="shared" si="8"/>
        <v>38820</v>
      </c>
      <c r="P5" s="65">
        <f t="shared" si="9"/>
        <v>0.17363675804658477</v>
      </c>
      <c r="Q5" s="2"/>
      <c r="R5" s="2"/>
      <c r="S5" s="2"/>
      <c r="T5" s="2"/>
      <c r="U5" s="2"/>
      <c r="V5" s="2"/>
      <c r="W5" s="2"/>
      <c r="X5" s="2"/>
      <c r="Y5" s="2"/>
    </row>
    <row r="6" spans="1:25" ht="14.4" x14ac:dyDescent="0.3">
      <c r="A6" s="2" t="s">
        <v>18</v>
      </c>
      <c r="B6" s="60">
        <v>60715</v>
      </c>
      <c r="C6" s="61">
        <f>VLOOKUP(A6,[2]payouts_table_AMD!$B$2:$E$52,3,FALSE)</f>
        <v>9</v>
      </c>
      <c r="D6" s="62">
        <f>VLOOKUP(A6,[2]payouts_table_AMD!$B$2:$E$52,4,FALSE)</f>
        <v>2553.3333333333335</v>
      </c>
      <c r="E6" s="63">
        <f t="shared" si="0"/>
        <v>22980</v>
      </c>
      <c r="F6" s="63">
        <f>VLOOKUP(A6,'[2]PAYOUT-AHMEDABAD'!$B$2:$F$64,5,FALSE)</f>
        <v>14574.070793404973</v>
      </c>
      <c r="G6" s="63">
        <f t="shared" si="1"/>
        <v>8405.9292065950267</v>
      </c>
      <c r="H6" s="64">
        <f t="shared" si="2"/>
        <v>0.57677290893899458</v>
      </c>
      <c r="I6" s="63">
        <f t="shared" si="3"/>
        <v>-37735</v>
      </c>
      <c r="J6" s="64">
        <f t="shared" si="4"/>
        <v>-1.6420800696257616</v>
      </c>
      <c r="K6" s="61">
        <f t="shared" si="5"/>
        <v>23.778720626631852</v>
      </c>
      <c r="L6" t="str">
        <f t="shared" si="6"/>
        <v>Overpaid</v>
      </c>
      <c r="M6" t="str">
        <f t="shared" si="7"/>
        <v>In loss</v>
      </c>
      <c r="N6" s="59">
        <v>32.450000000000003</v>
      </c>
      <c r="O6" s="2">
        <f t="shared" si="8"/>
        <v>32450.000000000004</v>
      </c>
      <c r="P6" s="65">
        <f t="shared" si="9"/>
        <v>7.8685156651258345E-2</v>
      </c>
      <c r="Q6" s="2"/>
      <c r="R6" s="2"/>
      <c r="S6" s="2"/>
      <c r="T6" s="2"/>
      <c r="U6" s="2"/>
      <c r="V6" s="2"/>
      <c r="W6" s="2"/>
      <c r="X6" s="2"/>
      <c r="Y6" s="2"/>
    </row>
    <row r="7" spans="1:25" ht="14.4" x14ac:dyDescent="0.3">
      <c r="A7" s="2" t="s">
        <v>19</v>
      </c>
      <c r="B7" s="60">
        <v>61898</v>
      </c>
      <c r="C7" s="61">
        <f>VLOOKUP(A7,[2]payouts_table_AMD!$B$2:$E$52,3,FALSE)</f>
        <v>9</v>
      </c>
      <c r="D7" s="62">
        <f>VLOOKUP(A7,[2]payouts_table_AMD!$B$2:$E$52,4,FALSE)</f>
        <v>4069</v>
      </c>
      <c r="E7" s="63">
        <f t="shared" si="0"/>
        <v>36621</v>
      </c>
      <c r="F7" s="63">
        <f>VLOOKUP(A7,'[2]PAYOUT-AHMEDABAD'!$B$2:$F$64,5,FALSE)</f>
        <v>11610.612907422201</v>
      </c>
      <c r="G7" s="63">
        <f t="shared" si="1"/>
        <v>25010.387092577799</v>
      </c>
      <c r="H7" s="64">
        <f t="shared" si="2"/>
        <v>2.1540970568909121</v>
      </c>
      <c r="I7" s="63">
        <f t="shared" si="3"/>
        <v>-25277</v>
      </c>
      <c r="J7" s="64">
        <f t="shared" si="4"/>
        <v>-0.69023238032822698</v>
      </c>
      <c r="K7" s="61">
        <f t="shared" si="5"/>
        <v>15.212091422954042</v>
      </c>
      <c r="L7" t="str">
        <f t="shared" si="6"/>
        <v>Overpaid</v>
      </c>
      <c r="M7" t="str">
        <f t="shared" si="7"/>
        <v>In loss</v>
      </c>
      <c r="N7" s="59">
        <v>20.46</v>
      </c>
      <c r="O7" s="2">
        <f t="shared" si="8"/>
        <v>20460</v>
      </c>
      <c r="P7" s="65">
        <f t="shared" si="9"/>
        <v>0.19887585532746824</v>
      </c>
      <c r="Q7" s="2"/>
      <c r="R7" s="2" t="s">
        <v>20</v>
      </c>
      <c r="S7" s="2"/>
      <c r="T7" s="2"/>
      <c r="U7" s="2"/>
      <c r="V7" s="2"/>
      <c r="W7" s="2"/>
      <c r="X7" s="2"/>
      <c r="Y7" s="2"/>
    </row>
    <row r="8" spans="1:25" ht="14.4" x14ac:dyDescent="0.3">
      <c r="A8" s="2" t="s">
        <v>21</v>
      </c>
      <c r="B8" s="60">
        <v>55657</v>
      </c>
      <c r="C8" s="61">
        <f>VLOOKUP(A8,[2]payouts_table_AMD!$B$2:$E$52,3,FALSE)</f>
        <v>8.5</v>
      </c>
      <c r="D8" s="62">
        <f>VLOOKUP(A8,[2]payouts_table_AMD!$B$2:$E$52,4,FALSE)</f>
        <v>14256.470588235294</v>
      </c>
      <c r="E8" s="63">
        <f t="shared" si="0"/>
        <v>121180</v>
      </c>
      <c r="F8" s="63">
        <f>VLOOKUP(A8,'[2]PAYOUT-AHMEDABAD'!$B$2:$F$64,5,FALSE)</f>
        <v>73367.308383054638</v>
      </c>
      <c r="G8" s="63">
        <f t="shared" si="1"/>
        <v>47812.691616945362</v>
      </c>
      <c r="H8" s="64">
        <f t="shared" si="2"/>
        <v>0.6516893241784576</v>
      </c>
      <c r="I8" s="63">
        <f t="shared" si="3"/>
        <v>65523</v>
      </c>
      <c r="J8" s="64">
        <f t="shared" si="4"/>
        <v>0.54070803762997199</v>
      </c>
      <c r="K8" s="61">
        <f t="shared" si="5"/>
        <v>3.9039816801452387</v>
      </c>
      <c r="L8" t="str">
        <f t="shared" si="6"/>
        <v>Overpaid</v>
      </c>
      <c r="M8" t="str">
        <f t="shared" si="7"/>
        <v>Profitable</v>
      </c>
      <c r="N8" s="59">
        <v>20.46</v>
      </c>
      <c r="O8" s="2">
        <f t="shared" si="8"/>
        <v>20460</v>
      </c>
      <c r="P8" s="65">
        <f t="shared" si="9"/>
        <v>0.69679719395089412</v>
      </c>
      <c r="Q8" s="2"/>
      <c r="R8" s="2" t="s">
        <v>22</v>
      </c>
      <c r="S8" s="2"/>
      <c r="T8" s="2"/>
      <c r="U8" s="2"/>
      <c r="V8" s="2"/>
      <c r="W8" s="2"/>
      <c r="X8" s="2"/>
      <c r="Y8" s="2"/>
    </row>
    <row r="9" spans="1:25" ht="14.4" x14ac:dyDescent="0.3">
      <c r="A9" s="2" t="s">
        <v>23</v>
      </c>
      <c r="B9" s="60">
        <v>282405</v>
      </c>
      <c r="C9" s="61">
        <f>VLOOKUP(A9,[2]payouts_table_AMD!$B$2:$E$52,3,FALSE)</f>
        <v>5</v>
      </c>
      <c r="D9" s="62">
        <f>VLOOKUP(A9,[2]payouts_table_AMD!$B$2:$E$52,4,FALSE)</f>
        <v>14851.2</v>
      </c>
      <c r="E9" s="63">
        <f t="shared" si="0"/>
        <v>74256</v>
      </c>
      <c r="F9" s="63">
        <f>VLOOKUP(A9,'[2]PAYOUT-AHMEDABAD'!$B$2:$F$64,5,FALSE)</f>
        <v>44310.062860390266</v>
      </c>
      <c r="G9" s="63">
        <f t="shared" si="1"/>
        <v>29945.937139609734</v>
      </c>
      <c r="H9" s="64">
        <f t="shared" si="2"/>
        <v>0.67582700647394167</v>
      </c>
      <c r="I9" s="63">
        <f t="shared" si="3"/>
        <v>-208149</v>
      </c>
      <c r="J9" s="64">
        <f t="shared" si="4"/>
        <v>-2.8031270200387848</v>
      </c>
      <c r="K9" s="61">
        <f t="shared" si="5"/>
        <v>19.015635100193922</v>
      </c>
      <c r="L9" t="str">
        <f t="shared" si="6"/>
        <v>Overpaid</v>
      </c>
      <c r="M9" t="str">
        <f t="shared" si="7"/>
        <v>In loss</v>
      </c>
      <c r="N9" s="59">
        <v>361.5</v>
      </c>
      <c r="O9" s="2">
        <f t="shared" si="8"/>
        <v>361500</v>
      </c>
      <c r="P9" s="65">
        <f t="shared" si="9"/>
        <v>4.1082157676348548E-2</v>
      </c>
      <c r="Q9" s="2"/>
      <c r="R9" s="2" t="s">
        <v>24</v>
      </c>
      <c r="S9" s="2"/>
      <c r="T9" s="2"/>
      <c r="U9" s="2"/>
      <c r="V9" s="2"/>
      <c r="W9" s="2"/>
      <c r="X9" s="2"/>
      <c r="Y9" s="2"/>
    </row>
    <row r="10" spans="1:25" ht="14.4" x14ac:dyDescent="0.3">
      <c r="A10" s="2" t="s">
        <v>25</v>
      </c>
      <c r="B10" s="60">
        <v>57268</v>
      </c>
      <c r="C10" s="61">
        <f>VLOOKUP(A10,[2]payouts_table_AMD!$B$2:$E$52,3,FALSE)</f>
        <v>10</v>
      </c>
      <c r="D10" s="62">
        <f>VLOOKUP(A10,[2]payouts_table_AMD!$B$2:$E$52,4,FALSE)</f>
        <v>13628.4</v>
      </c>
      <c r="E10" s="63">
        <f t="shared" si="0"/>
        <v>136284</v>
      </c>
      <c r="F10" s="63">
        <f>VLOOKUP(A10,'[2]PAYOUT-AHMEDABAD'!$B$2:$F$64,5,FALSE)</f>
        <v>61680.103608114805</v>
      </c>
      <c r="G10" s="63">
        <f t="shared" si="1"/>
        <v>74603.896391885195</v>
      </c>
      <c r="H10" s="64">
        <f t="shared" si="2"/>
        <v>1.2095293624323631</v>
      </c>
      <c r="I10" s="63">
        <f t="shared" si="3"/>
        <v>79016</v>
      </c>
      <c r="J10" s="64">
        <f t="shared" si="4"/>
        <v>0.5797892635966071</v>
      </c>
      <c r="K10" s="61">
        <f t="shared" si="5"/>
        <v>4.202107364033929</v>
      </c>
      <c r="L10" t="str">
        <f t="shared" si="6"/>
        <v>Overpaid</v>
      </c>
      <c r="M10" t="str">
        <f t="shared" si="7"/>
        <v>Profitable</v>
      </c>
      <c r="N10" s="59">
        <v>20.46</v>
      </c>
      <c r="O10" s="2">
        <f t="shared" si="8"/>
        <v>20460</v>
      </c>
      <c r="P10" s="65">
        <f t="shared" si="9"/>
        <v>0.66609970674486807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ht="14.4" x14ac:dyDescent="0.3">
      <c r="A11" s="2" t="s">
        <v>26</v>
      </c>
      <c r="B11" s="60">
        <v>154719</v>
      </c>
      <c r="C11" s="61">
        <f>VLOOKUP(A11,[2]payouts_table_AMD!$B$2:$E$52,3,FALSE)</f>
        <v>3</v>
      </c>
      <c r="D11" s="62">
        <f>VLOOKUP(A11,[2]payouts_table_AMD!$B$2:$E$52,4,FALSE)</f>
        <v>34688.666666666664</v>
      </c>
      <c r="E11" s="63">
        <f t="shared" si="0"/>
        <v>104066</v>
      </c>
      <c r="F11" s="63">
        <f>VLOOKUP(A11,'[2]PAYOUT-AHMEDABAD'!$B$2:$F$64,5,FALSE)</f>
        <v>91629.307316704435</v>
      </c>
      <c r="G11" s="63">
        <f t="shared" si="1"/>
        <v>12436.692683295565</v>
      </c>
      <c r="H11" s="64">
        <f t="shared" si="2"/>
        <v>0.13572832805894516</v>
      </c>
      <c r="I11" s="63">
        <f t="shared" si="3"/>
        <v>-50653</v>
      </c>
      <c r="J11" s="64">
        <f t="shared" si="4"/>
        <v>-0.4867391847481406</v>
      </c>
      <c r="K11" s="61">
        <f t="shared" si="5"/>
        <v>4.460217554244422</v>
      </c>
      <c r="L11" t="str">
        <f t="shared" si="6"/>
        <v>Overpaid</v>
      </c>
      <c r="M11" t="str">
        <f t="shared" si="7"/>
        <v>In loss</v>
      </c>
      <c r="N11" s="59">
        <v>233.52</v>
      </c>
      <c r="O11" s="2">
        <f t="shared" si="8"/>
        <v>233520</v>
      </c>
      <c r="P11" s="65">
        <f t="shared" si="9"/>
        <v>0.14854687678428685</v>
      </c>
      <c r="Q11" s="2"/>
      <c r="R11" s="2"/>
      <c r="S11" s="2"/>
      <c r="T11" s="2"/>
      <c r="U11" s="2"/>
      <c r="V11" s="2"/>
      <c r="W11" s="2"/>
      <c r="X11" s="2"/>
      <c r="Y11" s="2"/>
    </row>
    <row r="12" spans="1:25" ht="14.4" x14ac:dyDescent="0.3">
      <c r="A12" s="2" t="s">
        <v>27</v>
      </c>
      <c r="B12" s="60">
        <v>62706</v>
      </c>
      <c r="C12" s="61">
        <f>VLOOKUP(A12,[2]payouts_table_AMD!$B$2:$E$52,3,FALSE)</f>
        <v>5</v>
      </c>
      <c r="D12" s="62">
        <f>VLOOKUP(A12,[2]payouts_table_AMD!$B$2:$E$52,4,FALSE)</f>
        <v>162.47999999999999</v>
      </c>
      <c r="E12" s="63">
        <f t="shared" si="0"/>
        <v>812.4</v>
      </c>
      <c r="F12" s="63">
        <f>VLOOKUP(A12,'[2]PAYOUT-AHMEDABAD'!$B$2:$F$64,5,FALSE)</f>
        <v>744.30830420710652</v>
      </c>
      <c r="G12" s="63">
        <f t="shared" si="1"/>
        <v>68.091695792893461</v>
      </c>
      <c r="H12" s="64">
        <f t="shared" si="2"/>
        <v>9.1483187018086387E-2</v>
      </c>
      <c r="I12" s="63">
        <f t="shared" si="3"/>
        <v>-61893.599999999999</v>
      </c>
      <c r="J12" s="64">
        <f t="shared" si="4"/>
        <v>-76.186115214180205</v>
      </c>
      <c r="K12" s="61">
        <f t="shared" si="5"/>
        <v>385.93057607090105</v>
      </c>
      <c r="L12" t="str">
        <f t="shared" si="6"/>
        <v>Overpaid</v>
      </c>
      <c r="M12" t="str">
        <f t="shared" si="7"/>
        <v>In loss</v>
      </c>
      <c r="N12" s="59">
        <v>20.46</v>
      </c>
      <c r="O12" s="2">
        <f t="shared" si="8"/>
        <v>20460</v>
      </c>
      <c r="P12" s="65">
        <f t="shared" si="9"/>
        <v>7.9413489736070379E-3</v>
      </c>
      <c r="Q12" s="2"/>
      <c r="R12" s="2"/>
      <c r="S12" s="2"/>
      <c r="T12" s="2"/>
      <c r="U12" s="2"/>
      <c r="V12" s="2"/>
      <c r="W12" s="2"/>
      <c r="X12" s="2"/>
      <c r="Y12" s="2"/>
    </row>
    <row r="13" spans="1:25" ht="14.4" x14ac:dyDescent="0.3">
      <c r="A13" s="2" t="s">
        <v>28</v>
      </c>
      <c r="B13" s="60">
        <v>44429</v>
      </c>
      <c r="C13" s="61">
        <f>VLOOKUP(A13,[2]payouts_table_AMD!$B$2:$E$52,3,FALSE)</f>
        <v>5</v>
      </c>
      <c r="D13" s="62">
        <f>VLOOKUP(A13,[2]payouts_table_AMD!$B$2:$E$52,4,FALSE)</f>
        <v>6016.6</v>
      </c>
      <c r="E13" s="63">
        <f t="shared" si="0"/>
        <v>30083</v>
      </c>
      <c r="F13" s="63">
        <f>VLOOKUP(A13,'[2]PAYOUT-AHMEDABAD'!$B$2:$F$64,5,FALSE)</f>
        <v>6448.8527245637169</v>
      </c>
      <c r="G13" s="63">
        <f t="shared" si="1"/>
        <v>23634.147275436284</v>
      </c>
      <c r="H13" s="64">
        <f t="shared" si="2"/>
        <v>3.6648607566139138</v>
      </c>
      <c r="I13" s="63">
        <f t="shared" si="3"/>
        <v>-14346</v>
      </c>
      <c r="J13" s="64">
        <f t="shared" si="4"/>
        <v>-0.4768806302562909</v>
      </c>
      <c r="K13" s="61">
        <f t="shared" si="5"/>
        <v>7.3844031512814539</v>
      </c>
      <c r="L13" t="str">
        <f t="shared" si="6"/>
        <v>Overpaid</v>
      </c>
      <c r="M13" t="str">
        <f t="shared" si="7"/>
        <v>In loss</v>
      </c>
      <c r="N13" s="59">
        <v>20.46</v>
      </c>
      <c r="O13" s="2">
        <f t="shared" si="8"/>
        <v>20460</v>
      </c>
      <c r="P13" s="65">
        <f t="shared" si="9"/>
        <v>0.29406647116324536</v>
      </c>
      <c r="Q13" s="2"/>
      <c r="R13" s="2"/>
      <c r="S13" s="2"/>
      <c r="T13" s="2"/>
      <c r="U13" s="2"/>
      <c r="V13" s="2"/>
      <c r="W13" s="2"/>
      <c r="X13" s="2"/>
      <c r="Y13" s="2"/>
    </row>
    <row r="14" spans="1:25" ht="14.4" x14ac:dyDescent="0.3">
      <c r="A14" s="2" t="s">
        <v>29</v>
      </c>
      <c r="B14" s="60">
        <v>55560</v>
      </c>
      <c r="C14" s="61">
        <f>VLOOKUP(A14,[2]payouts_table_AMD!$B$2:$E$52,3,FALSE)</f>
        <v>7</v>
      </c>
      <c r="D14" s="62">
        <f>VLOOKUP(A14,[2]payouts_table_AMD!$B$2:$E$52,4,FALSE)</f>
        <v>4040.4285714285716</v>
      </c>
      <c r="E14" s="63">
        <f t="shared" si="0"/>
        <v>28283</v>
      </c>
      <c r="F14" s="63">
        <f>VLOOKUP(A14,'[2]PAYOUT-AHMEDABAD'!$B$2:$F$64,5,FALSE)</f>
        <v>6489.8369612275828</v>
      </c>
      <c r="G14" s="63">
        <f t="shared" si="1"/>
        <v>21793.163038772418</v>
      </c>
      <c r="H14" s="64">
        <f t="shared" si="2"/>
        <v>3.3580447658349404</v>
      </c>
      <c r="I14" s="63">
        <f t="shared" si="3"/>
        <v>-27277</v>
      </c>
      <c r="J14" s="64">
        <f t="shared" si="4"/>
        <v>-0.96443093024078064</v>
      </c>
      <c r="K14" s="61">
        <f t="shared" si="5"/>
        <v>13.751016511685464</v>
      </c>
      <c r="L14" t="str">
        <f t="shared" si="6"/>
        <v>Overpaid</v>
      </c>
      <c r="M14" t="str">
        <f t="shared" si="7"/>
        <v>In loss</v>
      </c>
      <c r="N14" s="59">
        <v>32.19</v>
      </c>
      <c r="O14" s="2">
        <f t="shared" si="8"/>
        <v>32189.999999999996</v>
      </c>
      <c r="P14" s="65">
        <f t="shared" si="9"/>
        <v>0.12551812896640485</v>
      </c>
      <c r="Q14" s="2"/>
      <c r="R14" s="2"/>
      <c r="S14" s="2"/>
      <c r="T14" s="2"/>
      <c r="U14" s="2"/>
      <c r="V14" s="2"/>
      <c r="W14" s="2"/>
      <c r="X14" s="2"/>
      <c r="Y14" s="2"/>
    </row>
    <row r="15" spans="1:25" ht="14.4" x14ac:dyDescent="0.3">
      <c r="A15" s="2" t="s">
        <v>30</v>
      </c>
      <c r="B15" s="60">
        <v>65815</v>
      </c>
      <c r="C15" s="61">
        <f>VLOOKUP(A15,[2]payouts_table_AMD!$B$2:$E$52,3,FALSE)</f>
        <v>19</v>
      </c>
      <c r="D15" s="62">
        <f>VLOOKUP(A15,[2]payouts_table_AMD!$B$2:$E$52,4,FALSE)</f>
        <v>3100</v>
      </c>
      <c r="E15" s="63">
        <f t="shared" si="0"/>
        <v>58900</v>
      </c>
      <c r="F15" s="63">
        <f>VLOOKUP(A15,'[2]PAYOUT-AHMEDABAD'!$B$2:$F$64,5,FALSE)</f>
        <v>17011.759078401352</v>
      </c>
      <c r="G15" s="63">
        <f t="shared" si="1"/>
        <v>41888.240921598648</v>
      </c>
      <c r="H15" s="64">
        <f t="shared" si="2"/>
        <v>2.4623109655239142</v>
      </c>
      <c r="I15" s="63">
        <f t="shared" si="3"/>
        <v>-6915</v>
      </c>
      <c r="J15" s="64">
        <f t="shared" si="4"/>
        <v>-0.11740237691001698</v>
      </c>
      <c r="K15" s="61">
        <f t="shared" si="5"/>
        <v>21.230645161290322</v>
      </c>
      <c r="L15" t="str">
        <f t="shared" si="6"/>
        <v>Overpaid</v>
      </c>
      <c r="M15" t="str">
        <f t="shared" si="7"/>
        <v>In loss</v>
      </c>
      <c r="N15" s="59">
        <v>38.82</v>
      </c>
      <c r="O15" s="2">
        <f t="shared" si="8"/>
        <v>38820</v>
      </c>
      <c r="P15" s="65">
        <f t="shared" si="9"/>
        <v>7.9855744461617723E-2</v>
      </c>
      <c r="Q15" s="2"/>
      <c r="R15" s="2"/>
      <c r="S15" s="2"/>
      <c r="T15" s="2"/>
      <c r="U15" s="2"/>
      <c r="V15" s="2"/>
      <c r="W15" s="2"/>
      <c r="X15" s="2"/>
      <c r="Y15" s="2"/>
    </row>
    <row r="16" spans="1:25" ht="14.4" x14ac:dyDescent="0.3">
      <c r="A16" s="2" t="s">
        <v>31</v>
      </c>
      <c r="B16" s="60">
        <v>74053</v>
      </c>
      <c r="C16" s="61">
        <f>VLOOKUP(A16,[2]payouts_table_AMD!$B$2:$E$52,3,FALSE)</f>
        <v>7</v>
      </c>
      <c r="D16" s="62">
        <f>VLOOKUP(A16,[2]payouts_table_AMD!$B$2:$E$52,4,FALSE)</f>
        <v>2739.4285714285716</v>
      </c>
      <c r="E16" s="63">
        <f t="shared" si="0"/>
        <v>19176</v>
      </c>
      <c r="F16" s="63">
        <f>VLOOKUP(A16,'[2]PAYOUT-AHMEDABAD'!$B$2:$F$64,5,FALSE)</f>
        <v>5958.8762529929299</v>
      </c>
      <c r="G16" s="63">
        <f t="shared" si="1"/>
        <v>13217.12374700707</v>
      </c>
      <c r="H16" s="64">
        <f t="shared" si="2"/>
        <v>2.2180564230325444</v>
      </c>
      <c r="I16" s="63">
        <f t="shared" si="3"/>
        <v>-54877</v>
      </c>
      <c r="J16" s="64">
        <f t="shared" si="4"/>
        <v>-2.8617542761785564</v>
      </c>
      <c r="K16" s="61">
        <f t="shared" si="5"/>
        <v>27.032279933249896</v>
      </c>
      <c r="L16" t="str">
        <f t="shared" si="6"/>
        <v>Overpaid</v>
      </c>
      <c r="M16" t="str">
        <f t="shared" si="7"/>
        <v>In loss</v>
      </c>
      <c r="N16" s="59">
        <v>38.82</v>
      </c>
      <c r="O16" s="2">
        <f t="shared" si="8"/>
        <v>38820</v>
      </c>
      <c r="P16" s="65">
        <f t="shared" si="9"/>
        <v>7.0567454184146616E-2</v>
      </c>
      <c r="Q16" s="2"/>
      <c r="R16" s="2"/>
      <c r="S16" s="2"/>
      <c r="T16" s="2"/>
      <c r="U16" s="2"/>
      <c r="V16" s="2"/>
      <c r="W16" s="2"/>
      <c r="X16" s="2"/>
      <c r="Y16" s="2"/>
    </row>
    <row r="17" spans="1:25" ht="14.4" x14ac:dyDescent="0.3">
      <c r="A17" s="2" t="s">
        <v>32</v>
      </c>
      <c r="B17" s="60">
        <v>92975</v>
      </c>
      <c r="C17" s="61">
        <f>VLOOKUP(A17,[2]payouts_table_AMD!$B$2:$E$52,3,FALSE)</f>
        <v>5</v>
      </c>
      <c r="D17" s="62">
        <f>VLOOKUP(A17,[2]payouts_table_AMD!$B$2:$E$52,4,FALSE)</f>
        <v>30367.4</v>
      </c>
      <c r="E17" s="63">
        <f t="shared" si="0"/>
        <v>151837</v>
      </c>
      <c r="F17" s="63">
        <f>VLOOKUP(A17,'[2]PAYOUT-AHMEDABAD'!$B$2:$F$64,5,FALSE)</f>
        <v>32793.876250880952</v>
      </c>
      <c r="G17" s="63">
        <f t="shared" si="1"/>
        <v>119043.12374911905</v>
      </c>
      <c r="H17" s="64">
        <f t="shared" si="2"/>
        <v>3.6300412564349163</v>
      </c>
      <c r="I17" s="63">
        <f t="shared" si="3"/>
        <v>58862</v>
      </c>
      <c r="J17" s="64">
        <f t="shared" si="4"/>
        <v>0.38766572047656367</v>
      </c>
      <c r="K17" s="61">
        <f t="shared" si="5"/>
        <v>3.0616713976171814</v>
      </c>
      <c r="L17" t="str">
        <f t="shared" si="6"/>
        <v>Overpaid</v>
      </c>
      <c r="M17" t="str">
        <f t="shared" si="7"/>
        <v>Profitable</v>
      </c>
      <c r="N17" s="59">
        <v>119.36</v>
      </c>
      <c r="O17" s="2">
        <f t="shared" si="8"/>
        <v>119360</v>
      </c>
      <c r="P17" s="65">
        <f t="shared" si="9"/>
        <v>0.25441856568364613</v>
      </c>
      <c r="Q17" s="2"/>
      <c r="R17" s="2"/>
      <c r="S17" s="2"/>
      <c r="T17" s="2"/>
      <c r="U17" s="2"/>
      <c r="V17" s="2"/>
      <c r="W17" s="2"/>
      <c r="X17" s="2"/>
      <c r="Y17" s="2"/>
    </row>
    <row r="18" spans="1:25" ht="14.4" x14ac:dyDescent="0.3">
      <c r="A18" s="2" t="s">
        <v>33</v>
      </c>
      <c r="B18" s="60">
        <v>96000</v>
      </c>
      <c r="C18" s="61">
        <f>VLOOKUP(A18,[2]payouts_table_AMD!$B$2:$E$52,3,FALSE)</f>
        <v>5</v>
      </c>
      <c r="D18" s="62">
        <f>VLOOKUP(A18,[2]payouts_table_AMD!$B$2:$E$52,4,FALSE)</f>
        <v>8948.2000000000007</v>
      </c>
      <c r="E18" s="63">
        <f t="shared" si="0"/>
        <v>44741</v>
      </c>
      <c r="F18" s="63">
        <f>VLOOKUP(A18,'[2]PAYOUT-AHMEDABAD'!$B$2:$F$64,5,FALSE)</f>
        <v>7103.2057058461787</v>
      </c>
      <c r="G18" s="63">
        <f t="shared" si="1"/>
        <v>37637.79429415382</v>
      </c>
      <c r="H18" s="64">
        <f t="shared" si="2"/>
        <v>5.2987053807517697</v>
      </c>
      <c r="I18" s="63">
        <f t="shared" si="3"/>
        <v>-51259</v>
      </c>
      <c r="J18" s="64">
        <f t="shared" si="4"/>
        <v>-1.1456829306452694</v>
      </c>
      <c r="K18" s="61">
        <f t="shared" si="5"/>
        <v>10.728414653226347</v>
      </c>
      <c r="L18" t="str">
        <f t="shared" si="6"/>
        <v>Overpaid</v>
      </c>
      <c r="M18" t="str">
        <f t="shared" si="7"/>
        <v>In loss</v>
      </c>
      <c r="N18" s="59">
        <v>171.29</v>
      </c>
      <c r="O18" s="2">
        <f t="shared" si="8"/>
        <v>171290</v>
      </c>
      <c r="P18" s="65">
        <f t="shared" si="9"/>
        <v>5.2240060715745232E-2</v>
      </c>
      <c r="Q18" s="2"/>
      <c r="R18" s="2"/>
      <c r="S18" s="2"/>
      <c r="T18" s="2"/>
      <c r="U18" s="2"/>
      <c r="V18" s="2"/>
      <c r="W18" s="2"/>
      <c r="X18" s="2"/>
      <c r="Y18" s="2"/>
    </row>
    <row r="19" spans="1:25" ht="14.4" x14ac:dyDescent="0.3">
      <c r="A19" s="2" t="s">
        <v>34</v>
      </c>
      <c r="B19" s="60">
        <v>129233</v>
      </c>
      <c r="C19" s="61">
        <f>VLOOKUP(A19,[2]payouts_table_AMD!$B$2:$E$52,3,FALSE)</f>
        <v>4</v>
      </c>
      <c r="D19" s="62">
        <f>VLOOKUP(A19,[2]payouts_table_AMD!$B$2:$E$52,4,FALSE)</f>
        <v>66343</v>
      </c>
      <c r="E19" s="63">
        <f t="shared" si="0"/>
        <v>265372</v>
      </c>
      <c r="F19" s="63">
        <f>VLOOKUP(A19,'[2]PAYOUT-AHMEDABAD'!$B$2:$F$64,5,FALSE)</f>
        <v>171703.4978070069</v>
      </c>
      <c r="G19" s="63">
        <f t="shared" si="1"/>
        <v>93668.502192993095</v>
      </c>
      <c r="H19" s="64">
        <f t="shared" si="2"/>
        <v>0.54552471783816303</v>
      </c>
      <c r="I19" s="63">
        <f t="shared" si="3"/>
        <v>136139</v>
      </c>
      <c r="J19" s="64">
        <f t="shared" si="4"/>
        <v>0.51301192288560959</v>
      </c>
      <c r="K19" s="61">
        <f t="shared" si="5"/>
        <v>1.9479523084575614</v>
      </c>
      <c r="L19" t="str">
        <f t="shared" si="6"/>
        <v>Overpaid</v>
      </c>
      <c r="M19" t="str">
        <f t="shared" si="7"/>
        <v>Profitable</v>
      </c>
      <c r="N19" s="59">
        <v>82.69</v>
      </c>
      <c r="O19" s="2">
        <f t="shared" si="8"/>
        <v>82690</v>
      </c>
      <c r="P19" s="65">
        <f t="shared" si="9"/>
        <v>0.80230983190228566</v>
      </c>
      <c r="Q19" s="2"/>
      <c r="R19" s="2"/>
      <c r="S19" s="2"/>
      <c r="T19" s="2"/>
      <c r="U19" s="2"/>
      <c r="V19" s="2"/>
      <c r="W19" s="2"/>
      <c r="X19" s="2"/>
      <c r="Y19" s="2"/>
    </row>
    <row r="20" spans="1:25" ht="14.4" x14ac:dyDescent="0.3">
      <c r="A20" s="2" t="s">
        <v>35</v>
      </c>
      <c r="B20" s="60">
        <v>53115</v>
      </c>
      <c r="C20" s="61">
        <f>VLOOKUP(A20,[2]payouts_table_AMD!$B$2:$E$52,3,FALSE)</f>
        <v>7</v>
      </c>
      <c r="D20" s="62">
        <f>VLOOKUP(A20,[2]payouts_table_AMD!$B$2:$E$52,4,FALSE)</f>
        <v>11221.857142857143</v>
      </c>
      <c r="E20" s="63">
        <f t="shared" si="0"/>
        <v>78553</v>
      </c>
      <c r="F20" s="63">
        <f>VLOOKUP(A20,'[2]PAYOUT-AHMEDABAD'!$B$2:$F$64,5,FALSE)</f>
        <v>11737.89370301184</v>
      </c>
      <c r="G20" s="63">
        <f t="shared" si="1"/>
        <v>66815.10629698816</v>
      </c>
      <c r="H20" s="64">
        <f t="shared" si="2"/>
        <v>5.6922568893126027</v>
      </c>
      <c r="I20" s="63">
        <f t="shared" si="3"/>
        <v>25438</v>
      </c>
      <c r="J20" s="64">
        <f t="shared" si="4"/>
        <v>0.32383231703435894</v>
      </c>
      <c r="K20" s="61">
        <f t="shared" si="5"/>
        <v>4.7331737807594871</v>
      </c>
      <c r="L20" t="str">
        <f t="shared" si="6"/>
        <v>Overpaid</v>
      </c>
      <c r="M20" t="str">
        <f t="shared" si="7"/>
        <v>Profitable</v>
      </c>
      <c r="N20" s="59">
        <v>38.82</v>
      </c>
      <c r="O20" s="2">
        <f t="shared" si="8"/>
        <v>38820</v>
      </c>
      <c r="P20" s="65">
        <f t="shared" si="9"/>
        <v>0.28907411496283214</v>
      </c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3">
      <c r="A21" s="2" t="s">
        <v>36</v>
      </c>
      <c r="B21" s="60">
        <v>178984</v>
      </c>
      <c r="C21" s="61">
        <f>VLOOKUP(A21,[2]payouts_table_AMD!$B$2:$E$52,3,FALSE)</f>
        <v>5</v>
      </c>
      <c r="D21" s="62">
        <f>VLOOKUP(A21,[2]payouts_table_AMD!$B$2:$E$52,4,FALSE)</f>
        <v>37402.800000000003</v>
      </c>
      <c r="E21" s="63">
        <f t="shared" si="0"/>
        <v>187014</v>
      </c>
      <c r="F21" s="63">
        <f>VLOOKUP(A21,'[2]PAYOUT-AHMEDABAD'!$B$2:$F$64,5,FALSE)</f>
        <v>92225.256194979564</v>
      </c>
      <c r="G21" s="63">
        <f t="shared" si="1"/>
        <v>94788.743805020436</v>
      </c>
      <c r="H21" s="64">
        <f t="shared" si="2"/>
        <v>1.0277959391581546</v>
      </c>
      <c r="I21" s="63">
        <f t="shared" si="3"/>
        <v>8030</v>
      </c>
      <c r="J21" s="64">
        <f t="shared" si="4"/>
        <v>4.2937961863817681E-2</v>
      </c>
      <c r="K21" s="61">
        <f t="shared" si="5"/>
        <v>4.785310190680911</v>
      </c>
      <c r="L21" t="str">
        <f t="shared" si="6"/>
        <v>Overpaid</v>
      </c>
      <c r="M21" t="str">
        <f t="shared" si="7"/>
        <v>Profitable</v>
      </c>
      <c r="N21" s="59">
        <v>126.88</v>
      </c>
      <c r="O21" s="2">
        <f t="shared" si="8"/>
        <v>126880</v>
      </c>
      <c r="P21" s="65">
        <f t="shared" si="9"/>
        <v>0.29478877679697352</v>
      </c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3">
      <c r="A22" s="2" t="s">
        <v>37</v>
      </c>
      <c r="B22" s="60">
        <v>113429</v>
      </c>
      <c r="C22" s="61">
        <f>VLOOKUP(A22,[2]payouts_table_AMD!$B$2:$E$52,3,FALSE)</f>
        <v>10</v>
      </c>
      <c r="D22" s="62">
        <f>VLOOKUP(A22,[2]payouts_table_AMD!$B$2:$E$52,4,FALSE)</f>
        <v>17853.400000000001</v>
      </c>
      <c r="E22" s="63">
        <f t="shared" si="0"/>
        <v>178534</v>
      </c>
      <c r="F22" s="63">
        <f>VLOOKUP(A22,'[2]PAYOUT-AHMEDABAD'!$B$2:$F$64,5,FALSE)</f>
        <v>79369.259316286232</v>
      </c>
      <c r="G22" s="63">
        <f t="shared" si="1"/>
        <v>99164.740683713768</v>
      </c>
      <c r="H22" s="64">
        <f t="shared" si="2"/>
        <v>1.2494099294607577</v>
      </c>
      <c r="I22" s="63">
        <f t="shared" si="3"/>
        <v>65105</v>
      </c>
      <c r="J22" s="64">
        <f t="shared" si="4"/>
        <v>0.36466443366529627</v>
      </c>
      <c r="K22" s="61">
        <f t="shared" si="5"/>
        <v>6.3533556633470374</v>
      </c>
      <c r="L22" t="str">
        <f t="shared" si="6"/>
        <v>Overpaid</v>
      </c>
      <c r="M22" t="str">
        <f t="shared" si="7"/>
        <v>Profitable</v>
      </c>
      <c r="N22" s="59">
        <v>52.65</v>
      </c>
      <c r="O22" s="2">
        <f t="shared" si="8"/>
        <v>52650</v>
      </c>
      <c r="P22" s="65">
        <f t="shared" si="9"/>
        <v>0.3390959164292498</v>
      </c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3">
      <c r="A23" s="2" t="s">
        <v>38</v>
      </c>
      <c r="B23" s="60">
        <v>57264</v>
      </c>
      <c r="C23" s="61">
        <f>VLOOKUP(A23,[2]payouts_table_AMD!$B$2:$E$52,3,FALSE)</f>
        <v>5</v>
      </c>
      <c r="D23" s="62">
        <f>VLOOKUP(A23,[2]payouts_table_AMD!$B$2:$E$52,4,FALSE)</f>
        <v>30552.2</v>
      </c>
      <c r="E23" s="63">
        <f t="shared" si="0"/>
        <v>152761</v>
      </c>
      <c r="F23" s="63">
        <f>VLOOKUP(A23,'[2]PAYOUT-AHMEDABAD'!$B$2:$F$64,5,FALSE)</f>
        <v>86832.960867592148</v>
      </c>
      <c r="G23" s="63">
        <f t="shared" si="1"/>
        <v>65928.039132407852</v>
      </c>
      <c r="H23" s="64">
        <f t="shared" si="2"/>
        <v>0.75925130818628528</v>
      </c>
      <c r="I23" s="63">
        <f t="shared" si="3"/>
        <v>95497</v>
      </c>
      <c r="J23" s="64">
        <f t="shared" si="4"/>
        <v>0.6251399244571586</v>
      </c>
      <c r="K23" s="61">
        <f t="shared" si="5"/>
        <v>1.8743003777142071</v>
      </c>
      <c r="L23" t="str">
        <f t="shared" si="6"/>
        <v>Overpaid</v>
      </c>
      <c r="M23" t="str">
        <f t="shared" si="7"/>
        <v>Profitable</v>
      </c>
      <c r="N23" s="59">
        <v>32.450000000000003</v>
      </c>
      <c r="O23" s="2">
        <f t="shared" si="8"/>
        <v>32450.000000000004</v>
      </c>
      <c r="P23" s="65">
        <f t="shared" si="9"/>
        <v>0.94151617873651761</v>
      </c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3">
      <c r="A24" s="2" t="s">
        <v>39</v>
      </c>
      <c r="B24" s="60">
        <v>53601</v>
      </c>
      <c r="C24" s="61">
        <f>VLOOKUP(A24,[2]payouts_table_AMD!$B$2:$E$52,3,FALSE)</f>
        <v>4</v>
      </c>
      <c r="D24" s="62">
        <f>VLOOKUP(A24,[2]payouts_table_AMD!$B$2:$E$52,4,FALSE)</f>
        <v>15837.5</v>
      </c>
      <c r="E24" s="63">
        <f t="shared" si="0"/>
        <v>63350</v>
      </c>
      <c r="F24" s="63">
        <f>VLOOKUP(A24,'[2]PAYOUT-AHMEDABAD'!$B$2:$F$64,5,FALSE)</f>
        <v>23340.920231854023</v>
      </c>
      <c r="G24" s="63">
        <f t="shared" si="1"/>
        <v>40009.079768145981</v>
      </c>
      <c r="H24" s="64">
        <f t="shared" si="2"/>
        <v>1.7141174971132647</v>
      </c>
      <c r="I24" s="63">
        <f t="shared" si="3"/>
        <v>9749</v>
      </c>
      <c r="J24" s="64">
        <f t="shared" si="4"/>
        <v>0.15389108129439621</v>
      </c>
      <c r="K24" s="61">
        <f t="shared" si="5"/>
        <v>3.3844356748224151</v>
      </c>
      <c r="L24" t="str">
        <f t="shared" si="6"/>
        <v>Overpaid</v>
      </c>
      <c r="M24" t="str">
        <f t="shared" si="7"/>
        <v>Profitable</v>
      </c>
      <c r="N24" s="59">
        <v>32.450000000000003</v>
      </c>
      <c r="O24" s="2">
        <f t="shared" si="8"/>
        <v>32450.000000000004</v>
      </c>
      <c r="P24" s="65">
        <f t="shared" si="9"/>
        <v>0.48805855161787359</v>
      </c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3">
      <c r="A25" s="2" t="s">
        <v>40</v>
      </c>
      <c r="B25" s="60">
        <v>104170</v>
      </c>
      <c r="C25" s="61">
        <f>VLOOKUP(A25,[2]payouts_table_AMD!$B$2:$E$52,3,FALSE)</f>
        <v>5</v>
      </c>
      <c r="D25" s="62">
        <f>VLOOKUP(A25,[2]payouts_table_AMD!$B$2:$E$52,4,FALSE)</f>
        <v>15057.4</v>
      </c>
      <c r="E25" s="63">
        <f t="shared" si="0"/>
        <v>75287</v>
      </c>
      <c r="F25" s="63">
        <f>VLOOKUP(A25,'[2]PAYOUT-AHMEDABAD'!$B$2:$F$64,5,FALSE)</f>
        <v>32247.584676247403</v>
      </c>
      <c r="G25" s="63">
        <f t="shared" si="1"/>
        <v>43039.415323752597</v>
      </c>
      <c r="H25" s="64">
        <f t="shared" si="2"/>
        <v>1.3346554712810517</v>
      </c>
      <c r="I25" s="63">
        <f t="shared" si="3"/>
        <v>-28883</v>
      </c>
      <c r="J25" s="64">
        <f t="shared" si="4"/>
        <v>-0.38363860958731255</v>
      </c>
      <c r="K25" s="61">
        <f t="shared" si="5"/>
        <v>6.9181930479365628</v>
      </c>
      <c r="L25" t="str">
        <f t="shared" si="6"/>
        <v>Overpaid</v>
      </c>
      <c r="M25" t="str">
        <f t="shared" si="7"/>
        <v>In loss</v>
      </c>
      <c r="N25" s="59">
        <v>82.69</v>
      </c>
      <c r="O25" s="2">
        <f t="shared" si="8"/>
        <v>82690</v>
      </c>
      <c r="P25" s="65">
        <f t="shared" si="9"/>
        <v>0.1820945700810255</v>
      </c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3">
      <c r="A26" s="2" t="s">
        <v>41</v>
      </c>
      <c r="B26" s="60">
        <v>52742</v>
      </c>
      <c r="C26" s="61">
        <f>VLOOKUP(A26,[2]payouts_table_AMD!$B$2:$E$52,3,FALSE)</f>
        <v>5</v>
      </c>
      <c r="D26" s="62">
        <f>VLOOKUP(A26,[2]payouts_table_AMD!$B$2:$E$52,4,FALSE)</f>
        <v>5699.6</v>
      </c>
      <c r="E26" s="63">
        <f t="shared" si="0"/>
        <v>28498</v>
      </c>
      <c r="F26" s="63">
        <f>VLOOKUP(A26,'[2]PAYOUT-AHMEDABAD'!$B$2:$F$64,5,FALSE)</f>
        <v>26302.187589666148</v>
      </c>
      <c r="G26" s="63">
        <f t="shared" si="1"/>
        <v>2195.8124103338523</v>
      </c>
      <c r="H26" s="64">
        <f t="shared" si="2"/>
        <v>8.348402211215937E-2</v>
      </c>
      <c r="I26" s="63">
        <f t="shared" si="3"/>
        <v>-24244</v>
      </c>
      <c r="J26" s="64">
        <f t="shared" si="4"/>
        <v>-0.85072636676257984</v>
      </c>
      <c r="K26" s="61">
        <f t="shared" si="5"/>
        <v>9.2536318338128982</v>
      </c>
      <c r="L26" t="str">
        <f t="shared" si="6"/>
        <v>Overpaid</v>
      </c>
      <c r="M26" t="str">
        <f t="shared" si="7"/>
        <v>In loss</v>
      </c>
      <c r="N26" s="59">
        <v>32.450000000000003</v>
      </c>
      <c r="O26" s="2">
        <f t="shared" si="8"/>
        <v>32450.000000000004</v>
      </c>
      <c r="P26" s="65">
        <f t="shared" si="9"/>
        <v>0.17564252696456084</v>
      </c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3">
      <c r="A27" s="2" t="s">
        <v>42</v>
      </c>
      <c r="B27" s="60">
        <v>83534</v>
      </c>
      <c r="C27" s="61">
        <f>VLOOKUP(A27,[2]payouts_table_AMD!$B$2:$E$52,3,FALSE)</f>
        <v>5</v>
      </c>
      <c r="D27" s="62">
        <f>VLOOKUP(A27,[2]payouts_table_AMD!$B$2:$E$52,4,FALSE)</f>
        <v>4544.8</v>
      </c>
      <c r="E27" s="63">
        <f t="shared" si="0"/>
        <v>22724</v>
      </c>
      <c r="F27" s="63">
        <f>VLOOKUP(A27,'[2]PAYOUT-AHMEDABAD'!$B$2:$F$64,5,FALSE)</f>
        <v>4466.0790200396841</v>
      </c>
      <c r="G27" s="63">
        <f t="shared" si="1"/>
        <v>18257.920979960316</v>
      </c>
      <c r="H27" s="64">
        <f t="shared" si="2"/>
        <v>4.088132094849966</v>
      </c>
      <c r="I27" s="63">
        <f t="shared" si="3"/>
        <v>-60810</v>
      </c>
      <c r="J27" s="64">
        <f t="shared" si="4"/>
        <v>-2.6760253476500617</v>
      </c>
      <c r="K27" s="61">
        <f t="shared" si="5"/>
        <v>18.380126738250308</v>
      </c>
      <c r="L27" t="str">
        <f t="shared" si="6"/>
        <v>Overpaid</v>
      </c>
      <c r="M27" t="str">
        <f t="shared" si="7"/>
        <v>In loss</v>
      </c>
      <c r="N27" s="59">
        <v>32.450000000000003</v>
      </c>
      <c r="O27" s="2">
        <f t="shared" si="8"/>
        <v>32450.000000000004</v>
      </c>
      <c r="P27" s="65">
        <f t="shared" si="9"/>
        <v>0.14005546995377502</v>
      </c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3">
      <c r="A28" s="2" t="s">
        <v>43</v>
      </c>
      <c r="B28" s="60">
        <v>68500</v>
      </c>
      <c r="C28" s="61">
        <f>VLOOKUP(A28,[2]payouts_table_AMD!$B$2:$E$52,3,FALSE)</f>
        <v>19</v>
      </c>
      <c r="D28" s="62">
        <f>VLOOKUP(A28,[2]payouts_table_AMD!$B$2:$E$52,4,FALSE)</f>
        <v>1351.2631578947369</v>
      </c>
      <c r="E28" s="63">
        <f t="shared" si="0"/>
        <v>25674</v>
      </c>
      <c r="F28" s="63">
        <f>VLOOKUP(A28,'[2]PAYOUT-AHMEDABAD'!$B$2:$F$64,5,FALSE)</f>
        <v>4075.4628127403316</v>
      </c>
      <c r="G28" s="63">
        <f t="shared" si="1"/>
        <v>21598.53718725967</v>
      </c>
      <c r="H28" s="64">
        <f t="shared" si="2"/>
        <v>5.2996526234371073</v>
      </c>
      <c r="I28" s="63">
        <f t="shared" si="3"/>
        <v>-42826</v>
      </c>
      <c r="J28" s="64">
        <f t="shared" si="4"/>
        <v>-1.6680688634416141</v>
      </c>
      <c r="K28" s="61">
        <f t="shared" si="5"/>
        <v>50.693308405390667</v>
      </c>
      <c r="L28" t="str">
        <f t="shared" si="6"/>
        <v>Overpaid</v>
      </c>
      <c r="M28" t="str">
        <f t="shared" si="7"/>
        <v>In loss</v>
      </c>
      <c r="N28" s="59">
        <v>20.46</v>
      </c>
      <c r="O28" s="2">
        <f t="shared" si="8"/>
        <v>20460</v>
      </c>
      <c r="P28" s="65">
        <f t="shared" si="9"/>
        <v>6.6044142614601023E-2</v>
      </c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3">
      <c r="A29" s="2" t="s">
        <v>44</v>
      </c>
      <c r="B29" s="60">
        <v>57939</v>
      </c>
      <c r="C29" s="61">
        <f>VLOOKUP(A29,[2]payouts_table_AMD!$B$2:$E$52,3,FALSE)</f>
        <v>9</v>
      </c>
      <c r="D29" s="62">
        <f>VLOOKUP(A29,[2]payouts_table_AMD!$B$2:$E$52,4,FALSE)</f>
        <v>9502.6666666666661</v>
      </c>
      <c r="E29" s="63">
        <f t="shared" si="0"/>
        <v>85524</v>
      </c>
      <c r="F29" s="63">
        <f>VLOOKUP(A29,'[2]PAYOUT-AHMEDABAD'!$B$2:$F$64,5,FALSE)</f>
        <v>57868.480364122479</v>
      </c>
      <c r="G29" s="63">
        <f t="shared" si="1"/>
        <v>27655.519635877521</v>
      </c>
      <c r="H29" s="64">
        <f t="shared" si="2"/>
        <v>0.47790298728880215</v>
      </c>
      <c r="I29" s="63">
        <f t="shared" si="3"/>
        <v>27585</v>
      </c>
      <c r="J29" s="64">
        <f t="shared" si="4"/>
        <v>0.32254104111126702</v>
      </c>
      <c r="K29" s="61">
        <f t="shared" si="5"/>
        <v>6.0971306299985972</v>
      </c>
      <c r="L29" t="str">
        <f t="shared" si="6"/>
        <v>Overpaid</v>
      </c>
      <c r="M29" t="str">
        <f t="shared" si="7"/>
        <v>Profitable</v>
      </c>
      <c r="N29" s="59">
        <v>38.82</v>
      </c>
      <c r="O29" s="2">
        <f t="shared" si="8"/>
        <v>38820</v>
      </c>
      <c r="P29" s="65">
        <f t="shared" si="9"/>
        <v>0.24478791001202127</v>
      </c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3">
      <c r="A30" s="2" t="s">
        <v>45</v>
      </c>
      <c r="B30" s="60">
        <v>96000</v>
      </c>
      <c r="C30" s="61">
        <f>VLOOKUP(A30,[2]payouts_table_AMD!$B$2:$E$52,3,FALSE)</f>
        <v>5</v>
      </c>
      <c r="D30" s="62">
        <f>VLOOKUP(A30,[2]payouts_table_AMD!$B$2:$E$52,4,FALSE)</f>
        <v>25992</v>
      </c>
      <c r="E30" s="63">
        <f t="shared" si="0"/>
        <v>129960</v>
      </c>
      <c r="F30" s="63">
        <f>VLOOKUP(A30,'[2]PAYOUT-AHMEDABAD'!$B$2:$F$64,5,FALSE)</f>
        <v>75155.343453675232</v>
      </c>
      <c r="G30" s="63">
        <f t="shared" si="1"/>
        <v>54804.656546324768</v>
      </c>
      <c r="H30" s="64">
        <f t="shared" si="2"/>
        <v>0.72921836329715717</v>
      </c>
      <c r="I30" s="63">
        <f t="shared" si="3"/>
        <v>33960</v>
      </c>
      <c r="J30" s="64">
        <f t="shared" si="4"/>
        <v>0.26131117266851339</v>
      </c>
      <c r="K30" s="61">
        <f t="shared" si="5"/>
        <v>3.6934441366574329</v>
      </c>
      <c r="L30" t="str">
        <f t="shared" si="6"/>
        <v>Overpaid</v>
      </c>
      <c r="M30" t="str">
        <f t="shared" si="7"/>
        <v>Profitable</v>
      </c>
      <c r="N30" s="59">
        <v>119.36</v>
      </c>
      <c r="O30" s="2">
        <f t="shared" si="8"/>
        <v>119360</v>
      </c>
      <c r="P30" s="65">
        <f t="shared" si="9"/>
        <v>0.21776139410187667</v>
      </c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2" t="s">
        <v>46</v>
      </c>
      <c r="B31" s="60">
        <v>52742</v>
      </c>
      <c r="C31" s="61">
        <f>VLOOKUP(A31,[2]payouts_table_AMD!$B$2:$E$52,3,FALSE)</f>
        <v>5</v>
      </c>
      <c r="D31" s="62">
        <f>VLOOKUP(A31,[2]payouts_table_AMD!$B$2:$E$52,4,FALSE)</f>
        <v>4279.8</v>
      </c>
      <c r="E31" s="63">
        <f t="shared" si="0"/>
        <v>21399</v>
      </c>
      <c r="F31" s="63">
        <f>VLOOKUP(A31,'[2]PAYOUT-AHMEDABAD'!$B$2:$F$64,5,FALSE)</f>
        <v>17570.84919894964</v>
      </c>
      <c r="G31" s="63">
        <f t="shared" si="1"/>
        <v>3828.1508010503603</v>
      </c>
      <c r="H31" s="64">
        <f t="shared" si="2"/>
        <v>0.21786942439180468</v>
      </c>
      <c r="I31" s="63">
        <f t="shared" si="3"/>
        <v>-31343</v>
      </c>
      <c r="J31" s="64">
        <f t="shared" si="4"/>
        <v>-1.4646946118977522</v>
      </c>
      <c r="K31" s="61">
        <f t="shared" si="5"/>
        <v>12.32347305948876</v>
      </c>
      <c r="L31" t="str">
        <f t="shared" si="6"/>
        <v>Overpaid</v>
      </c>
      <c r="M31" t="str">
        <f t="shared" si="7"/>
        <v>In loss</v>
      </c>
      <c r="N31" s="59">
        <v>32.450000000000003</v>
      </c>
      <c r="O31" s="2">
        <f t="shared" si="8"/>
        <v>32450.000000000004</v>
      </c>
      <c r="P31" s="65">
        <f t="shared" si="9"/>
        <v>0.13188906009244991</v>
      </c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2" t="s">
        <v>47</v>
      </c>
      <c r="B32" s="60">
        <v>100089</v>
      </c>
      <c r="C32" s="61">
        <f>VLOOKUP(A32,[2]payouts_table_AMD!$B$2:$E$52,3,FALSE)</f>
        <v>7</v>
      </c>
      <c r="D32" s="62">
        <f>VLOOKUP(A32,[2]payouts_table_AMD!$B$2:$E$52,4,FALSE)</f>
        <v>3512.4285714285716</v>
      </c>
      <c r="E32" s="63">
        <f t="shared" si="0"/>
        <v>24587</v>
      </c>
      <c r="F32" s="63">
        <f>VLOOKUP(A32,'[2]PAYOUT-AHMEDABAD'!$B$2:$F$64,5,FALSE)</f>
        <v>6656.7476169818319</v>
      </c>
      <c r="G32" s="63">
        <f t="shared" si="1"/>
        <v>17930.252383018167</v>
      </c>
      <c r="H32" s="64">
        <f t="shared" si="2"/>
        <v>2.6935454691532588</v>
      </c>
      <c r="I32" s="63">
        <f t="shared" si="3"/>
        <v>-75502</v>
      </c>
      <c r="J32" s="64">
        <f t="shared" si="4"/>
        <v>-3.0708097775247083</v>
      </c>
      <c r="K32" s="61">
        <f t="shared" si="5"/>
        <v>28.495668442672955</v>
      </c>
      <c r="L32" t="str">
        <f t="shared" si="6"/>
        <v>Overpaid</v>
      </c>
      <c r="M32" t="str">
        <f t="shared" si="7"/>
        <v>In loss</v>
      </c>
      <c r="N32" s="59">
        <v>56.97</v>
      </c>
      <c r="O32" s="2">
        <f t="shared" si="8"/>
        <v>56970</v>
      </c>
      <c r="P32" s="65">
        <f t="shared" si="9"/>
        <v>6.1654003360164501E-2</v>
      </c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2" t="s">
        <v>48</v>
      </c>
      <c r="B33" s="60">
        <v>56615</v>
      </c>
      <c r="C33" s="61">
        <f>VLOOKUP(A33,[2]payouts_table_AMD!$B$2:$E$52,3,FALSE)</f>
        <v>9</v>
      </c>
      <c r="D33" s="62">
        <f>VLOOKUP(A33,[2]payouts_table_AMD!$B$2:$E$52,4,FALSE)</f>
        <v>7681.4444444444443</v>
      </c>
      <c r="E33" s="63">
        <f t="shared" si="0"/>
        <v>69133</v>
      </c>
      <c r="F33" s="63">
        <f>VLOOKUP(A33,'[2]PAYOUT-AHMEDABAD'!$B$2:$F$64,5,FALSE)</f>
        <v>52203.104997488474</v>
      </c>
      <c r="G33" s="63">
        <f t="shared" si="1"/>
        <v>16929.895002511526</v>
      </c>
      <c r="H33" s="64">
        <f t="shared" si="2"/>
        <v>0.32430819973880931</v>
      </c>
      <c r="I33" s="63">
        <f t="shared" si="3"/>
        <v>12518</v>
      </c>
      <c r="J33" s="64">
        <f t="shared" si="4"/>
        <v>0.18107126842463078</v>
      </c>
      <c r="K33" s="61">
        <f t="shared" si="5"/>
        <v>7.370358584178323</v>
      </c>
      <c r="L33" t="str">
        <f t="shared" si="6"/>
        <v>Overpaid</v>
      </c>
      <c r="M33" t="str">
        <f t="shared" si="7"/>
        <v>Profitable</v>
      </c>
      <c r="N33" s="59">
        <v>20.46</v>
      </c>
      <c r="O33" s="2">
        <f t="shared" si="8"/>
        <v>20460</v>
      </c>
      <c r="P33" s="65">
        <f t="shared" si="9"/>
        <v>0.37543716737265126</v>
      </c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2" t="s">
        <v>49</v>
      </c>
      <c r="B34" s="60">
        <v>62261</v>
      </c>
      <c r="C34" s="61">
        <f>VLOOKUP(A34,[2]payouts_table_AMD!$B$2:$E$52,3,FALSE)</f>
        <v>14</v>
      </c>
      <c r="D34" s="62">
        <f>VLOOKUP(A34,[2]payouts_table_AMD!$B$2:$E$52,4,FALSE)</f>
        <v>17967.571428571428</v>
      </c>
      <c r="E34" s="63">
        <f t="shared" si="0"/>
        <v>251546</v>
      </c>
      <c r="F34" s="63">
        <f>VLOOKUP(A34,'[2]PAYOUT-AHMEDABAD'!$B$2:$F$64,5,FALSE)</f>
        <v>19214.75062867544</v>
      </c>
      <c r="G34" s="63">
        <f t="shared" si="1"/>
        <v>232331.24937132455</v>
      </c>
      <c r="H34" s="64">
        <f t="shared" si="2"/>
        <v>12.091296622117037</v>
      </c>
      <c r="I34" s="63">
        <f t="shared" si="3"/>
        <v>189285</v>
      </c>
      <c r="J34" s="64">
        <f t="shared" si="4"/>
        <v>0.75248662272506817</v>
      </c>
      <c r="K34" s="61">
        <f t="shared" si="5"/>
        <v>3.4651872818490457</v>
      </c>
      <c r="L34" t="str">
        <f t="shared" si="6"/>
        <v>Overpaid</v>
      </c>
      <c r="M34" t="str">
        <f t="shared" si="7"/>
        <v>Profitable</v>
      </c>
      <c r="N34" s="59">
        <v>20.46</v>
      </c>
      <c r="O34" s="2">
        <f t="shared" si="8"/>
        <v>20460</v>
      </c>
      <c r="P34" s="65">
        <f t="shared" si="9"/>
        <v>0.87818042172880872</v>
      </c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2" t="s">
        <v>50</v>
      </c>
      <c r="B35" s="60">
        <v>96000</v>
      </c>
      <c r="C35" s="61">
        <f>VLOOKUP(A35,[2]payouts_table_AMD!$B$2:$E$52,3,FALSE)</f>
        <v>5</v>
      </c>
      <c r="D35" s="62">
        <f>VLOOKUP(A35,[2]payouts_table_AMD!$B$2:$E$52,4,FALSE)</f>
        <v>5234.2</v>
      </c>
      <c r="E35" s="63">
        <f t="shared" si="0"/>
        <v>26171</v>
      </c>
      <c r="F35" s="63">
        <f>VLOOKUP(A35,'[2]PAYOUT-AHMEDABAD'!$B$2:$F$64,5,FALSE)</f>
        <v>13791.290165725788</v>
      </c>
      <c r="G35" s="63">
        <f t="shared" si="1"/>
        <v>12379.709834274212</v>
      </c>
      <c r="H35" s="64">
        <f t="shared" si="2"/>
        <v>0.89764697033496943</v>
      </c>
      <c r="I35" s="63">
        <f t="shared" si="3"/>
        <v>-69829</v>
      </c>
      <c r="J35" s="64">
        <f t="shared" si="4"/>
        <v>-2.6681823392304458</v>
      </c>
      <c r="K35" s="61">
        <f t="shared" si="5"/>
        <v>18.340911696152229</v>
      </c>
      <c r="L35" t="str">
        <f t="shared" si="6"/>
        <v>Overpaid</v>
      </c>
      <c r="M35" t="str">
        <f t="shared" si="7"/>
        <v>In loss</v>
      </c>
      <c r="N35" s="59">
        <v>119.36</v>
      </c>
      <c r="O35" s="2">
        <f t="shared" si="8"/>
        <v>119360</v>
      </c>
      <c r="P35" s="65">
        <f t="shared" si="9"/>
        <v>4.3852211796246647E-2</v>
      </c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2" t="s">
        <v>51</v>
      </c>
      <c r="B36" s="60">
        <v>74591</v>
      </c>
      <c r="C36" s="61">
        <f>VLOOKUP(A36,[2]payouts_table_AMD!$B$2:$E$52,3,FALSE)</f>
        <v>19</v>
      </c>
      <c r="D36" s="62">
        <f>VLOOKUP(A36,[2]payouts_table_AMD!$B$2:$E$52,4,FALSE)</f>
        <v>1308.8421052631579</v>
      </c>
      <c r="E36" s="63">
        <f t="shared" si="0"/>
        <v>24868</v>
      </c>
      <c r="F36" s="63">
        <f>VLOOKUP(A36,'[2]PAYOUT-AHMEDABAD'!$B$2:$F$64,5,FALSE)</f>
        <v>12643.490413589292</v>
      </c>
      <c r="G36" s="63">
        <f t="shared" si="1"/>
        <v>12224.509586410708</v>
      </c>
      <c r="H36" s="64">
        <f t="shared" si="2"/>
        <v>0.96686193341608728</v>
      </c>
      <c r="I36" s="63">
        <f t="shared" si="3"/>
        <v>-49723</v>
      </c>
      <c r="J36" s="64">
        <f t="shared" si="4"/>
        <v>-1.9994772398262828</v>
      </c>
      <c r="K36" s="61">
        <f t="shared" si="5"/>
        <v>56.990067556699373</v>
      </c>
      <c r="L36" t="str">
        <f t="shared" si="6"/>
        <v>Overpaid</v>
      </c>
      <c r="M36" t="str">
        <f t="shared" si="7"/>
        <v>In loss</v>
      </c>
      <c r="N36" s="59">
        <v>20.46</v>
      </c>
      <c r="O36" s="2">
        <f t="shared" si="8"/>
        <v>20460</v>
      </c>
      <c r="P36" s="65">
        <f t="shared" si="9"/>
        <v>6.3970777383341046E-2</v>
      </c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3">
      <c r="A37" s="2" t="s">
        <v>52</v>
      </c>
      <c r="B37" s="60">
        <v>122609</v>
      </c>
      <c r="C37" s="61">
        <f>VLOOKUP(A37,[2]payouts_table_AMD!$B$2:$E$52,3,FALSE)</f>
        <v>8</v>
      </c>
      <c r="D37" s="62">
        <f>VLOOKUP(A37,[2]payouts_table_AMD!$B$2:$E$52,4,FALSE)</f>
        <v>19592.125</v>
      </c>
      <c r="E37" s="63">
        <f t="shared" si="0"/>
        <v>156737</v>
      </c>
      <c r="F37" s="63">
        <f>VLOOKUP(A37,'[2]PAYOUT-AHMEDABAD'!$B$2:$F$64,5,FALSE)</f>
        <v>123213.64071313376</v>
      </c>
      <c r="G37" s="63">
        <f t="shared" si="1"/>
        <v>33523.359286866238</v>
      </c>
      <c r="H37" s="64">
        <f t="shared" si="2"/>
        <v>0.27207506484542071</v>
      </c>
      <c r="I37" s="63">
        <f t="shared" si="3"/>
        <v>34128</v>
      </c>
      <c r="J37" s="64">
        <f t="shared" si="4"/>
        <v>0.21774054626540001</v>
      </c>
      <c r="K37" s="61">
        <f t="shared" si="5"/>
        <v>6.2580756298768003</v>
      </c>
      <c r="L37" t="str">
        <f t="shared" si="6"/>
        <v>Overpaid</v>
      </c>
      <c r="M37" t="str">
        <f t="shared" si="7"/>
        <v>Profitable</v>
      </c>
      <c r="N37" s="59">
        <v>64.64</v>
      </c>
      <c r="O37" s="2">
        <f t="shared" si="8"/>
        <v>64640</v>
      </c>
      <c r="P37" s="65">
        <f t="shared" si="9"/>
        <v>0.30309599319306929</v>
      </c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3">
      <c r="A38" s="2" t="s">
        <v>53</v>
      </c>
      <c r="B38" s="60">
        <v>52196</v>
      </c>
      <c r="C38" s="61">
        <f>VLOOKUP(A38,[2]payouts_table_AMD!$B$2:$E$52,3,FALSE)</f>
        <v>6</v>
      </c>
      <c r="D38" s="62">
        <f>VLOOKUP(A38,[2]payouts_table_AMD!$B$2:$E$52,4,FALSE)</f>
        <v>3031.3333333333335</v>
      </c>
      <c r="E38" s="63">
        <f t="shared" si="0"/>
        <v>18188</v>
      </c>
      <c r="F38" s="63">
        <f>VLOOKUP(A38,'[2]PAYOUT-AHMEDABAD'!$B$2:$F$64,5,FALSE)</f>
        <v>5989.241978045161</v>
      </c>
      <c r="G38" s="63">
        <f t="shared" si="1"/>
        <v>12198.75802195484</v>
      </c>
      <c r="H38" s="64">
        <f t="shared" si="2"/>
        <v>2.0367782879155625</v>
      </c>
      <c r="I38" s="63">
        <f t="shared" si="3"/>
        <v>-34008</v>
      </c>
      <c r="J38" s="64">
        <f t="shared" si="4"/>
        <v>-1.8698042665493733</v>
      </c>
      <c r="K38" s="61">
        <f t="shared" si="5"/>
        <v>17.218825599296238</v>
      </c>
      <c r="L38" t="str">
        <f t="shared" si="6"/>
        <v>Overpaid</v>
      </c>
      <c r="M38" t="str">
        <f t="shared" si="7"/>
        <v>In loss</v>
      </c>
      <c r="N38" s="59">
        <v>20.46</v>
      </c>
      <c r="O38" s="2">
        <f t="shared" si="8"/>
        <v>20460</v>
      </c>
      <c r="P38" s="65">
        <f t="shared" si="9"/>
        <v>0.14815900944933202</v>
      </c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2" t="s">
        <v>54</v>
      </c>
      <c r="B39" s="60">
        <v>145346</v>
      </c>
      <c r="C39" s="61">
        <f>VLOOKUP(A39,[2]payouts_table_AMD!$B$2:$E$52,3,FALSE)</f>
        <v>7</v>
      </c>
      <c r="D39" s="62">
        <f>VLOOKUP(A39,[2]payouts_table_AMD!$B$2:$E$52,4,FALSE)</f>
        <v>1583.1428571428571</v>
      </c>
      <c r="E39" s="63">
        <f t="shared" si="0"/>
        <v>11082</v>
      </c>
      <c r="F39" s="63">
        <f>VLOOKUP(A39,'[2]PAYOUT-AHMEDABAD'!$B$2:$F$64,5,FALSE)</f>
        <v>1041.6164535348087</v>
      </c>
      <c r="G39" s="63">
        <f t="shared" si="1"/>
        <v>10040.383546465191</v>
      </c>
      <c r="H39" s="64">
        <f t="shared" si="2"/>
        <v>9.6392328600343706</v>
      </c>
      <c r="I39" s="63">
        <f t="shared" si="3"/>
        <v>-134264</v>
      </c>
      <c r="J39" s="64">
        <f t="shared" si="4"/>
        <v>-12.115502616856164</v>
      </c>
      <c r="K39" s="61">
        <f t="shared" si="5"/>
        <v>91.808518317993148</v>
      </c>
      <c r="L39" t="str">
        <f t="shared" si="6"/>
        <v>Overpaid</v>
      </c>
      <c r="M39" t="str">
        <f t="shared" si="7"/>
        <v>In loss</v>
      </c>
      <c r="N39" s="59">
        <v>77.650000000000006</v>
      </c>
      <c r="O39" s="2">
        <f t="shared" si="8"/>
        <v>77650</v>
      </c>
      <c r="P39" s="65">
        <f t="shared" si="9"/>
        <v>2.0388188759083801E-2</v>
      </c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2" t="s">
        <v>55</v>
      </c>
      <c r="B40" s="60">
        <v>96000</v>
      </c>
      <c r="C40" s="61">
        <f>VLOOKUP(A40,[2]payouts_table_AMD!$B$2:$E$52,3,FALSE)</f>
        <v>5</v>
      </c>
      <c r="D40" s="62">
        <f>VLOOKUP(A40,[2]payouts_table_AMD!$B$2:$E$52,4,FALSE)</f>
        <v>12357.2</v>
      </c>
      <c r="E40" s="63">
        <f t="shared" si="0"/>
        <v>61786</v>
      </c>
      <c r="F40" s="63">
        <f>VLOOKUP(A40,'[2]PAYOUT-AHMEDABAD'!$B$2:$F$64,5,FALSE)</f>
        <v>39833.290219168477</v>
      </c>
      <c r="G40" s="63">
        <f t="shared" si="1"/>
        <v>21952.709780831523</v>
      </c>
      <c r="H40" s="64">
        <f t="shared" si="2"/>
        <v>0.55111464958190914</v>
      </c>
      <c r="I40" s="63">
        <f t="shared" si="3"/>
        <v>-34214</v>
      </c>
      <c r="J40" s="64">
        <f t="shared" si="4"/>
        <v>-0.55375004046224063</v>
      </c>
      <c r="K40" s="61">
        <f t="shared" si="5"/>
        <v>7.7687502023112032</v>
      </c>
      <c r="L40" t="str">
        <f t="shared" si="6"/>
        <v>Overpaid</v>
      </c>
      <c r="M40" t="str">
        <f t="shared" si="7"/>
        <v>In loss</v>
      </c>
      <c r="N40" s="59">
        <v>119.36</v>
      </c>
      <c r="O40" s="2">
        <f t="shared" si="8"/>
        <v>119360</v>
      </c>
      <c r="P40" s="65">
        <f t="shared" si="9"/>
        <v>0.10352882037533513</v>
      </c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3">
      <c r="A41" s="2" t="s">
        <v>56</v>
      </c>
      <c r="B41" s="60">
        <v>57939</v>
      </c>
      <c r="C41" s="61">
        <f>VLOOKUP(A41,[2]payouts_table_AMD!$B$2:$E$52,3,FALSE)</f>
        <v>9</v>
      </c>
      <c r="D41" s="62">
        <f>VLOOKUP(A41,[2]payouts_table_AMD!$B$2:$E$52,4,FALSE)</f>
        <v>4789</v>
      </c>
      <c r="E41" s="63">
        <f t="shared" si="0"/>
        <v>43101</v>
      </c>
      <c r="F41" s="63">
        <f>VLOOKUP(A41,'[2]PAYOUT-AHMEDABAD'!$B$2:$F$64,5,FALSE)</f>
        <v>14793.643655087924</v>
      </c>
      <c r="G41" s="63">
        <f t="shared" si="1"/>
        <v>28307.356344912077</v>
      </c>
      <c r="H41" s="64">
        <f t="shared" si="2"/>
        <v>1.9134810196118541</v>
      </c>
      <c r="I41" s="63">
        <f t="shared" si="3"/>
        <v>-14838</v>
      </c>
      <c r="J41" s="64">
        <f t="shared" si="4"/>
        <v>-0.34426115403354912</v>
      </c>
      <c r="K41" s="61">
        <f t="shared" si="5"/>
        <v>12.098350386301941</v>
      </c>
      <c r="L41" t="str">
        <f t="shared" si="6"/>
        <v>Overpaid</v>
      </c>
      <c r="M41" t="str">
        <f t="shared" si="7"/>
        <v>In loss</v>
      </c>
      <c r="N41" s="59">
        <v>38.82</v>
      </c>
      <c r="O41" s="2">
        <f t="shared" si="8"/>
        <v>38820</v>
      </c>
      <c r="P41" s="65">
        <f t="shared" si="9"/>
        <v>0.12336424523441525</v>
      </c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2" t="s">
        <v>57</v>
      </c>
      <c r="B42" s="60">
        <v>52742</v>
      </c>
      <c r="C42" s="61">
        <f>VLOOKUP(A42,[2]payouts_table_AMD!$B$2:$E$52,3,FALSE)</f>
        <v>5</v>
      </c>
      <c r="D42" s="62">
        <f>VLOOKUP(A42,[2]payouts_table_AMD!$B$2:$E$52,4,FALSE)</f>
        <v>8847.4</v>
      </c>
      <c r="E42" s="63">
        <f t="shared" si="0"/>
        <v>44237</v>
      </c>
      <c r="F42" s="63">
        <f>VLOOKUP(A42,'[2]PAYOUT-AHMEDABAD'!$B$2:$F$64,5,FALSE)</f>
        <v>31992.051864244233</v>
      </c>
      <c r="G42" s="63">
        <f t="shared" si="1"/>
        <v>12244.948135755767</v>
      </c>
      <c r="H42" s="64">
        <f t="shared" si="2"/>
        <v>0.38274969632195666</v>
      </c>
      <c r="I42" s="63">
        <f t="shared" si="3"/>
        <v>-8505</v>
      </c>
      <c r="J42" s="64">
        <f t="shared" si="4"/>
        <v>-0.19225987295702693</v>
      </c>
      <c r="K42" s="61">
        <f t="shared" si="5"/>
        <v>5.9612993647851349</v>
      </c>
      <c r="L42" t="str">
        <f t="shared" si="6"/>
        <v>Overpaid</v>
      </c>
      <c r="M42" t="str">
        <f t="shared" si="7"/>
        <v>In loss</v>
      </c>
      <c r="N42" s="59">
        <v>32.450000000000003</v>
      </c>
      <c r="O42" s="2">
        <f t="shared" si="8"/>
        <v>32450.000000000004</v>
      </c>
      <c r="P42" s="65">
        <f t="shared" si="9"/>
        <v>0.27264714946070873</v>
      </c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2" t="s">
        <v>58</v>
      </c>
      <c r="B43" s="60">
        <v>62261</v>
      </c>
      <c r="C43" s="61">
        <f>VLOOKUP(A43,[2]payouts_table_AMD!$B$2:$E$52,3,FALSE)</f>
        <v>5</v>
      </c>
      <c r="D43" s="62">
        <f>VLOOKUP(A43,[2]payouts_table_AMD!$B$2:$E$52,4,FALSE)</f>
        <v>9403.6</v>
      </c>
      <c r="E43" s="63">
        <f t="shared" si="0"/>
        <v>47018</v>
      </c>
      <c r="F43" s="63">
        <f>VLOOKUP(A43,'[2]PAYOUT-AHMEDABAD'!$B$2:$F$64,5,FALSE)</f>
        <v>36462.95362853499</v>
      </c>
      <c r="G43" s="63">
        <f t="shared" si="1"/>
        <v>10555.04637146501</v>
      </c>
      <c r="H43" s="64">
        <f t="shared" si="2"/>
        <v>0.28947315894905717</v>
      </c>
      <c r="I43" s="63">
        <f t="shared" si="3"/>
        <v>-15243</v>
      </c>
      <c r="J43" s="64">
        <f t="shared" si="4"/>
        <v>-0.32419498915309031</v>
      </c>
      <c r="K43" s="61">
        <f t="shared" si="5"/>
        <v>6.6209749457654512</v>
      </c>
      <c r="L43" t="str">
        <f t="shared" si="6"/>
        <v>Overpaid</v>
      </c>
      <c r="M43" t="str">
        <f t="shared" si="7"/>
        <v>In loss</v>
      </c>
      <c r="N43" s="59">
        <v>20.46</v>
      </c>
      <c r="O43" s="2">
        <f t="shared" si="8"/>
        <v>20460</v>
      </c>
      <c r="P43" s="65">
        <f t="shared" si="9"/>
        <v>0.4596089931573803</v>
      </c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2" t="s">
        <v>59</v>
      </c>
      <c r="B44" s="60">
        <v>300950</v>
      </c>
      <c r="C44" s="61">
        <f>VLOOKUP(A44,[2]payouts_table_AMD!$B$2:$E$52,3,FALSE)</f>
        <v>9</v>
      </c>
      <c r="D44" s="62">
        <f>VLOOKUP(A44,[2]payouts_table_AMD!$B$2:$E$52,4,FALSE)</f>
        <v>11325</v>
      </c>
      <c r="E44" s="63">
        <f t="shared" si="0"/>
        <v>101925</v>
      </c>
      <c r="F44" s="63">
        <f>VLOOKUP(A44,'[2]PAYOUT-AHMEDABAD'!$B$2:$F$64,5,FALSE)</f>
        <v>68251.613256207391</v>
      </c>
      <c r="G44" s="63">
        <f t="shared" si="1"/>
        <v>33673.386743792609</v>
      </c>
      <c r="H44" s="64">
        <f t="shared" si="2"/>
        <v>0.49337129391194368</v>
      </c>
      <c r="I44" s="63">
        <f t="shared" si="3"/>
        <v>-199025</v>
      </c>
      <c r="J44" s="64">
        <f t="shared" si="4"/>
        <v>-1.9526612705420652</v>
      </c>
      <c r="K44" s="61">
        <f t="shared" si="5"/>
        <v>26.573951434878587</v>
      </c>
      <c r="L44" t="str">
        <f t="shared" si="6"/>
        <v>Overpaid</v>
      </c>
      <c r="M44" t="str">
        <f t="shared" si="7"/>
        <v>In loss</v>
      </c>
      <c r="N44" s="59">
        <v>215.16</v>
      </c>
      <c r="O44" s="2">
        <f t="shared" si="8"/>
        <v>215160</v>
      </c>
      <c r="P44" s="65">
        <f t="shared" si="9"/>
        <v>5.2635248187395428E-2</v>
      </c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2" t="s">
        <v>60</v>
      </c>
      <c r="B45" s="60">
        <v>64668</v>
      </c>
      <c r="C45" s="61">
        <f>VLOOKUP(A45,[2]payouts_table_AMD!$B$2:$E$52,3,FALSE)</f>
        <v>3</v>
      </c>
      <c r="D45" s="62">
        <f>VLOOKUP(A45,[2]payouts_table_AMD!$B$2:$E$52,4,FALSE)</f>
        <v>20175</v>
      </c>
      <c r="E45" s="63">
        <f t="shared" si="0"/>
        <v>60525</v>
      </c>
      <c r="F45" s="63">
        <f>VLOOKUP(A45,'[2]PAYOUT-AHMEDABAD'!$B$2:$F$64,5,FALSE)</f>
        <v>5138.849705816694</v>
      </c>
      <c r="G45" s="63">
        <f t="shared" si="1"/>
        <v>55386.150294183302</v>
      </c>
      <c r="H45" s="64">
        <f t="shared" si="2"/>
        <v>10.77792764234599</v>
      </c>
      <c r="I45" s="63">
        <f t="shared" si="3"/>
        <v>-4143</v>
      </c>
      <c r="J45" s="64">
        <f t="shared" si="4"/>
        <v>-6.8451053283767035E-2</v>
      </c>
      <c r="K45" s="61">
        <f t="shared" si="5"/>
        <v>3.2053531598513012</v>
      </c>
      <c r="L45" t="str">
        <f t="shared" si="6"/>
        <v>Overpaid</v>
      </c>
      <c r="M45" t="str">
        <f t="shared" si="7"/>
        <v>In loss</v>
      </c>
      <c r="N45" s="59">
        <v>38.82</v>
      </c>
      <c r="O45" s="2">
        <f t="shared" si="8"/>
        <v>38820</v>
      </c>
      <c r="P45" s="65">
        <f t="shared" si="9"/>
        <v>0.51970633693972179</v>
      </c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3">
      <c r="A46" s="2" t="s">
        <v>61</v>
      </c>
      <c r="B46" s="60">
        <v>96000</v>
      </c>
      <c r="C46" s="61">
        <f>VLOOKUP(A46,[2]payouts_table_AMD!$B$2:$E$52,3,FALSE)</f>
        <v>5</v>
      </c>
      <c r="D46" s="62">
        <f>VLOOKUP(A46,[2]payouts_table_AMD!$B$2:$E$52,4,FALSE)</f>
        <v>12176.6</v>
      </c>
      <c r="E46" s="63">
        <f t="shared" si="0"/>
        <v>60883</v>
      </c>
      <c r="F46" s="63">
        <f>VLOOKUP(A46,'[2]PAYOUT-AHMEDABAD'!$B$2:$F$64,5,FALSE)</f>
        <v>60573.277525875877</v>
      </c>
      <c r="G46" s="63">
        <f t="shared" si="1"/>
        <v>309.72247412412253</v>
      </c>
      <c r="H46" s="64">
        <f t="shared" si="2"/>
        <v>5.1131866521803172E-3</v>
      </c>
      <c r="I46" s="63">
        <f t="shared" si="3"/>
        <v>-35117</v>
      </c>
      <c r="J46" s="64">
        <f t="shared" si="4"/>
        <v>-0.57679483599691206</v>
      </c>
      <c r="K46" s="61">
        <f t="shared" si="5"/>
        <v>7.88397417998456</v>
      </c>
      <c r="L46" t="str">
        <f t="shared" si="6"/>
        <v>Overpaid</v>
      </c>
      <c r="M46" t="str">
        <f t="shared" si="7"/>
        <v>In loss</v>
      </c>
      <c r="N46" s="59">
        <v>173.48</v>
      </c>
      <c r="O46" s="2">
        <f t="shared" si="8"/>
        <v>173480</v>
      </c>
      <c r="P46" s="65">
        <f t="shared" si="9"/>
        <v>7.0190223656905693E-2</v>
      </c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2" t="s">
        <v>62</v>
      </c>
      <c r="B47" s="60">
        <v>57264</v>
      </c>
      <c r="C47" s="61">
        <f>VLOOKUP(A47,[2]payouts_table_AMD!$B$2:$E$52,3,FALSE)</f>
        <v>5</v>
      </c>
      <c r="D47" s="62">
        <f>VLOOKUP(A47,[2]payouts_table_AMD!$B$2:$E$52,4,FALSE)</f>
        <v>5479.6</v>
      </c>
      <c r="E47" s="63">
        <f t="shared" si="0"/>
        <v>27398</v>
      </c>
      <c r="F47" s="63">
        <f>VLOOKUP(A47,'[2]PAYOUT-AHMEDABAD'!$B$2:$F$64,5,FALSE)</f>
        <v>9412.3100994900014</v>
      </c>
      <c r="G47" s="63">
        <f t="shared" si="1"/>
        <v>17985.689900509999</v>
      </c>
      <c r="H47" s="64">
        <f t="shared" si="2"/>
        <v>1.9108688207674478</v>
      </c>
      <c r="I47" s="63">
        <f t="shared" si="3"/>
        <v>-29866</v>
      </c>
      <c r="J47" s="64">
        <f t="shared" si="4"/>
        <v>-1.0900795678516679</v>
      </c>
      <c r="K47" s="61">
        <f t="shared" si="5"/>
        <v>10.45039783925834</v>
      </c>
      <c r="L47" t="str">
        <f t="shared" si="6"/>
        <v>Overpaid</v>
      </c>
      <c r="M47" t="str">
        <f t="shared" si="7"/>
        <v>In loss</v>
      </c>
      <c r="N47" s="59">
        <v>32.450000000000003</v>
      </c>
      <c r="O47" s="2">
        <f t="shared" si="8"/>
        <v>32450.000000000004</v>
      </c>
      <c r="P47" s="65">
        <f t="shared" si="9"/>
        <v>0.16886286594761171</v>
      </c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2" t="s">
        <v>63</v>
      </c>
      <c r="B48" s="60">
        <v>56539</v>
      </c>
      <c r="C48" s="61">
        <f>VLOOKUP(A48,[2]payouts_table_AMD!$B$2:$E$52,3,FALSE)</f>
        <v>5</v>
      </c>
      <c r="D48" s="62">
        <f>VLOOKUP(A48,[2]payouts_table_AMD!$B$2:$E$52,4,FALSE)</f>
        <v>5290.4</v>
      </c>
      <c r="E48" s="63">
        <f t="shared" si="0"/>
        <v>26452</v>
      </c>
      <c r="F48" s="63">
        <f>VLOOKUP(A48,'[2]PAYOUT-AHMEDABAD'!$B$2:$F$64,5,FALSE)</f>
        <v>10107.177123675472</v>
      </c>
      <c r="G48" s="63">
        <f t="shared" si="1"/>
        <v>16344.822876324528</v>
      </c>
      <c r="H48" s="64">
        <f t="shared" si="2"/>
        <v>1.6171501376024899</v>
      </c>
      <c r="I48" s="63">
        <f t="shared" si="3"/>
        <v>-30087</v>
      </c>
      <c r="J48" s="64">
        <f t="shared" si="4"/>
        <v>-1.1374187207016482</v>
      </c>
      <c r="K48" s="61">
        <f t="shared" si="5"/>
        <v>10.687093603508242</v>
      </c>
      <c r="L48" t="str">
        <f t="shared" si="6"/>
        <v>Overpaid</v>
      </c>
      <c r="M48" t="str">
        <f t="shared" si="7"/>
        <v>In loss</v>
      </c>
      <c r="N48" s="59">
        <v>32.450000000000003</v>
      </c>
      <c r="O48" s="2">
        <f t="shared" si="8"/>
        <v>32450.000000000004</v>
      </c>
      <c r="P48" s="65">
        <f t="shared" si="9"/>
        <v>0.16303235747303541</v>
      </c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2" t="s">
        <v>64</v>
      </c>
      <c r="B49" s="60">
        <v>61809</v>
      </c>
      <c r="C49" s="61">
        <f>VLOOKUP(A49,[2]payouts_table_AMD!$B$2:$E$52,3,FALSE)</f>
        <v>5</v>
      </c>
      <c r="D49" s="62">
        <f>VLOOKUP(A49,[2]payouts_table_AMD!$B$2:$E$52,4,FALSE)</f>
        <v>7018.8</v>
      </c>
      <c r="E49" s="63">
        <f t="shared" si="0"/>
        <v>35094</v>
      </c>
      <c r="F49" s="63">
        <f>VLOOKUP(A49,'[2]PAYOUT-AHMEDABAD'!$B$2:$F$64,5,FALSE)</f>
        <v>5041.5172774335551</v>
      </c>
      <c r="G49" s="63">
        <f t="shared" si="1"/>
        <v>30052.482722566445</v>
      </c>
      <c r="H49" s="64">
        <f t="shared" si="2"/>
        <v>5.9609996492692812</v>
      </c>
      <c r="I49" s="63">
        <f t="shared" si="3"/>
        <v>-26715</v>
      </c>
      <c r="J49" s="64">
        <f t="shared" si="4"/>
        <v>-0.76124123781843045</v>
      </c>
      <c r="K49" s="61">
        <f t="shared" si="5"/>
        <v>8.806206189092153</v>
      </c>
      <c r="L49" t="str">
        <f t="shared" si="6"/>
        <v>Overpaid</v>
      </c>
      <c r="M49" t="str">
        <f t="shared" si="7"/>
        <v>In loss</v>
      </c>
      <c r="N49" s="59">
        <v>62.24</v>
      </c>
      <c r="O49" s="2">
        <f t="shared" si="8"/>
        <v>62240</v>
      </c>
      <c r="P49" s="65">
        <f t="shared" si="9"/>
        <v>0.11276992287917738</v>
      </c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2"/>
      <c r="B50" s="2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opLeftCell="G1" workbookViewId="0">
      <selection activeCell="O2" sqref="O2"/>
    </sheetView>
  </sheetViews>
  <sheetFormatPr defaultColWidth="14.44140625" defaultRowHeight="15" customHeight="1" x14ac:dyDescent="0.3"/>
  <cols>
    <col min="1" max="1" width="8.33203125" customWidth="1"/>
    <col min="2" max="2" width="18.44140625" customWidth="1"/>
    <col min="3" max="3" width="11.109375" customWidth="1"/>
    <col min="4" max="4" width="32.5546875" customWidth="1"/>
    <col min="5" max="5" width="10.88671875" customWidth="1"/>
    <col min="6" max="6" width="15.5546875" customWidth="1"/>
    <col min="7" max="7" width="19.88671875" customWidth="1"/>
    <col min="8" max="8" width="18.109375" customWidth="1"/>
    <col min="9" max="9" width="10.5546875" customWidth="1"/>
    <col min="10" max="10" width="18" customWidth="1"/>
    <col min="11" max="12" width="14.44140625" customWidth="1"/>
    <col min="13" max="13" width="13.6640625" customWidth="1"/>
    <col min="14" max="14" width="14" customWidth="1"/>
    <col min="15" max="18" width="13.6640625" customWidth="1"/>
    <col min="19" max="19" width="17.77734375" customWidth="1"/>
    <col min="20" max="26" width="8.6640625" customWidth="1"/>
  </cols>
  <sheetData>
    <row r="1" spans="1:19" ht="12.75" customHeight="1" x14ac:dyDescent="0.3">
      <c r="A1" s="7" t="s">
        <v>65</v>
      </c>
      <c r="B1" s="7" t="s">
        <v>66</v>
      </c>
      <c r="C1" s="1" t="s">
        <v>67</v>
      </c>
      <c r="D1" s="1" t="s">
        <v>0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207</v>
      </c>
      <c r="M1" s="1" t="s">
        <v>75</v>
      </c>
      <c r="N1" s="1" t="s">
        <v>77</v>
      </c>
      <c r="O1" s="1" t="s">
        <v>76</v>
      </c>
      <c r="P1" s="1" t="s">
        <v>78</v>
      </c>
      <c r="Q1" s="1" t="s">
        <v>79</v>
      </c>
      <c r="R1" s="1" t="s">
        <v>1</v>
      </c>
      <c r="S1" s="1" t="s">
        <v>208</v>
      </c>
    </row>
    <row r="2" spans="1:19" ht="12.75" customHeight="1" x14ac:dyDescent="0.3">
      <c r="A2" s="7">
        <v>1</v>
      </c>
      <c r="B2" s="7" t="s">
        <v>80</v>
      </c>
      <c r="C2" t="s">
        <v>166</v>
      </c>
      <c r="D2" t="s">
        <v>13</v>
      </c>
      <c r="E2" t="s">
        <v>126</v>
      </c>
      <c r="F2" t="str">
        <f>VLOOKUP([1]!Table1_1[[#This Row],[Vehicle]],[1]vehicle_mapping!$A$2:$B$11,2,FALSE)</f>
        <v>Eicher 14</v>
      </c>
      <c r="G2" t="s">
        <v>76</v>
      </c>
      <c r="H2">
        <v>2018</v>
      </c>
      <c r="I2" s="53">
        <f>VLOOKUP([1]!Table1_1[[#This Row],[OU Code]],[1]AMD_OU_Data!$C$25:$M$38,HLOOKUP([1]!Table1_1[[#This Row],[Vehicle]],[1]AMD_OU_Data!$D$24:$M$39,16,FALSE),FALSE)</f>
        <v>9</v>
      </c>
      <c r="J2" s="54">
        <f>HLOOKUP([1]!Table1_1[[#This Row],[Vehicle]],[1]AMD_OU_Data!$D$5:$M$20,16,FALSE)</f>
        <v>2.4894079099475239</v>
      </c>
      <c r="K2">
        <f>VLOOKUP([1]!Table1_1[[#This Row],[OU Code]],[1]AMD_OU_Data!$C$42:$E$56,2,FALSE)</f>
        <v>1600</v>
      </c>
      <c r="L2" s="55">
        <f>VLOOKUP([1]!Table1_1[[#This Row],[OU Code]],[1]AMD_OU_Data!$C$42:$E$56,3,FALSE)</f>
        <v>92.3</v>
      </c>
      <c r="M2" s="56">
        <f>IF(F2="market",0,([1]!Table5_19[[#This Row],[km travelled]]/[1]!Table5_19[[#This Row],[mileage]])*[1]!Table5_19[[#This Row],[fuel price]])</f>
        <v>16408.888888888887</v>
      </c>
      <c r="N2" s="56">
        <f>VLOOKUP(C2,[1]AMD_OU_Data!$C$61:$M$74,HLOOKUP([1]!Table1_1[[#This Row],[Vehicle]],[1]AMD_OU_Data!$D$60:$M$75,16,FALSE),FALSE)</f>
        <v>9580</v>
      </c>
      <c r="O2" s="56">
        <f>IF(G2&gt;2015,VLOOKUP([1]!Table5_19[[#This Row],[vehicle name]],[1]AMD_EMI_Data!$A$7:$E$26,5,FALSE),0)</f>
        <v>11420.4474004234</v>
      </c>
      <c r="P2" s="56">
        <f>IF([1]!Table3_18[[#This Row],[Vehicle ownership]]="Market",IF([1]!Table5_19[[#This Row],[capacity]]&lt;3, 40000, 80000),M2+N2+O2)</f>
        <v>37409.336289312283</v>
      </c>
      <c r="Q2" s="56">
        <f>IF([1]!Table3_18[[#This Row],[Vehicle ownership]]="Market",IF([1]!Table5_19[[#This Row],[capacity]]&lt;3,8000,16000),IF([1]!Table5_19[[#This Row],[capacity]]&lt;3,28000,36000))</f>
        <v>28000</v>
      </c>
      <c r="R2" s="55">
        <f>[1]!Table5_19[[#This Row],[vehicle cost]]+[1]!Table5_19[[#This Row],[team cost]]</f>
        <v>65409.336289312283</v>
      </c>
      <c r="S2" s="54">
        <f>J2*25</f>
        <v>62.235197748688101</v>
      </c>
    </row>
    <row r="3" spans="1:19" ht="12.75" customHeight="1" x14ac:dyDescent="0.3">
      <c r="A3" s="7">
        <v>2</v>
      </c>
      <c r="B3" s="7" t="s">
        <v>80</v>
      </c>
      <c r="C3" t="s">
        <v>166</v>
      </c>
      <c r="D3" t="s">
        <v>13</v>
      </c>
      <c r="E3" t="s">
        <v>132</v>
      </c>
      <c r="F3" t="str">
        <f>VLOOKUP([1]!Table1_1[[#This Row],[Vehicle]],[1]vehicle_mapping!$A$2:$B$11,2,FALSE)</f>
        <v>Tata Ace</v>
      </c>
      <c r="G3" t="s">
        <v>76</v>
      </c>
      <c r="H3">
        <v>2017</v>
      </c>
      <c r="I3" s="53">
        <f>VLOOKUP([1]!Table1_1[[#This Row],[OU Code]],[1]AMD_OU_Data!$C$25:$M$38,HLOOKUP([1]!Table1_1[[#This Row],[Vehicle]],[1]AMD_OU_Data!$D$24:$M$39,16,FALSE),FALSE)</f>
        <v>14</v>
      </c>
      <c r="J3" s="54">
        <f>HLOOKUP([1]!Table1_1[[#This Row],[Vehicle]],[1]AMD_OU_Data!$D$5:$M$20,16,FALSE)</f>
        <v>0.81828712170003737</v>
      </c>
      <c r="K3">
        <f>VLOOKUP([1]!Table1_1[[#This Row],[OU Code]],[1]AMD_OU_Data!$C$42:$E$56,2,FALSE)</f>
        <v>1600</v>
      </c>
      <c r="L3" s="55">
        <f>VLOOKUP([1]!Table1_1[[#This Row],[OU Code]],[1]AMD_OU_Data!$C$42:$E$56,3,FALSE)</f>
        <v>92.3</v>
      </c>
      <c r="M3" s="56">
        <f>IF(F3="market",0,([1]!Table5_19[[#This Row],[km travelled]]/[1]!Table5_19[[#This Row],[mileage]])*[1]!Table5_19[[#This Row],[fuel price]])</f>
        <v>10548.571428571429</v>
      </c>
      <c r="N3" s="56">
        <f>VLOOKUP(C3,[1]AMD_OU_Data!$C$61:$M$74,HLOOKUP([1]!Table1_1[[#This Row],[Vehicle]],[1]AMD_OU_Data!$D$60:$M$75,16,FALSE),FALSE)</f>
        <v>5880</v>
      </c>
      <c r="O3" s="56">
        <f>IF(G3&gt;2015,VLOOKUP([1]!Table5_19[[#This Row],[vehicle name]],[1]AMD_EMI_Data!$A$7:$E$26,5,FALSE),0)</f>
        <v>6090.9052802258138</v>
      </c>
      <c r="P3" s="56">
        <f>IF([1]!Table3_18[[#This Row],[Vehicle ownership]]="Market",IF([1]!Table5_19[[#This Row],[capacity]]&lt;3, 40000, 80000),M3+N3+O3)</f>
        <v>22519.476708797243</v>
      </c>
      <c r="Q3" s="56">
        <f>IF([1]!Table3_18[[#This Row],[Vehicle ownership]]="Market",IF([1]!Table5_19[[#This Row],[capacity]]&lt;3,8000,16000),IF([1]!Table5_19[[#This Row],[capacity]]&lt;3,28000,36000))</f>
        <v>28000</v>
      </c>
      <c r="R3" s="55">
        <f>[1]!Table5_19[[#This Row],[vehicle cost]]+[1]!Table5_19[[#This Row],[team cost]]</f>
        <v>50519.476708797243</v>
      </c>
      <c r="S3" s="54">
        <f t="shared" ref="S3:S64" si="0">J3*25</f>
        <v>20.457178042500935</v>
      </c>
    </row>
    <row r="4" spans="1:19" ht="12.75" customHeight="1" x14ac:dyDescent="0.3">
      <c r="A4" s="7">
        <v>3</v>
      </c>
      <c r="B4" s="7" t="s">
        <v>80</v>
      </c>
      <c r="C4" t="s">
        <v>166</v>
      </c>
      <c r="D4" t="s">
        <v>14</v>
      </c>
      <c r="E4" t="s">
        <v>126</v>
      </c>
      <c r="F4" t="str">
        <f>VLOOKUP([1]!Table1_1[[#This Row],[Vehicle]],[1]vehicle_mapping!$A$2:$B$11,2,FALSE)</f>
        <v>Eicher 14</v>
      </c>
      <c r="G4" t="s">
        <v>127</v>
      </c>
      <c r="H4" t="s">
        <v>128</v>
      </c>
      <c r="I4" s="53">
        <f>VLOOKUP([1]!Table1_1[[#This Row],[OU Code]],[1]AMD_OU_Data!$C$25:$M$38,HLOOKUP([1]!Table1_1[[#This Row],[Vehicle]],[1]AMD_OU_Data!$D$24:$M$39,16,FALSE),FALSE)</f>
        <v>9</v>
      </c>
      <c r="J4" s="54">
        <f>HLOOKUP([1]!Table1_1[[#This Row],[Vehicle]],[1]AMD_OU_Data!$D$5:$M$20,16,FALSE)</f>
        <v>2.4894079099475239</v>
      </c>
      <c r="K4">
        <f>VLOOKUP([1]!Table1_1[[#This Row],[OU Code]],[1]AMD_OU_Data!$C$42:$E$56,2,FALSE)</f>
        <v>1600</v>
      </c>
      <c r="L4" s="55">
        <f>VLOOKUP([1]!Table1_1[[#This Row],[OU Code]],[1]AMD_OU_Data!$C$42:$E$56,3,FALSE)</f>
        <v>92.3</v>
      </c>
      <c r="M4" s="56">
        <f>IF(F4="market",0,([1]!Table5_19[[#This Row],[km travelled]]/[1]!Table5_19[[#This Row],[mileage]])*[1]!Table5_19[[#This Row],[fuel price]])</f>
        <v>16408.888888888887</v>
      </c>
      <c r="N4" s="56">
        <f>VLOOKUP(C4,[1]AMD_OU_Data!$C$61:$M$74,HLOOKUP([1]!Table1_1[[#This Row],[Vehicle]],[1]AMD_OU_Data!$D$60:$M$75,16,FALSE),FALSE)</f>
        <v>9580</v>
      </c>
      <c r="O4" s="56">
        <f>IF(G4&gt;2015,VLOOKUP([1]!Table5_19[[#This Row],[vehicle name]],[1]AMD_EMI_Data!$A$7:$E$26,5,FALSE),0)</f>
        <v>11420.4474004234</v>
      </c>
      <c r="P4" s="56">
        <f>IF([1]!Table3_18[[#This Row],[Vehicle ownership]]="Market",IF([1]!Table5_19[[#This Row],[capacity]]&lt;3, 40000, 80000),M4+N4+O4)</f>
        <v>40000</v>
      </c>
      <c r="Q4" s="56">
        <f>IF([1]!Table3_18[[#This Row],[Vehicle ownership]]="Market",IF([1]!Table5_19[[#This Row],[capacity]]&lt;3,8000,16000),IF([1]!Table5_19[[#This Row],[capacity]]&lt;3,28000,36000))</f>
        <v>8000</v>
      </c>
      <c r="R4" s="55">
        <f>[1]!Table5_19[[#This Row],[vehicle cost]]+[1]!Table5_19[[#This Row],[team cost]]</f>
        <v>48000</v>
      </c>
      <c r="S4" s="54">
        <f t="shared" si="0"/>
        <v>62.235197748688101</v>
      </c>
    </row>
    <row r="5" spans="1:19" ht="12.75" customHeight="1" x14ac:dyDescent="0.3">
      <c r="A5" s="7">
        <v>4</v>
      </c>
      <c r="B5" s="7" t="s">
        <v>81</v>
      </c>
      <c r="C5" t="s">
        <v>167</v>
      </c>
      <c r="D5" t="s">
        <v>16</v>
      </c>
      <c r="E5" t="s">
        <v>129</v>
      </c>
      <c r="F5" t="str">
        <f>VLOOKUP([1]!Table1_1[[#This Row],[Vehicle]],[1]vehicle_mapping!$A$2:$B$11,2,FALSE)</f>
        <v>Eicher 17</v>
      </c>
      <c r="G5" t="s">
        <v>76</v>
      </c>
      <c r="H5">
        <v>2014</v>
      </c>
      <c r="I5" s="53">
        <f>VLOOKUP([1]!Table1_1[[#This Row],[OU Code]],[1]AMD_OU_Data!$C$25:$M$38,HLOOKUP([1]!Table1_1[[#This Row],[Vehicle]],[1]AMD_OU_Data!$D$24:$M$39,16,FALSE),FALSE)</f>
        <v>6.5525461364709248</v>
      </c>
      <c r="J5" s="54">
        <f>HLOOKUP([1]!Table1_1[[#This Row],[Vehicle]],[1]AMD_OU_Data!$D$5:$M$20,16,FALSE)</f>
        <v>4.7743248128964799</v>
      </c>
      <c r="K5">
        <f>VLOOKUP([1]!Table1_1[[#This Row],[OU Code]],[1]AMD_OU_Data!$C$42:$E$56,2,FALSE)</f>
        <v>2900</v>
      </c>
      <c r="L5" s="55">
        <f>VLOOKUP([1]!Table1_1[[#This Row],[OU Code]],[1]AMD_OU_Data!$C$42:$E$56,3,FALSE)</f>
        <v>100.490621572495</v>
      </c>
      <c r="M5" s="56">
        <f>IF(F5="market",0,([1]!Table5_19[[#This Row],[km travelled]]/[1]!Table5_19[[#This Row],[mileage]])*[1]!Table5_19[[#This Row],[fuel price]])</f>
        <v>44474.742564298867</v>
      </c>
      <c r="N5" s="56">
        <f>VLOOKUP(C5,[1]AMD_OU_Data!$C$61:$M$74,HLOOKUP([1]!Table1_1[[#This Row],[Vehicle]],[1]AMD_OU_Data!$D$60:$M$75,16,FALSE),FALSE)</f>
        <v>12500</v>
      </c>
      <c r="O5" s="56">
        <f>IF(G5&gt;2015,VLOOKUP([1]!Table5_19[[#This Row],[vehicle name]],[1]AMD_EMI_Data!$A$7:$E$26,5,FALSE),0)</f>
        <v>17511.352680649215</v>
      </c>
      <c r="P5" s="56">
        <f>IF([1]!Table3_18[[#This Row],[Vehicle ownership]]="Market",IF([1]!Table5_19[[#This Row],[capacity]]&lt;3, 40000, 80000),M5+N5+O5)</f>
        <v>74486.095244948083</v>
      </c>
      <c r="Q5" s="56">
        <f>IF([1]!Table3_18[[#This Row],[Vehicle ownership]]="Market",IF([1]!Table5_19[[#This Row],[capacity]]&lt;3,8000,16000),IF([1]!Table5_19[[#This Row],[capacity]]&lt;3,28000,36000))</f>
        <v>36000</v>
      </c>
      <c r="R5" s="55">
        <f>[1]!Table5_19[[#This Row],[vehicle cost]]+[1]!Table5_19[[#This Row],[team cost]]</f>
        <v>92974.742564298867</v>
      </c>
      <c r="S5" s="54">
        <f t="shared" si="0"/>
        <v>119.35812032241199</v>
      </c>
    </row>
    <row r="6" spans="1:19" ht="12.75" customHeight="1" x14ac:dyDescent="0.3">
      <c r="A6" s="7">
        <v>5</v>
      </c>
      <c r="B6" s="7" t="s">
        <v>82</v>
      </c>
      <c r="C6" t="s">
        <v>168</v>
      </c>
      <c r="D6" t="s">
        <v>17</v>
      </c>
      <c r="E6" t="s">
        <v>130</v>
      </c>
      <c r="F6" t="str">
        <f>VLOOKUP([1]!Table1_1[[#This Row],[Vehicle]],[1]vehicle_mapping!$A$2:$B$11,2,FALSE)</f>
        <v>Mahindra</v>
      </c>
      <c r="G6" t="s">
        <v>76</v>
      </c>
      <c r="H6">
        <v>2019</v>
      </c>
      <c r="I6" s="53">
        <f>VLOOKUP([1]!Table1_1[[#This Row],[OU Code]],[1]AMD_OU_Data!$C$25:$M$38,HLOOKUP([1]!Table1_1[[#This Row],[Vehicle]],[1]AMD_OU_Data!$D$24:$M$39,16,FALSE),FALSE)</f>
        <v>16.829787347508621</v>
      </c>
      <c r="J6" s="54">
        <f>HLOOKUP([1]!Table1_1[[#This Row],[Vehicle]],[1]AMD_OU_Data!$D$5:$M$20,16,FALSE)</f>
        <v>1.5529494662742389</v>
      </c>
      <c r="K6">
        <f>VLOOKUP([1]!Table1_1[[#This Row],[OU Code]],[1]AMD_OU_Data!$C$42:$E$56,2,FALSE)</f>
        <v>2700</v>
      </c>
      <c r="L6" s="55">
        <f>VLOOKUP([1]!Table1_1[[#This Row],[OU Code]],[1]AMD_OU_Data!$C$42:$E$56,3,FALSE)</f>
        <v>113.411129978113</v>
      </c>
      <c r="M6" s="56">
        <f>IF(F6="market",0,([1]!Table5_19[[#This Row],[km travelled]]/[1]!Table5_19[[#This Row],[mileage]])*[1]!Table5_19[[#This Row],[fuel price]])</f>
        <v>18194.528820724201</v>
      </c>
      <c r="N6" s="56">
        <f>VLOOKUP(C6,[1]AMD_OU_Data!$C$61:$M$74,HLOOKUP([1]!Table1_1[[#This Row],[Vehicle]],[1]AMD_OU_Data!$D$60:$M$75,16,FALSE),FALSE)</f>
        <v>8200</v>
      </c>
      <c r="O6" s="56">
        <f>IF(G6&gt;2015,VLOOKUP([1]!Table5_19[[#This Row],[vehicle name]],[1]AMD_EMI_Data!$A$7:$E$26,5,FALSE),0)</f>
        <v>11420.4474004234</v>
      </c>
      <c r="P6" s="56">
        <f>IF([1]!Table3_18[[#This Row],[Vehicle ownership]]="Market",IF([1]!Table5_19[[#This Row],[capacity]]&lt;3, 40000, 80000),M6+N6+O6)</f>
        <v>37814.976221147605</v>
      </c>
      <c r="Q6" s="56">
        <f>IF([1]!Table3_18[[#This Row],[Vehicle ownership]]="Market",IF([1]!Table5_19[[#This Row],[capacity]]&lt;3,8000,16000),IF([1]!Table5_19[[#This Row],[capacity]]&lt;3,28000,36000))</f>
        <v>28000</v>
      </c>
      <c r="R6" s="55">
        <f>[1]!Table5_19[[#This Row],[vehicle cost]]+[1]!Table5_19[[#This Row],[team cost]]</f>
        <v>65814.976221147605</v>
      </c>
      <c r="S6" s="54">
        <f t="shared" si="0"/>
        <v>38.823736656855971</v>
      </c>
    </row>
    <row r="7" spans="1:19" ht="12.75" customHeight="1" x14ac:dyDescent="0.3">
      <c r="A7" s="7">
        <v>6</v>
      </c>
      <c r="B7" s="7" t="s">
        <v>83</v>
      </c>
      <c r="C7" t="s">
        <v>169</v>
      </c>
      <c r="D7" t="s">
        <v>18</v>
      </c>
      <c r="E7" t="s">
        <v>131</v>
      </c>
      <c r="F7" t="str">
        <f>VLOOKUP([1]!Table1_1[[#This Row],[Vehicle]],[1]vehicle_mapping!$A$2:$B$11,2,FALSE)</f>
        <v>AL Dost</v>
      </c>
      <c r="G7" t="s">
        <v>76</v>
      </c>
      <c r="H7">
        <v>2016</v>
      </c>
      <c r="I7" s="53">
        <f>VLOOKUP([1]!Table1_1[[#This Row],[OU Code]],[1]AMD_OU_Data!$C$25:$M$38,HLOOKUP([1]!Table1_1[[#This Row],[Vehicle]],[1]AMD_OU_Data!$D$24:$M$39,16,FALSE),FALSE)</f>
        <v>15.340744990271009</v>
      </c>
      <c r="J7" s="54">
        <f>HLOOKUP([1]!Table1_1[[#This Row],[Vehicle]],[1]AMD_OU_Data!$D$5:$M$20,16,FALSE)</f>
        <v>1.2979552817751512</v>
      </c>
      <c r="K7">
        <f>VLOOKUP([1]!Table1_1[[#This Row],[OU Code]],[1]AMD_OU_Data!$C$42:$E$56,2,FALSE)</f>
        <v>2600</v>
      </c>
      <c r="L7" s="55">
        <f>VLOOKUP([1]!Table1_1[[#This Row],[OU Code]],[1]AMD_OU_Data!$C$42:$E$56,3,FALSE)</f>
        <v>80.841831220499003</v>
      </c>
      <c r="M7" s="56">
        <f>IF(F7="market",0,([1]!Table5_19[[#This Row],[km travelled]]/[1]!Table5_19[[#This Row],[mileage]])*[1]!Table5_19[[#This Row],[fuel price]])</f>
        <v>13701.339883206299</v>
      </c>
      <c r="N7" s="56">
        <f>VLOOKUP(C7,[1]AMD_OU_Data!$C$61:$M$74,HLOOKUP([1]!Table1_1[[#This Row],[Vehicle]],[1]AMD_OU_Data!$D$60:$M$75,16,FALSE),FALSE)</f>
        <v>11400</v>
      </c>
      <c r="O7" s="56">
        <f>IF(G7&gt;2015,VLOOKUP([1]!Table5_19[[#This Row],[vehicle name]],[1]AMD_EMI_Data!$A$7:$E$26,5,FALSE),0)</f>
        <v>7613.6316002822668</v>
      </c>
      <c r="P7" s="56">
        <f>IF([1]!Table3_18[[#This Row],[Vehicle ownership]]="Market",IF([1]!Table5_19[[#This Row],[capacity]]&lt;3, 40000, 80000),M7+N7+O7)</f>
        <v>32714.971483488567</v>
      </c>
      <c r="Q7" s="56">
        <f>IF([1]!Table3_18[[#This Row],[Vehicle ownership]]="Market",IF([1]!Table5_19[[#This Row],[capacity]]&lt;3,8000,16000),IF([1]!Table5_19[[#This Row],[capacity]]&lt;3,28000,36000))</f>
        <v>28000</v>
      </c>
      <c r="R7" s="55">
        <f>[1]!Table5_19[[#This Row],[vehicle cost]]+[1]!Table5_19[[#This Row],[team cost]]</f>
        <v>60714.971483488567</v>
      </c>
      <c r="S7" s="54">
        <f t="shared" si="0"/>
        <v>32.448882044378777</v>
      </c>
    </row>
    <row r="8" spans="1:19" ht="12.75" customHeight="1" x14ac:dyDescent="0.3">
      <c r="A8" s="7">
        <v>7</v>
      </c>
      <c r="B8" s="7" t="s">
        <v>83</v>
      </c>
      <c r="C8" t="s">
        <v>169</v>
      </c>
      <c r="D8" t="s">
        <v>19</v>
      </c>
      <c r="E8" t="s">
        <v>132</v>
      </c>
      <c r="F8" t="str">
        <f>VLOOKUP([1]!Table1_1[[#This Row],[Vehicle]],[1]vehicle_mapping!$A$2:$B$11,2,FALSE)</f>
        <v>Tata Ace</v>
      </c>
      <c r="G8" t="s">
        <v>76</v>
      </c>
      <c r="H8">
        <v>2012</v>
      </c>
      <c r="I8" s="53">
        <f>VLOOKUP([1]!Table1_1[[#This Row],[OU Code]],[1]AMD_OU_Data!$C$25:$M$38,HLOOKUP([1]!Table1_1[[#This Row],[Vehicle]],[1]AMD_OU_Data!$D$24:$M$39,16,FALSE),FALSE)</f>
        <v>7.7853868200690899</v>
      </c>
      <c r="J8" s="54">
        <f>HLOOKUP([1]!Table1_1[[#This Row],[Vehicle]],[1]AMD_OU_Data!$D$5:$M$20,16,FALSE)</f>
        <v>0.81828712170003737</v>
      </c>
      <c r="K8">
        <f>VLOOKUP([1]!Table1_1[[#This Row],[OU Code]],[1]AMD_OU_Data!$C$42:$E$56,2,FALSE)</f>
        <v>2600</v>
      </c>
      <c r="L8" s="55">
        <f>VLOOKUP([1]!Table1_1[[#This Row],[OU Code]],[1]AMD_OU_Data!$C$42:$E$56,3,FALSE)</f>
        <v>80.841831220499003</v>
      </c>
      <c r="M8" s="56">
        <f>IF(F8="market",0,([1]!Table5_19[[#This Row],[km travelled]]/[1]!Table5_19[[#This Row],[mileage]])*[1]!Table5_19[[#This Row],[fuel price]])</f>
        <v>26997.857143266792</v>
      </c>
      <c r="N8" s="56">
        <f>VLOOKUP(C8,[1]AMD_OU_Data!$C$61:$M$74,HLOOKUP([1]!Table1_1[[#This Row],[Vehicle]],[1]AMD_OU_Data!$D$60:$M$75,16,FALSE),FALSE)</f>
        <v>6900</v>
      </c>
      <c r="O8" s="56">
        <f>IF(G8&gt;2015,VLOOKUP([1]!Table5_19[[#This Row],[vehicle name]],[1]AMD_EMI_Data!$A$7:$E$26,5,FALSE),0)</f>
        <v>6090.9052802258138</v>
      </c>
      <c r="P8" s="56">
        <f>IF([1]!Table3_18[[#This Row],[Vehicle ownership]]="Market",IF([1]!Table5_19[[#This Row],[capacity]]&lt;3, 40000, 80000),M8+N8+O8)</f>
        <v>39988.762423492612</v>
      </c>
      <c r="Q8" s="56">
        <f>IF([1]!Table3_18[[#This Row],[Vehicle ownership]]="Market",IF([1]!Table5_19[[#This Row],[capacity]]&lt;3,8000,16000),IF([1]!Table5_19[[#This Row],[capacity]]&lt;3,28000,36000))</f>
        <v>28000</v>
      </c>
      <c r="R8" s="55">
        <f>[1]!Table5_19[[#This Row],[vehicle cost]]+[1]!Table5_19[[#This Row],[team cost]]</f>
        <v>61897.857143266796</v>
      </c>
      <c r="S8" s="54">
        <f t="shared" si="0"/>
        <v>20.457178042500935</v>
      </c>
    </row>
    <row r="9" spans="1:19" ht="12.75" customHeight="1" x14ac:dyDescent="0.3">
      <c r="A9" s="7">
        <v>8</v>
      </c>
      <c r="B9" s="7" t="s">
        <v>84</v>
      </c>
      <c r="C9" t="s">
        <v>171</v>
      </c>
      <c r="D9" t="s">
        <v>21</v>
      </c>
      <c r="E9" t="s">
        <v>132</v>
      </c>
      <c r="F9" t="str">
        <f>VLOOKUP([1]!Table1_1[[#This Row],[Vehicle]],[1]vehicle_mapping!$A$2:$B$11,2,FALSE)</f>
        <v>Tata Ace</v>
      </c>
      <c r="G9" t="s">
        <v>76</v>
      </c>
      <c r="H9">
        <v>2019</v>
      </c>
      <c r="I9" s="53">
        <f>VLOOKUP([1]!Table1_1[[#This Row],[OU Code]],[1]AMD_OU_Data!$C$25:$M$38,HLOOKUP([1]!Table1_1[[#This Row],[Vehicle]],[1]AMD_OU_Data!$D$24:$M$39,16,FALSE),FALSE)</f>
        <v>17.527489465012966</v>
      </c>
      <c r="J9" s="54">
        <f>HLOOKUP([1]!Table1_1[[#This Row],[Vehicle]],[1]AMD_OU_Data!$D$5:$M$20,16,FALSE)</f>
        <v>0.81828712170003737</v>
      </c>
      <c r="K9">
        <f>VLOOKUP([1]!Table1_1[[#This Row],[OU Code]],[1]AMD_OU_Data!$C$42:$E$56,2,FALSE)</f>
        <v>1900</v>
      </c>
      <c r="L9" s="55">
        <f>VLOOKUP([1]!Table1_1[[#This Row],[OU Code]],[1]AMD_OU_Data!$C$42:$E$56,3,FALSE)</f>
        <v>100.23638952450855</v>
      </c>
      <c r="M9" s="56">
        <f>IF(F9="market",0,([1]!Table5_19[[#This Row],[km travelled]]/[1]!Table5_19[[#This Row],[mileage]])*[1]!Table5_19[[#This Row],[fuel price]])</f>
        <v>10865.739812694012</v>
      </c>
      <c r="N9" s="56">
        <f>VLOOKUP(C9,[1]AMD_OU_Data!$C$61:$M$74,HLOOKUP([1]!Table1_1[[#This Row],[Vehicle]],[1]AMD_OU_Data!$D$60:$M$75,16,FALSE),FALSE)</f>
        <v>10700</v>
      </c>
      <c r="O9" s="56">
        <f>IF(G9&gt;2015,VLOOKUP([1]!Table5_19[[#This Row],[vehicle name]],[1]AMD_EMI_Data!$A$7:$E$26,5,FALSE),0)</f>
        <v>6090.9052802258138</v>
      </c>
      <c r="P9" s="56">
        <f>IF([1]!Table3_18[[#This Row],[Vehicle ownership]]="Market",IF([1]!Table5_19[[#This Row],[capacity]]&lt;3, 40000, 80000),M9+N9+O9)</f>
        <v>27656.645092919825</v>
      </c>
      <c r="Q9" s="56">
        <f>IF([1]!Table3_18[[#This Row],[Vehicle ownership]]="Market",IF([1]!Table5_19[[#This Row],[capacity]]&lt;3,8000,16000),IF([1]!Table5_19[[#This Row],[capacity]]&lt;3,28000,36000))</f>
        <v>28000</v>
      </c>
      <c r="R9" s="55">
        <f>[1]!Table5_19[[#This Row],[vehicle cost]]+[1]!Table5_19[[#This Row],[team cost]]</f>
        <v>55656.645092919825</v>
      </c>
      <c r="S9" s="54">
        <f t="shared" si="0"/>
        <v>20.457178042500935</v>
      </c>
    </row>
    <row r="10" spans="1:19" ht="12.75" customHeight="1" x14ac:dyDescent="0.3">
      <c r="A10" s="7">
        <v>9</v>
      </c>
      <c r="B10" s="7" t="s">
        <v>85</v>
      </c>
      <c r="C10" t="s">
        <v>172</v>
      </c>
      <c r="D10" t="s">
        <v>23</v>
      </c>
      <c r="E10" t="s">
        <v>126</v>
      </c>
      <c r="F10" t="str">
        <f>VLOOKUP([1]!Table1_1[[#This Row],[Vehicle]],[1]vehicle_mapping!$A$2:$B$11,2,FALSE)</f>
        <v>Eicher 14</v>
      </c>
      <c r="G10" t="s">
        <v>76</v>
      </c>
      <c r="H10">
        <v>2016</v>
      </c>
      <c r="I10" s="53">
        <f>VLOOKUP([1]!Table1_1[[#This Row],[OU Code]],[1]AMD_OU_Data!$C$25:$M$38,HLOOKUP([1]!Table1_1[[#This Row],[Vehicle]],[1]AMD_OU_Data!$D$24:$M$39,16,FALSE),FALSE)</f>
        <v>13.044642984582476</v>
      </c>
      <c r="J10" s="54">
        <f>HLOOKUP([1]!Table1_1[[#This Row],[Vehicle]],[1]AMD_OU_Data!$D$5:$M$20,16,FALSE)</f>
        <v>2.4894079099475239</v>
      </c>
      <c r="K10">
        <f>VLOOKUP([1]!Table1_1[[#This Row],[OU Code]],[1]AMD_OU_Data!$C$42:$E$56,2,FALSE)</f>
        <v>2900</v>
      </c>
      <c r="L10" s="55">
        <f>VLOOKUP([1]!Table1_1[[#This Row],[OU Code]],[1]AMD_OU_Data!$C$42:$E$56,3,FALSE)</f>
        <v>99.413389578885443</v>
      </c>
      <c r="M10" s="56">
        <f>IF(F10="market",0,([1]!Table5_19[[#This Row],[km travelled]]/[1]!Table5_19[[#This Row],[mileage]])*[1]!Table5_19[[#This Row],[fuel price]])</f>
        <v>22100.936769178697</v>
      </c>
      <c r="N10" s="56">
        <f>VLOOKUP(C10,[1]AMD_OU_Data!$C$61:$M$74,HLOOKUP([1]!Table1_1[[#This Row],[Vehicle]],[1]AMD_OU_Data!$D$60:$M$75,16,FALSE),FALSE)</f>
        <v>18700</v>
      </c>
      <c r="O10" s="56">
        <f>IF(G10&gt;2015,VLOOKUP([1]!Table5_19[[#This Row],[vehicle name]],[1]AMD_EMI_Data!$A$7:$E$26,5,FALSE),0)</f>
        <v>11420.4474004234</v>
      </c>
      <c r="P10" s="56">
        <f>IF([1]!Table3_18[[#This Row],[Vehicle ownership]]="Market",IF([1]!Table5_19[[#This Row],[capacity]]&lt;3, 40000, 80000),M10+N10+O10)</f>
        <v>52221.384169602097</v>
      </c>
      <c r="Q10" s="56">
        <f>IF([1]!Table3_18[[#This Row],[Vehicle ownership]]="Market",IF([1]!Table5_19[[#This Row],[capacity]]&lt;3,8000,16000),IF([1]!Table5_19[[#This Row],[capacity]]&lt;3,28000,36000))</f>
        <v>28000</v>
      </c>
      <c r="R10" s="55">
        <f>[1]!Table5_19[[#This Row],[vehicle cost]]+[1]!Table5_19[[#This Row],[team cost]]</f>
        <v>80221.384169602097</v>
      </c>
      <c r="S10" s="54">
        <f t="shared" si="0"/>
        <v>62.235197748688101</v>
      </c>
    </row>
    <row r="11" spans="1:19" ht="12.75" customHeight="1" x14ac:dyDescent="0.3">
      <c r="A11" s="7">
        <v>10</v>
      </c>
      <c r="B11" s="7" t="s">
        <v>85</v>
      </c>
      <c r="C11" t="s">
        <v>172</v>
      </c>
      <c r="D11" t="s">
        <v>23</v>
      </c>
      <c r="E11" t="s">
        <v>129</v>
      </c>
      <c r="F11" t="str">
        <f>VLOOKUP([1]!Table1_1[[#This Row],[Vehicle]],[1]vehicle_mapping!$A$2:$B$11,2,FALSE)</f>
        <v>Eicher 17</v>
      </c>
      <c r="G11" t="s">
        <v>76</v>
      </c>
      <c r="H11">
        <v>2017</v>
      </c>
      <c r="I11" s="53">
        <f>VLOOKUP([1]!Table1_1[[#This Row],[OU Code]],[1]AMD_OU_Data!$C$25:$M$38,HLOOKUP([1]!Table1_1[[#This Row],[Vehicle]],[1]AMD_OU_Data!$D$24:$M$39,16,FALSE),FALSE)</f>
        <v>7.7766332599738792</v>
      </c>
      <c r="J11" s="54">
        <f>HLOOKUP([1]!Table1_1[[#This Row],[Vehicle]],[1]AMD_OU_Data!$D$5:$M$20,16,FALSE)</f>
        <v>4.7743248128964799</v>
      </c>
      <c r="K11">
        <f>VLOOKUP([1]!Table1_1[[#This Row],[OU Code]],[1]AMD_OU_Data!$C$42:$E$56,2,FALSE)</f>
        <v>2900</v>
      </c>
      <c r="L11" s="55">
        <f>VLOOKUP([1]!Table1_1[[#This Row],[OU Code]],[1]AMD_OU_Data!$C$42:$E$56,3,FALSE)</f>
        <v>99.413389578885443</v>
      </c>
      <c r="M11" s="56">
        <f>IF(F11="market",0,([1]!Table5_19[[#This Row],[km travelled]]/[1]!Table5_19[[#This Row],[mileage]])*[1]!Table5_19[[#This Row],[fuel price]])</f>
        <v>37072.44769566723</v>
      </c>
      <c r="N11" s="56">
        <f>VLOOKUP(C11,[1]AMD_OU_Data!$C$61:$M$74,HLOOKUP([1]!Table1_1[[#This Row],[Vehicle]],[1]AMD_OU_Data!$D$60:$M$75,16,FALSE),FALSE)</f>
        <v>15600</v>
      </c>
      <c r="O11" s="56">
        <f>IF(G11&gt;2015,VLOOKUP([1]!Table5_19[[#This Row],[vehicle name]],[1]AMD_EMI_Data!$A$7:$E$26,5,FALSE),0)</f>
        <v>17511.352680649215</v>
      </c>
      <c r="P11" s="56">
        <f>IF([1]!Table3_18[[#This Row],[Vehicle ownership]]="Market",IF([1]!Table5_19[[#This Row],[capacity]]&lt;3, 40000, 80000),M11+N11+O11)</f>
        <v>70183.800376316445</v>
      </c>
      <c r="Q11" s="56">
        <f>IF([1]!Table3_18[[#This Row],[Vehicle ownership]]="Market",IF([1]!Table5_19[[#This Row],[capacity]]&lt;3,8000,16000),IF([1]!Table5_19[[#This Row],[capacity]]&lt;3,28000,36000))</f>
        <v>36000</v>
      </c>
      <c r="R11" s="55">
        <f>[1]!Table5_19[[#This Row],[vehicle cost]]+[1]!Table5_19[[#This Row],[team cost]]</f>
        <v>106183.80037631645</v>
      </c>
      <c r="S11" s="54">
        <f t="shared" si="0"/>
        <v>119.35812032241199</v>
      </c>
    </row>
    <row r="12" spans="1:19" ht="12.75" customHeight="1" x14ac:dyDescent="0.3">
      <c r="A12" s="7">
        <v>11</v>
      </c>
      <c r="B12" s="7" t="s">
        <v>85</v>
      </c>
      <c r="C12" t="s">
        <v>172</v>
      </c>
      <c r="D12" t="s">
        <v>23</v>
      </c>
      <c r="E12" t="s">
        <v>163</v>
      </c>
      <c r="F12" t="str">
        <f>VLOOKUP([1]!Table1_1[[#This Row],[Vehicle]],[1]vehicle_mapping!$A$2:$B$11,2,FALSE)</f>
        <v>22 ft</v>
      </c>
      <c r="G12" t="s">
        <v>127</v>
      </c>
      <c r="H12" t="s">
        <v>128</v>
      </c>
      <c r="I12" s="53">
        <f>VLOOKUP([1]!Table1_1[[#This Row],[OU Code]],[1]AMD_OU_Data!$C$25:$M$38,HLOOKUP([1]!Table1_1[[#This Row],[Vehicle]],[1]AMD_OU_Data!$D$24:$M$39,16,FALSE),FALSE)</f>
        <v>6.653749290515103</v>
      </c>
      <c r="J12" s="54">
        <f>HLOOKUP([1]!Table1_1[[#This Row],[Vehicle]],[1]AMD_OU_Data!$D$5:$M$20,16,FALSE)</f>
        <v>7.1962493719879745</v>
      </c>
      <c r="K12">
        <f>VLOOKUP([1]!Table1_1[[#This Row],[OU Code]],[1]AMD_OU_Data!$C$42:$E$56,2,FALSE)</f>
        <v>2900</v>
      </c>
      <c r="L12" s="55">
        <f>VLOOKUP([1]!Table1_1[[#This Row],[OU Code]],[1]AMD_OU_Data!$C$42:$E$56,3,FALSE)</f>
        <v>99.413389578885443</v>
      </c>
      <c r="M12" s="56">
        <f>IF(F12="market",0,([1]!Table5_19[[#This Row],[km travelled]]/[1]!Table5_19[[#This Row],[mileage]])*[1]!Table5_19[[#This Row],[fuel price]])</f>
        <v>43328.778586493601</v>
      </c>
      <c r="N12" s="56">
        <f>VLOOKUP(C12,[1]AMD_OU_Data!$C$61:$M$74,HLOOKUP([1]!Table1_1[[#This Row],[Vehicle]],[1]AMD_OU_Data!$D$60:$M$75,16,FALSE),FALSE)</f>
        <v>22100</v>
      </c>
      <c r="O12" s="56">
        <f>IF(G12&gt;2015,VLOOKUP([1]!Table5_19[[#This Row],[vehicle name]],[1]AMD_EMI_Data!$A$7:$E$26,5,FALSE),0)</f>
        <v>21318.168480790348</v>
      </c>
      <c r="P12" s="56">
        <f>IF([1]!Table3_18[[#This Row],[Vehicle ownership]]="Market",IF([1]!Table5_19[[#This Row],[capacity]]&lt;3, 40000, 80000),M12+N12+O12)</f>
        <v>80000</v>
      </c>
      <c r="Q12" s="56">
        <f>IF([1]!Table3_18[[#This Row],[Vehicle ownership]]="Market",IF([1]!Table5_19[[#This Row],[capacity]]&lt;3,8000,16000),IF([1]!Table5_19[[#This Row],[capacity]]&lt;3,28000,36000))</f>
        <v>16000</v>
      </c>
      <c r="R12" s="55">
        <f>[1]!Table5_19[[#This Row],[vehicle cost]]+[1]!Table5_19[[#This Row],[team cost]]</f>
        <v>96000</v>
      </c>
      <c r="S12" s="54">
        <f t="shared" si="0"/>
        <v>179.90623429969935</v>
      </c>
    </row>
    <row r="13" spans="1:19" ht="12.75" customHeight="1" x14ac:dyDescent="0.3">
      <c r="A13" s="7">
        <v>12</v>
      </c>
      <c r="B13" s="7" t="s">
        <v>86</v>
      </c>
      <c r="C13" t="s">
        <v>170</v>
      </c>
      <c r="D13" t="s">
        <v>25</v>
      </c>
      <c r="E13" t="s">
        <v>132</v>
      </c>
      <c r="F13" t="str">
        <f>VLOOKUP([1]!Table1_1[[#This Row],[Vehicle]],[1]vehicle_mapping!$A$2:$B$11,2,FALSE)</f>
        <v>Tata Ace</v>
      </c>
      <c r="G13" t="s">
        <v>136</v>
      </c>
      <c r="H13">
        <v>2016</v>
      </c>
      <c r="I13" s="53">
        <f>VLOOKUP([1]!Table1_1[[#This Row],[OU Code]],[1]AMD_OU_Data!$C$25:$M$38,HLOOKUP([1]!Table1_1[[#This Row],[Vehicle]],[1]AMD_OU_Data!$D$24:$M$39,16,FALSE),FALSE)</f>
        <v>18.889971546597494</v>
      </c>
      <c r="J13" s="54">
        <f>HLOOKUP([1]!Table1_1[[#This Row],[Vehicle]],[1]AMD_OU_Data!$D$5:$M$20,16,FALSE)</f>
        <v>0.81828712170003737</v>
      </c>
      <c r="K13">
        <f>VLOOKUP([1]!Table1_1[[#This Row],[OU Code]],[1]AMD_OU_Data!$C$42:$E$56,2,FALSE)</f>
        <v>3000</v>
      </c>
      <c r="L13" s="55">
        <f>VLOOKUP([1]!Table1_1[[#This Row],[OU Code]],[1]AMD_OU_Data!$C$42:$E$56,3,FALSE)</f>
        <v>78.562830363879911</v>
      </c>
      <c r="M13" s="56">
        <f>IF(F13="market",0,([1]!Table5_19[[#This Row],[km travelled]]/[1]!Table5_19[[#This Row],[mileage]])*[1]!Table5_19[[#This Row],[fuel price]])</f>
        <v>12476.910857713416</v>
      </c>
      <c r="N13" s="56">
        <f>VLOOKUP(C13,[1]AMD_OU_Data!$C$61:$M$74,HLOOKUP([1]!Table1_1[[#This Row],[Vehicle]],[1]AMD_OU_Data!$D$60:$M$75,16,FALSE),FALSE)</f>
        <v>10700</v>
      </c>
      <c r="O13" s="56">
        <f>IF(G13&gt;2015,VLOOKUP([1]!Table5_19[[#This Row],[vehicle name]],[1]AMD_EMI_Data!$A$7:$E$26,5,FALSE),0)</f>
        <v>6090.9052802258138</v>
      </c>
      <c r="P13" s="56">
        <f>IF([1]!Table3_18[[#This Row],[Vehicle ownership]]="Market",IF([1]!Table5_19[[#This Row],[capacity]]&lt;3, 40000, 80000),M13+N13+O13)</f>
        <v>29267.816137939233</v>
      </c>
      <c r="Q13" s="56">
        <f>IF([1]!Table3_18[[#This Row],[Vehicle ownership]]="Market",IF([1]!Table5_19[[#This Row],[capacity]]&lt;3,8000,16000),IF([1]!Table5_19[[#This Row],[capacity]]&lt;3,28000,36000))</f>
        <v>28000</v>
      </c>
      <c r="R13" s="55">
        <f>[1]!Table5_19[[#This Row],[vehicle cost]]+[1]!Table5_19[[#This Row],[team cost]]</f>
        <v>57267.816137939233</v>
      </c>
      <c r="S13" s="54">
        <f t="shared" si="0"/>
        <v>20.457178042500935</v>
      </c>
    </row>
    <row r="14" spans="1:19" ht="12.75" customHeight="1" x14ac:dyDescent="0.3">
      <c r="A14" s="7">
        <v>13</v>
      </c>
      <c r="B14" s="7" t="s">
        <v>87</v>
      </c>
      <c r="C14" t="s">
        <v>173</v>
      </c>
      <c r="D14" t="s">
        <v>26</v>
      </c>
      <c r="E14" t="s">
        <v>126</v>
      </c>
      <c r="F14" t="str">
        <f>VLOOKUP([1]!Table1_1[[#This Row],[Vehicle]],[1]vehicle_mapping!$A$2:$B$11,2,FALSE)</f>
        <v>Eicher 14</v>
      </c>
      <c r="G14" t="s">
        <v>76</v>
      </c>
      <c r="H14">
        <v>2013</v>
      </c>
      <c r="I14" s="53">
        <f>VLOOKUP([1]!Table1_1[[#This Row],[OU Code]],[1]AMD_OU_Data!$C$25:$M$38,HLOOKUP([1]!Table1_1[[#This Row],[Vehicle]],[1]AMD_OU_Data!$D$24:$M$39,16,FALSE),FALSE)</f>
        <v>9.095012736983012</v>
      </c>
      <c r="J14" s="54">
        <f>HLOOKUP([1]!Table1_1[[#This Row],[Vehicle]],[1]AMD_OU_Data!$D$5:$M$20,16,FALSE)</f>
        <v>2.4894079099475239</v>
      </c>
      <c r="K14">
        <f>VLOOKUP([1]!Table1_1[[#This Row],[OU Code]],[1]AMD_OU_Data!$C$42:$E$56,2,FALSE)</f>
        <v>1800</v>
      </c>
      <c r="L14" s="55">
        <f>VLOOKUP([1]!Table1_1[[#This Row],[OU Code]],[1]AMD_OU_Data!$C$42:$E$56,3,FALSE)</f>
        <v>94.581378550804004</v>
      </c>
      <c r="M14" s="56">
        <f>IF(F14="market",0,([1]!Table5_19[[#This Row],[km travelled]]/[1]!Table5_19[[#This Row],[mileage]])*[1]!Table5_19[[#This Row],[fuel price]])</f>
        <v>18718.663328438746</v>
      </c>
      <c r="N14" s="56">
        <f>VLOOKUP(C14,[1]AMD_OU_Data!$C$61:$M$74,HLOOKUP([1]!Table1_1[[#This Row],[Vehicle]],[1]AMD_OU_Data!$D$60:$M$75,16,FALSE),FALSE)</f>
        <v>12000</v>
      </c>
      <c r="O14" s="56">
        <f>IF(G14&gt;2015,VLOOKUP([1]!Table5_19[[#This Row],[vehicle name]],[1]AMD_EMI_Data!$A$7:$E$26,5,FALSE),0)</f>
        <v>11420.4474004234</v>
      </c>
      <c r="P14" s="56">
        <f>IF([1]!Table3_18[[#This Row],[Vehicle ownership]]="Market",IF([1]!Table5_19[[#This Row],[capacity]]&lt;3, 40000, 80000),M14+N14+O14)</f>
        <v>42139.110728862142</v>
      </c>
      <c r="Q14" s="56">
        <f>IF([1]!Table3_18[[#This Row],[Vehicle ownership]]="Market",IF([1]!Table5_19[[#This Row],[capacity]]&lt;3,8000,16000),IF([1]!Table5_19[[#This Row],[capacity]]&lt;3,28000,36000))</f>
        <v>28000</v>
      </c>
      <c r="R14" s="55">
        <f>[1]!Table5_19[[#This Row],[vehicle cost]]+[1]!Table5_19[[#This Row],[team cost]]</f>
        <v>58718.66332843875</v>
      </c>
      <c r="S14" s="54">
        <f t="shared" si="0"/>
        <v>62.235197748688101</v>
      </c>
    </row>
    <row r="15" spans="1:19" ht="12.75" customHeight="1" x14ac:dyDescent="0.3">
      <c r="A15" s="7">
        <v>14</v>
      </c>
      <c r="B15" s="7" t="s">
        <v>87</v>
      </c>
      <c r="C15" t="s">
        <v>173</v>
      </c>
      <c r="D15" t="s">
        <v>26</v>
      </c>
      <c r="E15" t="s">
        <v>141</v>
      </c>
      <c r="F15" t="str">
        <f>VLOOKUP([1]!Table1_1[[#This Row],[Vehicle]],[1]vehicle_mapping!$A$2:$B$11,2,FALSE)</f>
        <v>Eicher 19</v>
      </c>
      <c r="G15" t="s">
        <v>127</v>
      </c>
      <c r="H15" t="s">
        <v>128</v>
      </c>
      <c r="I15" s="53">
        <f>VLOOKUP([1]!Table1_1[[#This Row],[OU Code]],[1]AMD_OU_Data!$C$25:$M$38,HLOOKUP([1]!Table1_1[[#This Row],[Vehicle]],[1]AMD_OU_Data!$D$24:$M$39,16,FALSE),FALSE)</f>
        <v>3.5462174548919334</v>
      </c>
      <c r="J15" s="54">
        <f>HLOOKUP([1]!Table1_1[[#This Row],[Vehicle]],[1]AMD_OU_Data!$D$5:$M$20,16,FALSE)</f>
        <v>6.851440040621382</v>
      </c>
      <c r="K15">
        <f>VLOOKUP([1]!Table1_1[[#This Row],[OU Code]],[1]AMD_OU_Data!$C$42:$E$56,2,FALSE)</f>
        <v>1800</v>
      </c>
      <c r="L15" s="55">
        <f>VLOOKUP([1]!Table1_1[[#This Row],[OU Code]],[1]AMD_OU_Data!$C$42:$E$56,3,FALSE)</f>
        <v>94.581378550804004</v>
      </c>
      <c r="M15" s="56">
        <f>IF(F15="market",0,([1]!Table5_19[[#This Row],[km travelled]]/[1]!Table5_19[[#This Row],[mileage]])*[1]!Table5_19[[#This Row],[fuel price]])</f>
        <v>48007.908019457667</v>
      </c>
      <c r="N15" s="56">
        <f>VLOOKUP(C15,[1]AMD_OU_Data!$C$61:$M$74,HLOOKUP([1]!Table1_1[[#This Row],[Vehicle]],[1]AMD_OU_Data!$D$60:$M$75,16,FALSE),FALSE)</f>
        <v>19000</v>
      </c>
      <c r="O15" s="56">
        <f>IF(G15&gt;2015,VLOOKUP([1]!Table5_19[[#This Row],[vehicle name]],[1]AMD_EMI_Data!$A$7:$E$26,5,FALSE),0)</f>
        <v>17511.352680649215</v>
      </c>
      <c r="P15" s="56">
        <f>IF([1]!Table3_18[[#This Row],[Vehicle ownership]]="Market",IF([1]!Table5_19[[#This Row],[capacity]]&lt;3, 40000, 80000),M15+N15+O15)</f>
        <v>80000</v>
      </c>
      <c r="Q15" s="56">
        <f>IF([1]!Table3_18[[#This Row],[Vehicle ownership]]="Market",IF([1]!Table5_19[[#This Row],[capacity]]&lt;3,8000,16000),IF([1]!Table5_19[[#This Row],[capacity]]&lt;3,28000,36000))</f>
        <v>16000</v>
      </c>
      <c r="R15" s="55">
        <f>[1]!Table5_19[[#This Row],[vehicle cost]]+[1]!Table5_19[[#This Row],[team cost]]</f>
        <v>96000</v>
      </c>
      <c r="S15" s="54">
        <f t="shared" si="0"/>
        <v>171.28600101553454</v>
      </c>
    </row>
    <row r="16" spans="1:19" ht="12.75" customHeight="1" x14ac:dyDescent="0.3">
      <c r="A16" s="7">
        <v>15</v>
      </c>
      <c r="B16" s="7" t="s">
        <v>88</v>
      </c>
      <c r="C16" t="s">
        <v>174</v>
      </c>
      <c r="D16" t="s">
        <v>27</v>
      </c>
      <c r="E16" t="s">
        <v>132</v>
      </c>
      <c r="F16" t="str">
        <f>VLOOKUP([1]!Table1_1[[#This Row],[Vehicle]],[1]vehicle_mapping!$A$2:$B$11,2,FALSE)</f>
        <v>Tata Ace</v>
      </c>
      <c r="G16" t="s">
        <v>76</v>
      </c>
      <c r="H16">
        <v>2020</v>
      </c>
      <c r="I16" s="53">
        <f>VLOOKUP([1]!Table1_1[[#This Row],[OU Code]],[1]AMD_OU_Data!$C$25:$M$38,HLOOKUP([1]!Table1_1[[#This Row],[Vehicle]],[1]AMD_OU_Data!$D$24:$M$39,16,FALSE),FALSE)</f>
        <v>17.157710528177709</v>
      </c>
      <c r="J16" s="54">
        <f>HLOOKUP([1]!Table1_1[[#This Row],[Vehicle]],[1]AMD_OU_Data!$D$5:$M$20,16,FALSE)</f>
        <v>0.81828712170003737</v>
      </c>
      <c r="K16">
        <f>VLOOKUP([1]!Table1_1[[#This Row],[OU Code]],[1]AMD_OU_Data!$C$42:$E$56,2,FALSE)</f>
        <v>3100</v>
      </c>
      <c r="L16" s="55">
        <f>VLOOKUP([1]!Table1_1[[#This Row],[OU Code]],[1]AMD_OU_Data!$C$42:$E$56,3,FALSE)</f>
        <v>93.069310566121402</v>
      </c>
      <c r="M16" s="56">
        <f>IF(F16="market",0,([1]!Table5_19[[#This Row],[km travelled]]/[1]!Table5_19[[#This Row],[mileage]])*[1]!Table5_19[[#This Row],[fuel price]])</f>
        <v>16815.46394439719</v>
      </c>
      <c r="N16" s="56">
        <f>VLOOKUP(C16,[1]AMD_OU_Data!$C$61:$M$74,HLOOKUP([1]!Table1_1[[#This Row],[Vehicle]],[1]AMD_OU_Data!$D$60:$M$75,16,FALSE),FALSE)</f>
        <v>11800</v>
      </c>
      <c r="O16" s="56">
        <f>IF(G16&gt;2015,VLOOKUP([1]!Table5_19[[#This Row],[vehicle name]],[1]AMD_EMI_Data!$A$7:$E$26,5,FALSE),0)</f>
        <v>6090.9052802258138</v>
      </c>
      <c r="P16" s="56">
        <f>IF([1]!Table3_18[[#This Row],[Vehicle ownership]]="Market",IF([1]!Table5_19[[#This Row],[capacity]]&lt;3, 40000, 80000),M16+N16+O16)</f>
        <v>34706.369224623006</v>
      </c>
      <c r="Q16" s="56">
        <f>IF([1]!Table3_18[[#This Row],[Vehicle ownership]]="Market",IF([1]!Table5_19[[#This Row],[capacity]]&lt;3,8000,16000),IF([1]!Table5_19[[#This Row],[capacity]]&lt;3,28000,36000))</f>
        <v>28000</v>
      </c>
      <c r="R16" s="55">
        <f>[1]!Table5_19[[#This Row],[vehicle cost]]+[1]!Table5_19[[#This Row],[team cost]]</f>
        <v>62706.369224623006</v>
      </c>
      <c r="S16" s="54">
        <f t="shared" si="0"/>
        <v>20.457178042500935</v>
      </c>
    </row>
    <row r="17" spans="1:19" ht="12.75" customHeight="1" x14ac:dyDescent="0.3">
      <c r="A17" s="7">
        <v>16</v>
      </c>
      <c r="B17" s="7" t="s">
        <v>80</v>
      </c>
      <c r="C17" t="s">
        <v>166</v>
      </c>
      <c r="D17" t="s">
        <v>28</v>
      </c>
      <c r="E17" t="s">
        <v>132</v>
      </c>
      <c r="F17" t="str">
        <f>VLOOKUP([1]!Table1_1[[#This Row],[Vehicle]],[1]vehicle_mapping!$A$2:$B$11,2,FALSE)</f>
        <v>Tata Ace</v>
      </c>
      <c r="G17" t="s">
        <v>76</v>
      </c>
      <c r="H17">
        <v>2010</v>
      </c>
      <c r="I17" s="53">
        <f>VLOOKUP([1]!Table1_1[[#This Row],[OU Code]],[1]AMD_OU_Data!$C$25:$M$38,HLOOKUP([1]!Table1_1[[#This Row],[Vehicle]],[1]AMD_OU_Data!$D$24:$M$39,16,FALSE),FALSE)</f>
        <v>14</v>
      </c>
      <c r="J17" s="54">
        <f>HLOOKUP([1]!Table1_1[[#This Row],[Vehicle]],[1]AMD_OU_Data!$D$5:$M$20,16,FALSE)</f>
        <v>0.81828712170003737</v>
      </c>
      <c r="K17">
        <f>VLOOKUP([1]!Table1_1[[#This Row],[OU Code]],[1]AMD_OU_Data!$C$42:$E$56,2,FALSE)</f>
        <v>1600</v>
      </c>
      <c r="L17" s="55">
        <f>VLOOKUP([1]!Table1_1[[#This Row],[OU Code]],[1]AMD_OU_Data!$C$42:$E$56,3,FALSE)</f>
        <v>92.3</v>
      </c>
      <c r="M17" s="56">
        <f>IF(F17="market",0,([1]!Table5_19[[#This Row],[km travelled]]/[1]!Table5_19[[#This Row],[mileage]])*[1]!Table5_19[[#This Row],[fuel price]])</f>
        <v>10548.571428571429</v>
      </c>
      <c r="N17" s="56">
        <f>VLOOKUP(C17,[1]AMD_OU_Data!$C$61:$M$74,HLOOKUP([1]!Table1_1[[#This Row],[Vehicle]],[1]AMD_OU_Data!$D$60:$M$75,16,FALSE),FALSE)</f>
        <v>5880</v>
      </c>
      <c r="O17" s="56">
        <f>IF(G17&gt;2015,VLOOKUP([1]!Table5_19[[#This Row],[vehicle name]],[1]AMD_EMI_Data!$A$7:$E$26,5,FALSE),0)</f>
        <v>6090.9052802258138</v>
      </c>
      <c r="P17" s="56">
        <f>IF([1]!Table3_18[[#This Row],[Vehicle ownership]]="Market",IF([1]!Table5_19[[#This Row],[capacity]]&lt;3, 40000, 80000),M17+N17+O17)</f>
        <v>22519.476708797243</v>
      </c>
      <c r="Q17" s="56">
        <f>IF([1]!Table3_18[[#This Row],[Vehicle ownership]]="Market",IF([1]!Table5_19[[#This Row],[capacity]]&lt;3,8000,16000),IF([1]!Table5_19[[#This Row],[capacity]]&lt;3,28000,36000))</f>
        <v>28000</v>
      </c>
      <c r="R17" s="55">
        <f>[1]!Table5_19[[#This Row],[vehicle cost]]+[1]!Table5_19[[#This Row],[team cost]]</f>
        <v>44428.571428571428</v>
      </c>
      <c r="S17" s="54">
        <f t="shared" si="0"/>
        <v>20.457178042500935</v>
      </c>
    </row>
    <row r="18" spans="1:19" ht="12.75" customHeight="1" x14ac:dyDescent="0.3">
      <c r="A18" s="7">
        <v>17</v>
      </c>
      <c r="B18" s="7" t="s">
        <v>89</v>
      </c>
      <c r="C18" t="s">
        <v>175</v>
      </c>
      <c r="D18" t="s">
        <v>29</v>
      </c>
      <c r="E18" t="s">
        <v>140</v>
      </c>
      <c r="F18" t="str">
        <f>VLOOKUP([1]!Table1_1[[#This Row],[Vehicle]],[1]vehicle_mapping!$A$2:$B$11,2,FALSE)</f>
        <v>Super ace</v>
      </c>
      <c r="G18" t="s">
        <v>136</v>
      </c>
      <c r="H18">
        <v>2019</v>
      </c>
      <c r="I18" s="53">
        <f>VLOOKUP([1]!Table1_1[[#This Row],[OU Code]],[1]AMD_OU_Data!$C$25:$M$38,HLOOKUP([1]!Table1_1[[#This Row],[Vehicle]],[1]AMD_OU_Data!$D$24:$M$39,16,FALSE),FALSE)</f>
        <v>17.582051377297987</v>
      </c>
      <c r="J18" s="54">
        <f>HLOOKUP([1]!Table1_1[[#This Row],[Vehicle]],[1]AMD_OU_Data!$D$5:$M$20,16,FALSE)</f>
        <v>1.2876695268341951</v>
      </c>
      <c r="K18">
        <f>VLOOKUP([1]!Table1_1[[#This Row],[OU Code]],[1]AMD_OU_Data!$C$42:$E$56,2,FALSE)</f>
        <v>1800</v>
      </c>
      <c r="L18" s="55">
        <f>VLOOKUP([1]!Table1_1[[#This Row],[OU Code]],[1]AMD_OU_Data!$C$42:$E$56,3,FALSE)</f>
        <v>90.694100434826595</v>
      </c>
      <c r="M18" s="56">
        <f>IF(F18="market",0,([1]!Table5_19[[#This Row],[km travelled]]/[1]!Table5_19[[#This Row],[mileage]])*[1]!Table5_19[[#This Row],[fuel price]])</f>
        <v>9285.0019192570508</v>
      </c>
      <c r="N18" s="56">
        <f>VLOOKUP(C18,[1]AMD_OU_Data!$C$61:$M$74,HLOOKUP([1]!Table1_1[[#This Row],[Vehicle]],[1]AMD_OU_Data!$D$60:$M$75,16,FALSE),FALSE)</f>
        <v>9900</v>
      </c>
      <c r="O18" s="56">
        <f>IF(G18&gt;2015,VLOOKUP([1]!Table5_19[[#This Row],[vehicle name]],[1]AMD_EMI_Data!$A$7:$E$26,5,FALSE),0)</f>
        <v>8374.9947603104938</v>
      </c>
      <c r="P18" s="56">
        <f>IF([1]!Table3_18[[#This Row],[Vehicle ownership]]="Market",IF([1]!Table5_19[[#This Row],[capacity]]&lt;3, 40000, 80000),M18+N18+O18)</f>
        <v>27559.996679567543</v>
      </c>
      <c r="Q18" s="56">
        <f>IF([1]!Table3_18[[#This Row],[Vehicle ownership]]="Market",IF([1]!Table5_19[[#This Row],[capacity]]&lt;3,8000,16000),IF([1]!Table5_19[[#This Row],[capacity]]&lt;3,28000,36000))</f>
        <v>28000</v>
      </c>
      <c r="R18" s="55">
        <f>[1]!Table5_19[[#This Row],[vehicle cost]]+[1]!Table5_19[[#This Row],[team cost]]</f>
        <v>55559.996679567543</v>
      </c>
      <c r="S18" s="54">
        <f t="shared" si="0"/>
        <v>32.191738170854876</v>
      </c>
    </row>
    <row r="19" spans="1:19" ht="12.75" customHeight="1" x14ac:dyDescent="0.3">
      <c r="A19" s="7">
        <v>18</v>
      </c>
      <c r="B19" s="7" t="s">
        <v>82</v>
      </c>
      <c r="C19" t="s">
        <v>168</v>
      </c>
      <c r="D19" t="s">
        <v>30</v>
      </c>
      <c r="E19" t="s">
        <v>130</v>
      </c>
      <c r="F19" t="str">
        <f>VLOOKUP([1]!Table1_1[[#This Row],[Vehicle]],[1]vehicle_mapping!$A$2:$B$11,2,FALSE)</f>
        <v>Mahindra</v>
      </c>
      <c r="G19" t="s">
        <v>76</v>
      </c>
      <c r="H19">
        <v>2019</v>
      </c>
      <c r="I19" s="53">
        <f>VLOOKUP([1]!Table1_1[[#This Row],[OU Code]],[1]AMD_OU_Data!$C$25:$M$38,HLOOKUP([1]!Table1_1[[#This Row],[Vehicle]],[1]AMD_OU_Data!$D$24:$M$39,16,FALSE),FALSE)</f>
        <v>16.829787347508621</v>
      </c>
      <c r="J19" s="54">
        <f>HLOOKUP([1]!Table1_1[[#This Row],[Vehicle]],[1]AMD_OU_Data!$D$5:$M$20,16,FALSE)</f>
        <v>1.5529494662742389</v>
      </c>
      <c r="K19">
        <f>VLOOKUP([1]!Table1_1[[#This Row],[OU Code]],[1]AMD_OU_Data!$C$42:$E$56,2,FALSE)</f>
        <v>2700</v>
      </c>
      <c r="L19" s="55">
        <f>VLOOKUP([1]!Table1_1[[#This Row],[OU Code]],[1]AMD_OU_Data!$C$42:$E$56,3,FALSE)</f>
        <v>113.411129978113</v>
      </c>
      <c r="M19" s="56">
        <f>IF(F19="market",0,([1]!Table5_19[[#This Row],[km travelled]]/[1]!Table5_19[[#This Row],[mileage]])*[1]!Table5_19[[#This Row],[fuel price]])</f>
        <v>18194.528820724201</v>
      </c>
      <c r="N19" s="56">
        <f>VLOOKUP(C19,[1]AMD_OU_Data!$C$61:$M$74,HLOOKUP([1]!Table1_1[[#This Row],[Vehicle]],[1]AMD_OU_Data!$D$60:$M$75,16,FALSE),FALSE)</f>
        <v>8200</v>
      </c>
      <c r="O19" s="56">
        <f>IF(G19&gt;2015,VLOOKUP([1]!Table5_19[[#This Row],[vehicle name]],[1]AMD_EMI_Data!$A$7:$E$26,5,FALSE),0)</f>
        <v>11420.4474004234</v>
      </c>
      <c r="P19" s="56">
        <f>IF([1]!Table3_18[[#This Row],[Vehicle ownership]]="Market",IF([1]!Table5_19[[#This Row],[capacity]]&lt;3, 40000, 80000),M19+N19+O19)</f>
        <v>37814.976221147605</v>
      </c>
      <c r="Q19" s="56">
        <f>IF([1]!Table3_18[[#This Row],[Vehicle ownership]]="Market",IF([1]!Table5_19[[#This Row],[capacity]]&lt;3,8000,16000),IF([1]!Table5_19[[#This Row],[capacity]]&lt;3,28000,36000))</f>
        <v>28000</v>
      </c>
      <c r="R19" s="55">
        <f>[1]!Table5_19[[#This Row],[vehicle cost]]+[1]!Table5_19[[#This Row],[team cost]]</f>
        <v>65814.976221147605</v>
      </c>
      <c r="S19" s="54">
        <f t="shared" si="0"/>
        <v>38.823736656855971</v>
      </c>
    </row>
    <row r="20" spans="1:19" ht="12.75" customHeight="1" x14ac:dyDescent="0.3">
      <c r="A20" s="7">
        <v>19</v>
      </c>
      <c r="B20" s="7" t="s">
        <v>90</v>
      </c>
      <c r="C20" t="s">
        <v>176</v>
      </c>
      <c r="D20" t="s">
        <v>31</v>
      </c>
      <c r="E20" t="s">
        <v>130</v>
      </c>
      <c r="F20" t="str">
        <f>VLOOKUP([1]!Table1_1[[#This Row],[Vehicle]],[1]vehicle_mapping!$A$2:$B$11,2,FALSE)</f>
        <v>Mahindra</v>
      </c>
      <c r="G20" t="s">
        <v>136</v>
      </c>
      <c r="H20">
        <v>2020</v>
      </c>
      <c r="I20" s="53">
        <f>VLOOKUP([1]!Table1_1[[#This Row],[OU Code]],[1]AMD_OU_Data!$C$25:$M$38,HLOOKUP([1]!Table1_1[[#This Row],[Vehicle]],[1]AMD_OU_Data!$D$24:$M$39,16,FALSE),FALSE)</f>
        <v>9.8332980589745791</v>
      </c>
      <c r="J20" s="54">
        <f>HLOOKUP([1]!Table1_1[[#This Row],[Vehicle]],[1]AMD_OU_Data!$D$5:$M$20,16,FALSE)</f>
        <v>1.5529494662742389</v>
      </c>
      <c r="K20">
        <f>VLOOKUP([1]!Table1_1[[#This Row],[OU Code]],[1]AMD_OU_Data!$C$42:$E$56,2,FALSE)</f>
        <v>2500</v>
      </c>
      <c r="L20" s="55">
        <f>VLOOKUP([1]!Table1_1[[#This Row],[OU Code]],[1]AMD_OU_Data!$C$42:$E$56,3,FALSE)</f>
        <v>96.102793427526507</v>
      </c>
      <c r="M20" s="56">
        <f>IF(F20="market",0,([1]!Table5_19[[#This Row],[km travelled]]/[1]!Table5_19[[#This Row],[mileage]])*[1]!Table5_19[[#This Row],[fuel price]])</f>
        <v>24433.001229891568</v>
      </c>
      <c r="N20" s="56">
        <f>VLOOKUP(C20,[1]AMD_OU_Data!$C$61:$M$74,HLOOKUP([1]!Table1_1[[#This Row],[Vehicle]],[1]AMD_OU_Data!$D$60:$M$75,16,FALSE),FALSE)</f>
        <v>10200</v>
      </c>
      <c r="O20" s="56">
        <f>IF(G20&gt;2015,VLOOKUP([1]!Table5_19[[#This Row],[vehicle name]],[1]AMD_EMI_Data!$A$7:$E$26,5,FALSE),0)</f>
        <v>11420.4474004234</v>
      </c>
      <c r="P20" s="56">
        <f>IF([1]!Table3_18[[#This Row],[Vehicle ownership]]="Market",IF([1]!Table5_19[[#This Row],[capacity]]&lt;3, 40000, 80000),M20+N20+O20)</f>
        <v>46053.448630314968</v>
      </c>
      <c r="Q20" s="56">
        <f>IF([1]!Table3_18[[#This Row],[Vehicle ownership]]="Market",IF([1]!Table5_19[[#This Row],[capacity]]&lt;3,8000,16000),IF([1]!Table5_19[[#This Row],[capacity]]&lt;3,28000,36000))</f>
        <v>28000</v>
      </c>
      <c r="R20" s="55">
        <f>[1]!Table5_19[[#This Row],[vehicle cost]]+[1]!Table5_19[[#This Row],[team cost]]</f>
        <v>74053.448630314961</v>
      </c>
      <c r="S20" s="54">
        <f t="shared" si="0"/>
        <v>38.823736656855971</v>
      </c>
    </row>
    <row r="21" spans="1:19" ht="12.75" customHeight="1" x14ac:dyDescent="0.3">
      <c r="A21" s="7">
        <v>20</v>
      </c>
      <c r="B21" s="7" t="s">
        <v>81</v>
      </c>
      <c r="C21" t="s">
        <v>167</v>
      </c>
      <c r="D21" t="s">
        <v>32</v>
      </c>
      <c r="E21" t="s">
        <v>129</v>
      </c>
      <c r="F21" t="str">
        <f>VLOOKUP([1]!Table1_1[[#This Row],[Vehicle]],[1]vehicle_mapping!$A$2:$B$11,2,FALSE)</f>
        <v>Eicher 17</v>
      </c>
      <c r="G21" t="s">
        <v>136</v>
      </c>
      <c r="H21">
        <v>2012</v>
      </c>
      <c r="I21" s="53">
        <f>VLOOKUP([1]!Table1_1[[#This Row],[OU Code]],[1]AMD_OU_Data!$C$25:$M$38,HLOOKUP([1]!Table1_1[[#This Row],[Vehicle]],[1]AMD_OU_Data!$D$24:$M$39,16,FALSE),FALSE)</f>
        <v>6.5525461364709248</v>
      </c>
      <c r="J21" s="54">
        <f>HLOOKUP([1]!Table1_1[[#This Row],[Vehicle]],[1]AMD_OU_Data!$D$5:$M$20,16,FALSE)</f>
        <v>4.7743248128964799</v>
      </c>
      <c r="K21">
        <f>VLOOKUP([1]!Table1_1[[#This Row],[OU Code]],[1]AMD_OU_Data!$C$42:$E$56,2,FALSE)</f>
        <v>2900</v>
      </c>
      <c r="L21" s="55">
        <f>VLOOKUP([1]!Table1_1[[#This Row],[OU Code]],[1]AMD_OU_Data!$C$42:$E$56,3,FALSE)</f>
        <v>100.490621572495</v>
      </c>
      <c r="M21" s="56">
        <f>IF(F21="market",0,([1]!Table5_19[[#This Row],[km travelled]]/[1]!Table5_19[[#This Row],[mileage]])*[1]!Table5_19[[#This Row],[fuel price]])</f>
        <v>44474.742564298867</v>
      </c>
      <c r="N21" s="56">
        <f>VLOOKUP(C21,[1]AMD_OU_Data!$C$61:$M$74,HLOOKUP([1]!Table1_1[[#This Row],[Vehicle]],[1]AMD_OU_Data!$D$60:$M$75,16,FALSE),FALSE)</f>
        <v>12500</v>
      </c>
      <c r="O21" s="56">
        <f>IF(G21&gt;2015,VLOOKUP([1]!Table5_19[[#This Row],[vehicle name]],[1]AMD_EMI_Data!$A$7:$E$26,5,FALSE),0)</f>
        <v>17511.352680649215</v>
      </c>
      <c r="P21" s="56">
        <f>IF([1]!Table3_18[[#This Row],[Vehicle ownership]]="Market",IF([1]!Table5_19[[#This Row],[capacity]]&lt;3, 40000, 80000),M21+N21+O21)</f>
        <v>74486.095244948083</v>
      </c>
      <c r="Q21" s="56">
        <f>IF([1]!Table3_18[[#This Row],[Vehicle ownership]]="Market",IF([1]!Table5_19[[#This Row],[capacity]]&lt;3,8000,16000),IF([1]!Table5_19[[#This Row],[capacity]]&lt;3,28000,36000))</f>
        <v>36000</v>
      </c>
      <c r="R21" s="55">
        <f>[1]!Table5_19[[#This Row],[vehicle cost]]+[1]!Table5_19[[#This Row],[team cost]]</f>
        <v>92974.742564298867</v>
      </c>
      <c r="S21" s="54">
        <f t="shared" si="0"/>
        <v>119.35812032241199</v>
      </c>
    </row>
    <row r="22" spans="1:19" ht="12.75" customHeight="1" x14ac:dyDescent="0.3">
      <c r="A22" s="7">
        <v>21</v>
      </c>
      <c r="B22" s="7" t="s">
        <v>81</v>
      </c>
      <c r="C22" t="s">
        <v>167</v>
      </c>
      <c r="D22" t="s">
        <v>33</v>
      </c>
      <c r="E22" t="s">
        <v>141</v>
      </c>
      <c r="F22" t="str">
        <f>VLOOKUP([1]!Table1_1[[#This Row],[Vehicle]],[1]vehicle_mapping!$A$2:$B$11,2,FALSE)</f>
        <v>Eicher 19</v>
      </c>
      <c r="G22" t="s">
        <v>127</v>
      </c>
      <c r="H22" t="s">
        <v>128</v>
      </c>
      <c r="I22" s="53">
        <f>VLOOKUP([1]!Table1_1[[#This Row],[OU Code]],[1]AMD_OU_Data!$C$25:$M$38,HLOOKUP([1]!Table1_1[[#This Row],[Vehicle]],[1]AMD_OU_Data!$D$24:$M$39,16,FALSE),FALSE)</f>
        <v>6.9433969910850388</v>
      </c>
      <c r="J22" s="54">
        <f>HLOOKUP([1]!Table1_1[[#This Row],[Vehicle]],[1]AMD_OU_Data!$D$5:$M$20,16,FALSE)</f>
        <v>6.851440040621382</v>
      </c>
      <c r="K22">
        <f>VLOOKUP([1]!Table1_1[[#This Row],[OU Code]],[1]AMD_OU_Data!$C$42:$E$56,2,FALSE)</f>
        <v>2900</v>
      </c>
      <c r="L22" s="55">
        <f>VLOOKUP([1]!Table1_1[[#This Row],[OU Code]],[1]AMD_OU_Data!$C$42:$E$56,3,FALSE)</f>
        <v>100.490621572495</v>
      </c>
      <c r="M22" s="56">
        <f>IF(F22="market",0,([1]!Table5_19[[#This Row],[km travelled]]/[1]!Table5_19[[#This Row],[mileage]])*[1]!Table5_19[[#This Row],[fuel price]])</f>
        <v>41971.214224738593</v>
      </c>
      <c r="N22" s="56">
        <f>VLOOKUP(C22,[1]AMD_OU_Data!$C$61:$M$74,HLOOKUP([1]!Table1_1[[#This Row],[Vehicle]],[1]AMD_OU_Data!$D$60:$M$75,16,FALSE),FALSE)</f>
        <v>11400</v>
      </c>
      <c r="O22" s="56">
        <f>IF(G22&gt;2015,VLOOKUP([1]!Table5_19[[#This Row],[vehicle name]],[1]AMD_EMI_Data!$A$7:$E$26,5,FALSE),0)</f>
        <v>17511.352680649215</v>
      </c>
      <c r="P22" s="56">
        <f>IF([1]!Table3_18[[#This Row],[Vehicle ownership]]="Market",IF([1]!Table5_19[[#This Row],[capacity]]&lt;3, 40000, 80000),M22+N22+O22)</f>
        <v>80000</v>
      </c>
      <c r="Q22" s="56">
        <f>IF([1]!Table3_18[[#This Row],[Vehicle ownership]]="Market",IF([1]!Table5_19[[#This Row],[capacity]]&lt;3,8000,16000),IF([1]!Table5_19[[#This Row],[capacity]]&lt;3,28000,36000))</f>
        <v>16000</v>
      </c>
      <c r="R22" s="55">
        <f>[1]!Table5_19[[#This Row],[vehicle cost]]+[1]!Table5_19[[#This Row],[team cost]]</f>
        <v>96000</v>
      </c>
      <c r="S22" s="54">
        <f t="shared" si="0"/>
        <v>171.28600101553454</v>
      </c>
    </row>
    <row r="23" spans="1:19" ht="12.75" customHeight="1" x14ac:dyDescent="0.3">
      <c r="A23" s="7">
        <v>22</v>
      </c>
      <c r="B23" s="7" t="s">
        <v>84</v>
      </c>
      <c r="C23" t="s">
        <v>171</v>
      </c>
      <c r="D23" t="s">
        <v>34</v>
      </c>
      <c r="E23" t="s">
        <v>126</v>
      </c>
      <c r="F23" t="str">
        <f>VLOOKUP([1]!Table1_1[[#This Row],[Vehicle]],[1]vehicle_mapping!$A$2:$B$11,2,FALSE)</f>
        <v>Eicher 14</v>
      </c>
      <c r="G23" t="s">
        <v>76</v>
      </c>
      <c r="H23">
        <v>2020</v>
      </c>
      <c r="I23" s="53">
        <f>VLOOKUP([1]!Table1_1[[#This Row],[OU Code]],[1]AMD_OU_Data!$C$25:$M$38,HLOOKUP([1]!Table1_1[[#This Row],[Vehicle]],[1]AMD_OU_Data!$D$24:$M$39,16,FALSE),FALSE)</f>
        <v>8.5572888357740542</v>
      </c>
      <c r="J23" s="54">
        <f>HLOOKUP([1]!Table1_1[[#This Row],[Vehicle]],[1]AMD_OU_Data!$D$5:$M$20,16,FALSE)</f>
        <v>2.4894079099475239</v>
      </c>
      <c r="K23">
        <f>VLOOKUP([1]!Table1_1[[#This Row],[OU Code]],[1]AMD_OU_Data!$C$42:$E$56,2,FALSE)</f>
        <v>1900</v>
      </c>
      <c r="L23" s="55">
        <f>VLOOKUP([1]!Table1_1[[#This Row],[OU Code]],[1]AMD_OU_Data!$C$42:$E$56,3,FALSE)</f>
        <v>100.23638952450855</v>
      </c>
      <c r="M23" s="56">
        <f>IF(F23="market",0,([1]!Table5_19[[#This Row],[km travelled]]/[1]!Table5_19[[#This Row],[mileage]])*[1]!Table5_19[[#This Row],[fuel price]])</f>
        <v>22255.780277088084</v>
      </c>
      <c r="N23" s="56">
        <f>VLOOKUP(C23,[1]AMD_OU_Data!$C$61:$M$74,HLOOKUP([1]!Table1_1[[#This Row],[Vehicle]],[1]AMD_OU_Data!$D$60:$M$75,16,FALSE),FALSE)</f>
        <v>11900</v>
      </c>
      <c r="O23" s="56">
        <f>IF(G23&gt;2015,VLOOKUP([1]!Table5_19[[#This Row],[vehicle name]],[1]AMD_EMI_Data!$A$7:$E$26,5,FALSE),0)</f>
        <v>11420.4474004234</v>
      </c>
      <c r="P23" s="56">
        <f>IF([1]!Table3_18[[#This Row],[Vehicle ownership]]="Market",IF([1]!Table5_19[[#This Row],[capacity]]&lt;3, 40000, 80000),M23+N23+O23)</f>
        <v>45576.227677511481</v>
      </c>
      <c r="Q23" s="56">
        <f>IF([1]!Table3_18[[#This Row],[Vehicle ownership]]="Market",IF([1]!Table5_19[[#This Row],[capacity]]&lt;3,8000,16000),IF([1]!Table5_19[[#This Row],[capacity]]&lt;3,28000,36000))</f>
        <v>28000</v>
      </c>
      <c r="R23" s="55">
        <f>[1]!Table5_19[[#This Row],[vehicle cost]]+[1]!Table5_19[[#This Row],[team cost]]</f>
        <v>73576.227677511488</v>
      </c>
      <c r="S23" s="54">
        <f t="shared" si="0"/>
        <v>62.235197748688101</v>
      </c>
    </row>
    <row r="24" spans="1:19" ht="12.75" customHeight="1" x14ac:dyDescent="0.3">
      <c r="A24" s="7">
        <v>23</v>
      </c>
      <c r="B24" s="7" t="s">
        <v>84</v>
      </c>
      <c r="C24" t="s">
        <v>171</v>
      </c>
      <c r="D24" t="s">
        <v>34</v>
      </c>
      <c r="E24" t="s">
        <v>132</v>
      </c>
      <c r="F24" t="str">
        <f>VLOOKUP([1]!Table1_1[[#This Row],[Vehicle]],[1]vehicle_mapping!$A$2:$B$11,2,FALSE)</f>
        <v>Tata Ace</v>
      </c>
      <c r="G24" t="s">
        <v>136</v>
      </c>
      <c r="H24">
        <v>2018</v>
      </c>
      <c r="I24" s="53">
        <f>VLOOKUP([1]!Table1_1[[#This Row],[OU Code]],[1]AMD_OU_Data!$C$25:$M$38,HLOOKUP([1]!Table1_1[[#This Row],[Vehicle]],[1]AMD_OU_Data!$D$24:$M$39,16,FALSE),FALSE)</f>
        <v>17.527489465012966</v>
      </c>
      <c r="J24" s="54">
        <f>HLOOKUP([1]!Table1_1[[#This Row],[Vehicle]],[1]AMD_OU_Data!$D$5:$M$20,16,FALSE)</f>
        <v>0.81828712170003737</v>
      </c>
      <c r="K24">
        <f>VLOOKUP([1]!Table1_1[[#This Row],[OU Code]],[1]AMD_OU_Data!$C$42:$E$56,2,FALSE)</f>
        <v>1900</v>
      </c>
      <c r="L24" s="55">
        <f>VLOOKUP([1]!Table1_1[[#This Row],[OU Code]],[1]AMD_OU_Data!$C$42:$E$56,3,FALSE)</f>
        <v>100.23638952450855</v>
      </c>
      <c r="M24" s="56">
        <f>IF(F24="market",0,([1]!Table5_19[[#This Row],[km travelled]]/[1]!Table5_19[[#This Row],[mileage]])*[1]!Table5_19[[#This Row],[fuel price]])</f>
        <v>10865.739812694012</v>
      </c>
      <c r="N24" s="56">
        <f>VLOOKUP(C24,[1]AMD_OU_Data!$C$61:$M$74,HLOOKUP([1]!Table1_1[[#This Row],[Vehicle]],[1]AMD_OU_Data!$D$60:$M$75,16,FALSE),FALSE)</f>
        <v>10700</v>
      </c>
      <c r="O24" s="56">
        <f>IF(G24&gt;2015,VLOOKUP([1]!Table5_19[[#This Row],[vehicle name]],[1]AMD_EMI_Data!$A$7:$E$26,5,FALSE),0)</f>
        <v>6090.9052802258138</v>
      </c>
      <c r="P24" s="56">
        <f>IF([1]!Table3_18[[#This Row],[Vehicle ownership]]="Market",IF([1]!Table5_19[[#This Row],[capacity]]&lt;3, 40000, 80000),M24+N24+O24)</f>
        <v>27656.645092919825</v>
      </c>
      <c r="Q24" s="56">
        <f>IF([1]!Table3_18[[#This Row],[Vehicle ownership]]="Market",IF([1]!Table5_19[[#This Row],[capacity]]&lt;3,8000,16000),IF([1]!Table5_19[[#This Row],[capacity]]&lt;3,28000,36000))</f>
        <v>28000</v>
      </c>
      <c r="R24" s="55">
        <f>[1]!Table5_19[[#This Row],[vehicle cost]]+[1]!Table5_19[[#This Row],[team cost]]</f>
        <v>55656.645092919825</v>
      </c>
      <c r="S24" s="54">
        <f t="shared" si="0"/>
        <v>20.457178042500935</v>
      </c>
    </row>
    <row r="25" spans="1:19" ht="12.75" customHeight="1" x14ac:dyDescent="0.3">
      <c r="A25" s="7">
        <v>24</v>
      </c>
      <c r="B25" s="7" t="s">
        <v>89</v>
      </c>
      <c r="C25" t="s">
        <v>175</v>
      </c>
      <c r="D25" t="s">
        <v>35</v>
      </c>
      <c r="E25" t="s">
        <v>130</v>
      </c>
      <c r="F25" t="str">
        <f>VLOOKUP([1]!Table1_1[[#This Row],[Vehicle]],[1]vehicle_mapping!$A$2:$B$11,2,FALSE)</f>
        <v>Mahindra</v>
      </c>
      <c r="G25" t="s">
        <v>136</v>
      </c>
      <c r="H25">
        <v>2013</v>
      </c>
      <c r="I25" s="53">
        <f>VLOOKUP([1]!Table1_1[[#This Row],[OU Code]],[1]AMD_OU_Data!$C$25:$M$38,HLOOKUP([1]!Table1_1[[#This Row],[Vehicle]],[1]AMD_OU_Data!$D$24:$M$39,16,FALSE),FALSE)</f>
        <v>9.8850325042295175</v>
      </c>
      <c r="J25" s="54">
        <f>HLOOKUP([1]!Table1_1[[#This Row],[Vehicle]],[1]AMD_OU_Data!$D$5:$M$20,16,FALSE)</f>
        <v>1.5529494662742389</v>
      </c>
      <c r="K25">
        <f>VLOOKUP([1]!Table1_1[[#This Row],[OU Code]],[1]AMD_OU_Data!$C$42:$E$56,2,FALSE)</f>
        <v>1800</v>
      </c>
      <c r="L25" s="55">
        <f>VLOOKUP([1]!Table1_1[[#This Row],[OU Code]],[1]AMD_OU_Data!$C$42:$E$56,3,FALSE)</f>
        <v>90.694100434826595</v>
      </c>
      <c r="M25" s="56">
        <f>IF(F25="market",0,([1]!Table5_19[[#This Row],[km travelled]]/[1]!Table5_19[[#This Row],[mileage]])*[1]!Table5_19[[#This Row],[fuel price]])</f>
        <v>16514.804651662827</v>
      </c>
      <c r="N25" s="56">
        <f>VLOOKUP(C25,[1]AMD_OU_Data!$C$61:$M$74,HLOOKUP([1]!Table1_1[[#This Row],[Vehicle]],[1]AMD_OU_Data!$D$60:$M$75,16,FALSE),FALSE)</f>
        <v>8600</v>
      </c>
      <c r="O25" s="56">
        <f>IF(G25&gt;2015,VLOOKUP([1]!Table5_19[[#This Row],[vehicle name]],[1]AMD_EMI_Data!$A$7:$E$26,5,FALSE),0)</f>
        <v>11420.4474004234</v>
      </c>
      <c r="P25" s="56">
        <f>IF([1]!Table3_18[[#This Row],[Vehicle ownership]]="Market",IF([1]!Table5_19[[#This Row],[capacity]]&lt;3, 40000, 80000),M25+N25+O25)</f>
        <v>36535.252052086231</v>
      </c>
      <c r="Q25" s="56">
        <f>IF([1]!Table3_18[[#This Row],[Vehicle ownership]]="Market",IF([1]!Table5_19[[#This Row],[capacity]]&lt;3,8000,16000),IF([1]!Table5_19[[#This Row],[capacity]]&lt;3,28000,36000))</f>
        <v>28000</v>
      </c>
      <c r="R25" s="55">
        <f>[1]!Table5_19[[#This Row],[vehicle cost]]+[1]!Table5_19[[#This Row],[team cost]]</f>
        <v>53114.804651662824</v>
      </c>
      <c r="S25" s="54">
        <f t="shared" si="0"/>
        <v>38.823736656855971</v>
      </c>
    </row>
    <row r="26" spans="1:19" ht="12.75" customHeight="1" x14ac:dyDescent="0.3">
      <c r="A26" s="7">
        <v>25</v>
      </c>
      <c r="B26" s="7" t="s">
        <v>86</v>
      </c>
      <c r="C26" t="s">
        <v>170</v>
      </c>
      <c r="D26" t="s">
        <v>36</v>
      </c>
      <c r="E26" t="s">
        <v>126</v>
      </c>
      <c r="F26" t="str">
        <f>VLOOKUP([1]!Table1_1[[#This Row],[Vehicle]],[1]vehicle_mapping!$A$2:$B$11,2,FALSE)</f>
        <v>Eicher 14</v>
      </c>
      <c r="G26" t="s">
        <v>127</v>
      </c>
      <c r="H26" t="s">
        <v>128</v>
      </c>
      <c r="I26" s="53">
        <f>VLOOKUP([1]!Table1_1[[#This Row],[OU Code]],[1]AMD_OU_Data!$C$25:$M$38,HLOOKUP([1]!Table1_1[[#This Row],[Vehicle]],[1]AMD_OU_Data!$D$24:$M$39,16,FALSE),FALSE)</f>
        <v>12.597885435760045</v>
      </c>
      <c r="J26" s="54">
        <f>HLOOKUP([1]!Table1_1[[#This Row],[Vehicle]],[1]AMD_OU_Data!$D$5:$M$20,16,FALSE)</f>
        <v>2.4894079099475239</v>
      </c>
      <c r="K26">
        <f>VLOOKUP([1]!Table1_1[[#This Row],[OU Code]],[1]AMD_OU_Data!$C$42:$E$56,2,FALSE)</f>
        <v>3000</v>
      </c>
      <c r="L26" s="55">
        <f>VLOOKUP([1]!Table1_1[[#This Row],[OU Code]],[1]AMD_OU_Data!$C$42:$E$56,3,FALSE)</f>
        <v>78.562830363879911</v>
      </c>
      <c r="M26" s="56">
        <f>IF(F26="market",0,([1]!Table5_19[[#This Row],[km travelled]]/[1]!Table5_19[[#This Row],[mileage]])*[1]!Table5_19[[#This Row],[fuel price]])</f>
        <v>18708.575521938008</v>
      </c>
      <c r="N26" s="56">
        <f>VLOOKUP(C26,[1]AMD_OU_Data!$C$61:$M$74,HLOOKUP([1]!Table1_1[[#This Row],[Vehicle]],[1]AMD_OU_Data!$D$60:$M$75,16,FALSE),FALSE)</f>
        <v>15100</v>
      </c>
      <c r="O26" s="56">
        <f>IF(G26&gt;2015,VLOOKUP([1]!Table5_19[[#This Row],[vehicle name]],[1]AMD_EMI_Data!$A$7:$E$26,5,FALSE),0)</f>
        <v>11420.4474004234</v>
      </c>
      <c r="P26" s="56">
        <f>IF([1]!Table3_18[[#This Row],[Vehicle ownership]]="Market",IF([1]!Table5_19[[#This Row],[capacity]]&lt;3, 40000, 80000),M26+N26+O26)</f>
        <v>40000</v>
      </c>
      <c r="Q26" s="56">
        <f>IF([1]!Table3_18[[#This Row],[Vehicle ownership]]="Market",IF([1]!Table5_19[[#This Row],[capacity]]&lt;3,8000,16000),IF([1]!Table5_19[[#This Row],[capacity]]&lt;3,28000,36000))</f>
        <v>8000</v>
      </c>
      <c r="R26" s="55">
        <f>[1]!Table5_19[[#This Row],[vehicle cost]]+[1]!Table5_19[[#This Row],[team cost]]</f>
        <v>48000</v>
      </c>
      <c r="S26" s="54">
        <f t="shared" si="0"/>
        <v>62.235197748688101</v>
      </c>
    </row>
    <row r="27" spans="1:19" ht="12.75" customHeight="1" x14ac:dyDescent="0.3">
      <c r="A27" s="7">
        <v>26</v>
      </c>
      <c r="B27" s="7" t="s">
        <v>86</v>
      </c>
      <c r="C27" t="s">
        <v>170</v>
      </c>
      <c r="D27" t="s">
        <v>36</v>
      </c>
      <c r="E27" t="s">
        <v>131</v>
      </c>
      <c r="F27" t="str">
        <f>VLOOKUP([1]!Table1_1[[#This Row],[Vehicle]],[1]vehicle_mapping!$A$2:$B$11,2,FALSE)</f>
        <v>AL Dost</v>
      </c>
      <c r="G27" t="s">
        <v>76</v>
      </c>
      <c r="H27">
        <v>2019</v>
      </c>
      <c r="I27" s="53">
        <f>VLOOKUP([1]!Table1_1[[#This Row],[OU Code]],[1]AMD_OU_Data!$C$25:$M$38,HLOOKUP([1]!Table1_1[[#This Row],[Vehicle]],[1]AMD_OU_Data!$D$24:$M$39,16,FALSE),FALSE)</f>
        <v>16.206961290646341</v>
      </c>
      <c r="J27" s="54">
        <f>HLOOKUP([1]!Table1_1[[#This Row],[Vehicle]],[1]AMD_OU_Data!$D$5:$M$20,16,FALSE)</f>
        <v>1.2979552817751512</v>
      </c>
      <c r="K27">
        <f>VLOOKUP([1]!Table1_1[[#This Row],[OU Code]],[1]AMD_OU_Data!$C$42:$E$56,2,FALSE)</f>
        <v>3000</v>
      </c>
      <c r="L27" s="55">
        <f>VLOOKUP([1]!Table1_1[[#This Row],[OU Code]],[1]AMD_OU_Data!$C$42:$E$56,3,FALSE)</f>
        <v>78.562830363879911</v>
      </c>
      <c r="M27" s="56">
        <f>IF(F27="market",0,([1]!Table5_19[[#This Row],[km travelled]]/[1]!Table5_19[[#This Row],[mileage]])*[1]!Table5_19[[#This Row],[fuel price]])</f>
        <v>14542.423275093808</v>
      </c>
      <c r="N27" s="56">
        <f>VLOOKUP(C27,[1]AMD_OU_Data!$C$61:$M$74,HLOOKUP([1]!Table1_1[[#This Row],[Vehicle]],[1]AMD_OU_Data!$D$60:$M$75,16,FALSE),FALSE)</f>
        <v>10200</v>
      </c>
      <c r="O27" s="56">
        <f>IF(G27&gt;2015,VLOOKUP([1]!Table5_19[[#This Row],[vehicle name]],[1]AMD_EMI_Data!$A$7:$E$26,5,FALSE),0)</f>
        <v>7613.6316002822668</v>
      </c>
      <c r="P27" s="56">
        <f>IF([1]!Table3_18[[#This Row],[Vehicle ownership]]="Market",IF([1]!Table5_19[[#This Row],[capacity]]&lt;3, 40000, 80000),M27+N27+O27)</f>
        <v>32356.054875376078</v>
      </c>
      <c r="Q27" s="56">
        <f>IF([1]!Table3_18[[#This Row],[Vehicle ownership]]="Market",IF([1]!Table5_19[[#This Row],[capacity]]&lt;3,8000,16000),IF([1]!Table5_19[[#This Row],[capacity]]&lt;3,28000,36000))</f>
        <v>28000</v>
      </c>
      <c r="R27" s="55">
        <f>[1]!Table5_19[[#This Row],[vehicle cost]]+[1]!Table5_19[[#This Row],[team cost]]</f>
        <v>60356.054875376081</v>
      </c>
      <c r="S27" s="54">
        <f t="shared" si="0"/>
        <v>32.448882044378777</v>
      </c>
    </row>
    <row r="28" spans="1:19" ht="12.75" customHeight="1" x14ac:dyDescent="0.3">
      <c r="A28" s="7">
        <v>27</v>
      </c>
      <c r="B28" s="7" t="s">
        <v>86</v>
      </c>
      <c r="C28" t="s">
        <v>170</v>
      </c>
      <c r="D28" t="s">
        <v>36</v>
      </c>
      <c r="E28" t="s">
        <v>140</v>
      </c>
      <c r="F28" t="str">
        <f>VLOOKUP([1]!Table1_1[[#This Row],[Vehicle]],[1]vehicle_mapping!$A$2:$B$11,2,FALSE)</f>
        <v>Super ace</v>
      </c>
      <c r="G28" t="s">
        <v>76</v>
      </c>
      <c r="H28">
        <v>2018</v>
      </c>
      <c r="I28" s="53">
        <f>VLOOKUP([1]!Table1_1[[#This Row],[OU Code]],[1]AMD_OU_Data!$C$25:$M$38,HLOOKUP([1]!Table1_1[[#This Row],[Vehicle]],[1]AMD_OU_Data!$D$24:$M$39,16,FALSE),FALSE)</f>
        <v>9.9226528824228826</v>
      </c>
      <c r="J28" s="54">
        <f>HLOOKUP([1]!Table1_1[[#This Row],[Vehicle]],[1]AMD_OU_Data!$D$5:$M$20,16,FALSE)</f>
        <v>1.2876695268341951</v>
      </c>
      <c r="K28">
        <f>VLOOKUP([1]!Table1_1[[#This Row],[OU Code]],[1]AMD_OU_Data!$C$42:$E$56,2,FALSE)</f>
        <v>3000</v>
      </c>
      <c r="L28" s="55">
        <f>VLOOKUP([1]!Table1_1[[#This Row],[OU Code]],[1]AMD_OU_Data!$C$42:$E$56,3,FALSE)</f>
        <v>78.562830363879911</v>
      </c>
      <c r="M28" s="56">
        <f>IF(F28="market",0,([1]!Table5_19[[#This Row],[km travelled]]/[1]!Table5_19[[#This Row],[mileage]])*[1]!Table5_19[[#This Row],[fuel price]])</f>
        <v>23752.568379081509</v>
      </c>
      <c r="N28" s="56">
        <f>VLOOKUP(C28,[1]AMD_OU_Data!$C$61:$M$74,HLOOKUP([1]!Table1_1[[#This Row],[Vehicle]],[1]AMD_OU_Data!$D$60:$M$75,16,FALSE),FALSE)</f>
        <v>10500</v>
      </c>
      <c r="O28" s="56">
        <f>IF(G28&gt;2015,VLOOKUP([1]!Table5_19[[#This Row],[vehicle name]],[1]AMD_EMI_Data!$A$7:$E$26,5,FALSE),0)</f>
        <v>8374.9947603104938</v>
      </c>
      <c r="P28" s="56">
        <f>IF([1]!Table3_18[[#This Row],[Vehicle ownership]]="Market",IF([1]!Table5_19[[#This Row],[capacity]]&lt;3, 40000, 80000),M28+N28+O28)</f>
        <v>42627.563139392005</v>
      </c>
      <c r="Q28" s="56">
        <f>IF([1]!Table3_18[[#This Row],[Vehicle ownership]]="Market",IF([1]!Table5_19[[#This Row],[capacity]]&lt;3,8000,16000),IF([1]!Table5_19[[#This Row],[capacity]]&lt;3,28000,36000))</f>
        <v>28000</v>
      </c>
      <c r="R28" s="55">
        <f>[1]!Table5_19[[#This Row],[vehicle cost]]+[1]!Table5_19[[#This Row],[team cost]]</f>
        <v>70627.563139392005</v>
      </c>
      <c r="S28" s="54">
        <f t="shared" si="0"/>
        <v>32.191738170854876</v>
      </c>
    </row>
    <row r="29" spans="1:19" ht="12.75" customHeight="1" x14ac:dyDescent="0.3">
      <c r="A29" s="7">
        <v>28</v>
      </c>
      <c r="B29" s="7" t="s">
        <v>86</v>
      </c>
      <c r="C29" t="s">
        <v>170</v>
      </c>
      <c r="D29" t="s">
        <v>37</v>
      </c>
      <c r="E29" t="s">
        <v>132</v>
      </c>
      <c r="F29" t="str">
        <f>VLOOKUP([1]!Table1_1[[#This Row],[Vehicle]],[1]vehicle_mapping!$A$2:$B$11,2,FALSE)</f>
        <v>Tata Ace</v>
      </c>
      <c r="G29" t="s">
        <v>76</v>
      </c>
      <c r="H29">
        <v>2013</v>
      </c>
      <c r="I29" s="53">
        <f>VLOOKUP([1]!Table1_1[[#This Row],[OU Code]],[1]AMD_OU_Data!$C$25:$M$38,HLOOKUP([1]!Table1_1[[#This Row],[Vehicle]],[1]AMD_OU_Data!$D$24:$M$39,16,FALSE),FALSE)</f>
        <v>18.889971546597494</v>
      </c>
      <c r="J29" s="54">
        <f>HLOOKUP([1]!Table1_1[[#This Row],[Vehicle]],[1]AMD_OU_Data!$D$5:$M$20,16,FALSE)</f>
        <v>0.81828712170003737</v>
      </c>
      <c r="K29">
        <f>VLOOKUP([1]!Table1_1[[#This Row],[OU Code]],[1]AMD_OU_Data!$C$42:$E$56,2,FALSE)</f>
        <v>3000</v>
      </c>
      <c r="L29" s="55">
        <f>VLOOKUP([1]!Table1_1[[#This Row],[OU Code]],[1]AMD_OU_Data!$C$42:$E$56,3,FALSE)</f>
        <v>78.562830363879911</v>
      </c>
      <c r="M29" s="56">
        <f>IF(F29="market",0,([1]!Table5_19[[#This Row],[km travelled]]/[1]!Table5_19[[#This Row],[mileage]])*[1]!Table5_19[[#This Row],[fuel price]])</f>
        <v>12476.910857713416</v>
      </c>
      <c r="N29" s="56">
        <f>VLOOKUP(C29,[1]AMD_OU_Data!$C$61:$M$74,HLOOKUP([1]!Table1_1[[#This Row],[Vehicle]],[1]AMD_OU_Data!$D$60:$M$75,16,FALSE),FALSE)</f>
        <v>10700</v>
      </c>
      <c r="O29" s="56">
        <f>IF(G29&gt;2015,VLOOKUP([1]!Table5_19[[#This Row],[vehicle name]],[1]AMD_EMI_Data!$A$7:$E$26,5,FALSE),0)</f>
        <v>6090.9052802258138</v>
      </c>
      <c r="P29" s="56">
        <f>IF([1]!Table3_18[[#This Row],[Vehicle ownership]]="Market",IF([1]!Table5_19[[#This Row],[capacity]]&lt;3, 40000, 80000),M29+N29+O29)</f>
        <v>29267.816137939233</v>
      </c>
      <c r="Q29" s="56">
        <f>IF([1]!Table3_18[[#This Row],[Vehicle ownership]]="Market",IF([1]!Table5_19[[#This Row],[capacity]]&lt;3,8000,16000),IF([1]!Table5_19[[#This Row],[capacity]]&lt;3,28000,36000))</f>
        <v>28000</v>
      </c>
      <c r="R29" s="55">
        <f>[1]!Table5_19[[#This Row],[vehicle cost]]+[1]!Table5_19[[#This Row],[team cost]]</f>
        <v>51176.910857713417</v>
      </c>
      <c r="S29" s="54">
        <f t="shared" si="0"/>
        <v>20.457178042500935</v>
      </c>
    </row>
    <row r="30" spans="1:19" ht="12.75" customHeight="1" x14ac:dyDescent="0.3">
      <c r="A30" s="7">
        <v>29</v>
      </c>
      <c r="B30" s="7" t="s">
        <v>86</v>
      </c>
      <c r="C30" t="s">
        <v>170</v>
      </c>
      <c r="D30" t="s">
        <v>37</v>
      </c>
      <c r="E30" t="s">
        <v>140</v>
      </c>
      <c r="F30" t="str">
        <f>VLOOKUP([1]!Table1_1[[#This Row],[Vehicle]],[1]vehicle_mapping!$A$2:$B$11,2,FALSE)</f>
        <v>Super ace</v>
      </c>
      <c r="G30" t="s">
        <v>136</v>
      </c>
      <c r="H30">
        <v>2015</v>
      </c>
      <c r="I30" s="53">
        <f>VLOOKUP([1]!Table1_1[[#This Row],[OU Code]],[1]AMD_OU_Data!$C$25:$M$38,HLOOKUP([1]!Table1_1[[#This Row],[Vehicle]],[1]AMD_OU_Data!$D$24:$M$39,16,FALSE),FALSE)</f>
        <v>9.9226528824228826</v>
      </c>
      <c r="J30" s="54">
        <f>HLOOKUP([1]!Table1_1[[#This Row],[Vehicle]],[1]AMD_OU_Data!$D$5:$M$20,16,FALSE)</f>
        <v>1.2876695268341951</v>
      </c>
      <c r="K30">
        <f>VLOOKUP([1]!Table1_1[[#This Row],[OU Code]],[1]AMD_OU_Data!$C$42:$E$56,2,FALSE)</f>
        <v>3000</v>
      </c>
      <c r="L30" s="55">
        <f>VLOOKUP([1]!Table1_1[[#This Row],[OU Code]],[1]AMD_OU_Data!$C$42:$E$56,3,FALSE)</f>
        <v>78.562830363879911</v>
      </c>
      <c r="M30" s="56">
        <f>IF(F30="market",0,([1]!Table5_19[[#This Row],[km travelled]]/[1]!Table5_19[[#This Row],[mileage]])*[1]!Table5_19[[#This Row],[fuel price]])</f>
        <v>23752.568379081509</v>
      </c>
      <c r="N30" s="56">
        <f>VLOOKUP(C30,[1]AMD_OU_Data!$C$61:$M$74,HLOOKUP([1]!Table1_1[[#This Row],[Vehicle]],[1]AMD_OU_Data!$D$60:$M$75,16,FALSE),FALSE)</f>
        <v>10500</v>
      </c>
      <c r="O30" s="56">
        <f>IF(G30&gt;2015,VLOOKUP([1]!Table5_19[[#This Row],[vehicle name]],[1]AMD_EMI_Data!$A$7:$E$26,5,FALSE),0)</f>
        <v>8374.9947603104938</v>
      </c>
      <c r="P30" s="56">
        <f>IF([1]!Table3_18[[#This Row],[Vehicle ownership]]="Market",IF([1]!Table5_19[[#This Row],[capacity]]&lt;3, 40000, 80000),M30+N30+O30)</f>
        <v>42627.563139392005</v>
      </c>
      <c r="Q30" s="56">
        <f>IF([1]!Table3_18[[#This Row],[Vehicle ownership]]="Market",IF([1]!Table5_19[[#This Row],[capacity]]&lt;3,8000,16000),IF([1]!Table5_19[[#This Row],[capacity]]&lt;3,28000,36000))</f>
        <v>28000</v>
      </c>
      <c r="R30" s="55">
        <f>[1]!Table5_19[[#This Row],[vehicle cost]]+[1]!Table5_19[[#This Row],[team cost]]</f>
        <v>62252.568379081509</v>
      </c>
      <c r="S30" s="54">
        <f t="shared" si="0"/>
        <v>32.191738170854876</v>
      </c>
    </row>
    <row r="31" spans="1:19" ht="12.75" customHeight="1" x14ac:dyDescent="0.3">
      <c r="A31" s="7">
        <v>30</v>
      </c>
      <c r="B31" s="7" t="s">
        <v>81</v>
      </c>
      <c r="C31" t="s">
        <v>167</v>
      </c>
      <c r="D31" t="s">
        <v>38</v>
      </c>
      <c r="E31" t="s">
        <v>131</v>
      </c>
      <c r="F31" t="str">
        <f>VLOOKUP([1]!Table1_1[[#This Row],[Vehicle]],[1]vehicle_mapping!$A$2:$B$11,2,FALSE)</f>
        <v>AL Dost</v>
      </c>
      <c r="G31" t="s">
        <v>76</v>
      </c>
      <c r="H31">
        <v>2013</v>
      </c>
      <c r="I31" s="53">
        <f>VLOOKUP([1]!Table1_1[[#This Row],[OU Code]],[1]AMD_OU_Data!$C$25:$M$38,HLOOKUP([1]!Table1_1[[#This Row],[Vehicle]],[1]AMD_OU_Data!$D$24:$M$39,16,FALSE),FALSE)</f>
        <v>13.451738176402987</v>
      </c>
      <c r="J31" s="54">
        <f>HLOOKUP([1]!Table1_1[[#This Row],[Vehicle]],[1]AMD_OU_Data!$D$5:$M$20,16,FALSE)</f>
        <v>1.2979552817751512</v>
      </c>
      <c r="K31">
        <f>VLOOKUP([1]!Table1_1[[#This Row],[OU Code]],[1]AMD_OU_Data!$C$42:$E$56,2,FALSE)</f>
        <v>2900</v>
      </c>
      <c r="L31" s="55">
        <f>VLOOKUP([1]!Table1_1[[#This Row],[OU Code]],[1]AMD_OU_Data!$C$42:$E$56,3,FALSE)</f>
        <v>100.490621572495</v>
      </c>
      <c r="M31" s="56">
        <f>IF(F31="market",0,([1]!Table5_19[[#This Row],[km travelled]]/[1]!Table5_19[[#This Row],[mileage]])*[1]!Table5_19[[#This Row],[fuel price]])</f>
        <v>21664.323133455633</v>
      </c>
      <c r="N31" s="56">
        <f>VLOOKUP(C31,[1]AMD_OU_Data!$C$61:$M$74,HLOOKUP([1]!Table1_1[[#This Row],[Vehicle]],[1]AMD_OU_Data!$D$60:$M$75,16,FALSE),FALSE)</f>
        <v>7600</v>
      </c>
      <c r="O31" s="56">
        <f>IF(G31&gt;2015,VLOOKUP([1]!Table5_19[[#This Row],[vehicle name]],[1]AMD_EMI_Data!$A$7:$E$26,5,FALSE),0)</f>
        <v>7613.6316002822668</v>
      </c>
      <c r="P31" s="56">
        <f>IF([1]!Table3_18[[#This Row],[Vehicle ownership]]="Market",IF([1]!Table5_19[[#This Row],[capacity]]&lt;3, 40000, 80000),M31+N31+O31)</f>
        <v>36877.954733737897</v>
      </c>
      <c r="Q31" s="56">
        <f>IF([1]!Table3_18[[#This Row],[Vehicle ownership]]="Market",IF([1]!Table5_19[[#This Row],[capacity]]&lt;3,8000,16000),IF([1]!Table5_19[[#This Row],[capacity]]&lt;3,28000,36000))</f>
        <v>28000</v>
      </c>
      <c r="R31" s="55">
        <f>[1]!Table5_19[[#This Row],[vehicle cost]]+[1]!Table5_19[[#This Row],[team cost]]</f>
        <v>57264.323133455633</v>
      </c>
      <c r="S31" s="54">
        <f t="shared" si="0"/>
        <v>32.448882044378777</v>
      </c>
    </row>
    <row r="32" spans="1:19" ht="12.75" customHeight="1" x14ac:dyDescent="0.3">
      <c r="A32" s="7">
        <v>31</v>
      </c>
      <c r="B32" s="7" t="s">
        <v>91</v>
      </c>
      <c r="C32" t="s">
        <v>177</v>
      </c>
      <c r="D32" t="s">
        <v>39</v>
      </c>
      <c r="E32" t="s">
        <v>131</v>
      </c>
      <c r="F32" t="str">
        <f>VLOOKUP([1]!Table1_1[[#This Row],[Vehicle]],[1]vehicle_mapping!$A$2:$B$11,2,FALSE)</f>
        <v>AL Dost</v>
      </c>
      <c r="G32" t="s">
        <v>136</v>
      </c>
      <c r="H32">
        <v>2011</v>
      </c>
      <c r="I32" s="53">
        <f>VLOOKUP([1]!Table1_1[[#This Row],[OU Code]],[1]AMD_OU_Data!$C$25:$M$38,HLOOKUP([1]!Table1_1[[#This Row],[Vehicle]],[1]AMD_OU_Data!$D$24:$M$39,16,FALSE),FALSE)</f>
        <v>12.342261159350826</v>
      </c>
      <c r="J32" s="54">
        <f>HLOOKUP([1]!Table1_1[[#This Row],[Vehicle]],[1]AMD_OU_Data!$D$5:$M$20,16,FALSE)</f>
        <v>1.2979552817751512</v>
      </c>
      <c r="K32">
        <f>VLOOKUP([1]!Table1_1[[#This Row],[OU Code]],[1]AMD_OU_Data!$C$42:$E$56,2,FALSE)</f>
        <v>2400</v>
      </c>
      <c r="L32" s="55">
        <f>VLOOKUP([1]!Table1_1[[#This Row],[OU Code]],[1]AMD_OU_Data!$C$42:$E$56,3,FALSE)</f>
        <v>98.228263631632004</v>
      </c>
      <c r="M32" s="56">
        <f>IF(F32="market",0,([1]!Table5_19[[#This Row],[km travelled]]/[1]!Table5_19[[#This Row],[mileage]])*[1]!Table5_19[[#This Row],[fuel price]])</f>
        <v>19100.862449123269</v>
      </c>
      <c r="N32" s="56">
        <f>VLOOKUP(C32,[1]AMD_OU_Data!$C$61:$M$74,HLOOKUP([1]!Table1_1[[#This Row],[Vehicle]],[1]AMD_OU_Data!$D$60:$M$75,16,FALSE),FALSE)</f>
        <v>6500</v>
      </c>
      <c r="O32" s="56">
        <f>IF(G32&gt;2015,VLOOKUP([1]!Table5_19[[#This Row],[vehicle name]],[1]AMD_EMI_Data!$A$7:$E$26,5,FALSE),0)</f>
        <v>7613.6316002822668</v>
      </c>
      <c r="P32" s="56">
        <f>IF([1]!Table3_18[[#This Row],[Vehicle ownership]]="Market",IF([1]!Table5_19[[#This Row],[capacity]]&lt;3, 40000, 80000),M32+N32+O32)</f>
        <v>33214.494049405534</v>
      </c>
      <c r="Q32" s="56">
        <f>IF([1]!Table3_18[[#This Row],[Vehicle ownership]]="Market",IF([1]!Table5_19[[#This Row],[capacity]]&lt;3,8000,16000),IF([1]!Table5_19[[#This Row],[capacity]]&lt;3,28000,36000))</f>
        <v>28000</v>
      </c>
      <c r="R32" s="55">
        <f>[1]!Table5_19[[#This Row],[vehicle cost]]+[1]!Table5_19[[#This Row],[team cost]]</f>
        <v>53600.862449123269</v>
      </c>
      <c r="S32" s="54">
        <f t="shared" si="0"/>
        <v>32.448882044378777</v>
      </c>
    </row>
    <row r="33" spans="1:19" ht="12.75" customHeight="1" x14ac:dyDescent="0.3">
      <c r="A33" s="7">
        <v>32</v>
      </c>
      <c r="B33" s="7" t="s">
        <v>85</v>
      </c>
      <c r="C33" t="s">
        <v>172</v>
      </c>
      <c r="D33" t="s">
        <v>40</v>
      </c>
      <c r="E33" t="s">
        <v>126</v>
      </c>
      <c r="F33" t="str">
        <f>VLOOKUP([1]!Table1_1[[#This Row],[Vehicle]],[1]vehicle_mapping!$A$2:$B$11,2,FALSE)</f>
        <v>Eicher 14</v>
      </c>
      <c r="G33" t="s">
        <v>127</v>
      </c>
      <c r="H33" t="s">
        <v>128</v>
      </c>
      <c r="I33" s="53">
        <f>VLOOKUP([1]!Table1_1[[#This Row],[OU Code]],[1]AMD_OU_Data!$C$25:$M$38,HLOOKUP([1]!Table1_1[[#This Row],[Vehicle]],[1]AMD_OU_Data!$D$24:$M$39,16,FALSE),FALSE)</f>
        <v>13.044642984582476</v>
      </c>
      <c r="J33" s="54">
        <f>HLOOKUP([1]!Table1_1[[#This Row],[Vehicle]],[1]AMD_OU_Data!$D$5:$M$20,16,FALSE)</f>
        <v>2.4894079099475239</v>
      </c>
      <c r="K33">
        <f>VLOOKUP([1]!Table1_1[[#This Row],[OU Code]],[1]AMD_OU_Data!$C$42:$E$56,2,FALSE)</f>
        <v>2900</v>
      </c>
      <c r="L33" s="55">
        <f>VLOOKUP([1]!Table1_1[[#This Row],[OU Code]],[1]AMD_OU_Data!$C$42:$E$56,3,FALSE)</f>
        <v>99.413389578885443</v>
      </c>
      <c r="M33" s="56">
        <f>IF(F33="market",0,([1]!Table5_19[[#This Row],[km travelled]]/[1]!Table5_19[[#This Row],[mileage]])*[1]!Table5_19[[#This Row],[fuel price]])</f>
        <v>22100.936769178697</v>
      </c>
      <c r="N33" s="56">
        <f>VLOOKUP(C33,[1]AMD_OU_Data!$C$61:$M$74,HLOOKUP([1]!Table1_1[[#This Row],[Vehicle]],[1]AMD_OU_Data!$D$60:$M$75,16,FALSE),FALSE)</f>
        <v>18700</v>
      </c>
      <c r="O33" s="56">
        <f>IF(G33&gt;2015,VLOOKUP([1]!Table5_19[[#This Row],[vehicle name]],[1]AMD_EMI_Data!$A$7:$E$26,5,FALSE),0)</f>
        <v>11420.4474004234</v>
      </c>
      <c r="P33" s="56">
        <f>IF([1]!Table3_18[[#This Row],[Vehicle ownership]]="Market",IF([1]!Table5_19[[#This Row],[capacity]]&lt;3, 40000, 80000),M33+N33+O33)</f>
        <v>40000</v>
      </c>
      <c r="Q33" s="56">
        <f>IF([1]!Table3_18[[#This Row],[Vehicle ownership]]="Market",IF([1]!Table5_19[[#This Row],[capacity]]&lt;3,8000,16000),IF([1]!Table5_19[[#This Row],[capacity]]&lt;3,28000,36000))</f>
        <v>8000</v>
      </c>
      <c r="R33" s="55">
        <f>[1]!Table5_19[[#This Row],[vehicle cost]]+[1]!Table5_19[[#This Row],[team cost]]</f>
        <v>48000</v>
      </c>
      <c r="S33" s="54">
        <f t="shared" si="0"/>
        <v>62.235197748688101</v>
      </c>
    </row>
    <row r="34" spans="1:19" ht="12.75" customHeight="1" x14ac:dyDescent="0.3">
      <c r="A34" s="7">
        <v>33</v>
      </c>
      <c r="B34" s="7" t="s">
        <v>85</v>
      </c>
      <c r="C34" t="s">
        <v>172</v>
      </c>
      <c r="D34" t="s">
        <v>40</v>
      </c>
      <c r="E34" t="s">
        <v>132</v>
      </c>
      <c r="F34" t="str">
        <f>VLOOKUP([1]!Table1_1[[#This Row],[Vehicle]],[1]vehicle_mapping!$A$2:$B$11,2,FALSE)</f>
        <v>Tata Ace</v>
      </c>
      <c r="G34" t="s">
        <v>136</v>
      </c>
      <c r="H34">
        <v>2013</v>
      </c>
      <c r="I34" s="53">
        <f>VLOOKUP([1]!Table1_1[[#This Row],[OU Code]],[1]AMD_OU_Data!$C$25:$M$38,HLOOKUP([1]!Table1_1[[#This Row],[Vehicle]],[1]AMD_OU_Data!$D$24:$M$39,16,FALSE),FALSE)</f>
        <v>17.294647938760768</v>
      </c>
      <c r="J34" s="54">
        <f>HLOOKUP([1]!Table1_1[[#This Row],[Vehicle]],[1]AMD_OU_Data!$D$5:$M$20,16,FALSE)</f>
        <v>0.81828712170003737</v>
      </c>
      <c r="K34">
        <f>VLOOKUP([1]!Table1_1[[#This Row],[OU Code]],[1]AMD_OU_Data!$C$42:$E$56,2,FALSE)</f>
        <v>2900</v>
      </c>
      <c r="L34" s="55">
        <f>VLOOKUP([1]!Table1_1[[#This Row],[OU Code]],[1]AMD_OU_Data!$C$42:$E$56,3,FALSE)</f>
        <v>99.413389578885443</v>
      </c>
      <c r="M34" s="56">
        <f>IF(F34="market",0,([1]!Table5_19[[#This Row],[km travelled]]/[1]!Table5_19[[#This Row],[mileage]])*[1]!Table5_19[[#This Row],[fuel price]])</f>
        <v>16669.829348340325</v>
      </c>
      <c r="N34" s="56">
        <f>VLOOKUP(C34,[1]AMD_OU_Data!$C$61:$M$74,HLOOKUP([1]!Table1_1[[#This Row],[Vehicle]],[1]AMD_OU_Data!$D$60:$M$75,16,FALSE),FALSE)</f>
        <v>11500</v>
      </c>
      <c r="O34" s="56">
        <f>IF(G34&gt;2015,VLOOKUP([1]!Table5_19[[#This Row],[vehicle name]],[1]AMD_EMI_Data!$A$7:$E$26,5,FALSE),0)</f>
        <v>6090.9052802258138</v>
      </c>
      <c r="P34" s="56">
        <f>IF([1]!Table3_18[[#This Row],[Vehicle ownership]]="Market",IF([1]!Table5_19[[#This Row],[capacity]]&lt;3, 40000, 80000),M34+N34+O34)</f>
        <v>34260.734628566141</v>
      </c>
      <c r="Q34" s="56">
        <f>IF([1]!Table3_18[[#This Row],[Vehicle ownership]]="Market",IF([1]!Table5_19[[#This Row],[capacity]]&lt;3,8000,16000),IF([1]!Table5_19[[#This Row],[capacity]]&lt;3,28000,36000))</f>
        <v>28000</v>
      </c>
      <c r="R34" s="55">
        <f>[1]!Table5_19[[#This Row],[vehicle cost]]+[1]!Table5_19[[#This Row],[team cost]]</f>
        <v>56169.829348340325</v>
      </c>
      <c r="S34" s="54">
        <f t="shared" si="0"/>
        <v>20.457178042500935</v>
      </c>
    </row>
    <row r="35" spans="1:19" ht="12.75" customHeight="1" x14ac:dyDescent="0.3">
      <c r="A35" s="7">
        <v>34</v>
      </c>
      <c r="B35" s="7" t="s">
        <v>86</v>
      </c>
      <c r="C35" t="s">
        <v>170</v>
      </c>
      <c r="D35" t="s">
        <v>41</v>
      </c>
      <c r="E35" t="s">
        <v>131</v>
      </c>
      <c r="F35" t="str">
        <f>VLOOKUP([1]!Table1_1[[#This Row],[Vehicle]],[1]vehicle_mapping!$A$2:$B$11,2,FALSE)</f>
        <v>AL Dost</v>
      </c>
      <c r="G35" t="s">
        <v>136</v>
      </c>
      <c r="H35">
        <v>2015</v>
      </c>
      <c r="I35" s="53">
        <f>VLOOKUP([1]!Table1_1[[#This Row],[OU Code]],[1]AMD_OU_Data!$C$25:$M$38,HLOOKUP([1]!Table1_1[[#This Row],[Vehicle]],[1]AMD_OU_Data!$D$24:$M$39,16,FALSE),FALSE)</f>
        <v>16.206961290646341</v>
      </c>
      <c r="J35" s="54">
        <f>HLOOKUP([1]!Table1_1[[#This Row],[Vehicle]],[1]AMD_OU_Data!$D$5:$M$20,16,FALSE)</f>
        <v>1.2979552817751512</v>
      </c>
      <c r="K35">
        <f>VLOOKUP([1]!Table1_1[[#This Row],[OU Code]],[1]AMD_OU_Data!$C$42:$E$56,2,FALSE)</f>
        <v>3000</v>
      </c>
      <c r="L35" s="55">
        <f>VLOOKUP([1]!Table1_1[[#This Row],[OU Code]],[1]AMD_OU_Data!$C$42:$E$56,3,FALSE)</f>
        <v>78.562830363879911</v>
      </c>
      <c r="M35" s="56">
        <f>IF(F35="market",0,([1]!Table5_19[[#This Row],[km travelled]]/[1]!Table5_19[[#This Row],[mileage]])*[1]!Table5_19[[#This Row],[fuel price]])</f>
        <v>14542.423275093808</v>
      </c>
      <c r="N35" s="56">
        <f>VLOOKUP(C35,[1]AMD_OU_Data!$C$61:$M$74,HLOOKUP([1]!Table1_1[[#This Row],[Vehicle]],[1]AMD_OU_Data!$D$60:$M$75,16,FALSE),FALSE)</f>
        <v>10200</v>
      </c>
      <c r="O35" s="56">
        <f>IF(G35&gt;2015,VLOOKUP([1]!Table5_19[[#This Row],[vehicle name]],[1]AMD_EMI_Data!$A$7:$E$26,5,FALSE),0)</f>
        <v>7613.6316002822668</v>
      </c>
      <c r="P35" s="56">
        <f>IF([1]!Table3_18[[#This Row],[Vehicle ownership]]="Market",IF([1]!Table5_19[[#This Row],[capacity]]&lt;3, 40000, 80000),M35+N35+O35)</f>
        <v>32356.054875376078</v>
      </c>
      <c r="Q35" s="56">
        <f>IF([1]!Table3_18[[#This Row],[Vehicle ownership]]="Market",IF([1]!Table5_19[[#This Row],[capacity]]&lt;3,8000,16000),IF([1]!Table5_19[[#This Row],[capacity]]&lt;3,28000,36000))</f>
        <v>28000</v>
      </c>
      <c r="R35" s="55">
        <f>[1]!Table5_19[[#This Row],[vehicle cost]]+[1]!Table5_19[[#This Row],[team cost]]</f>
        <v>52742.42327509381</v>
      </c>
      <c r="S35" s="54">
        <f t="shared" si="0"/>
        <v>32.448882044378777</v>
      </c>
    </row>
    <row r="36" spans="1:19" ht="12.75" customHeight="1" x14ac:dyDescent="0.3">
      <c r="A36" s="7">
        <v>35</v>
      </c>
      <c r="B36" s="7" t="s">
        <v>85</v>
      </c>
      <c r="C36" t="s">
        <v>172</v>
      </c>
      <c r="D36" t="s">
        <v>42</v>
      </c>
      <c r="E36" t="s">
        <v>131</v>
      </c>
      <c r="F36" t="str">
        <f>VLOOKUP([1]!Table1_1[[#This Row],[Vehicle]],[1]vehicle_mapping!$A$2:$B$11,2,FALSE)</f>
        <v>AL Dost</v>
      </c>
      <c r="G36" t="s">
        <v>136</v>
      </c>
      <c r="H36">
        <v>2014</v>
      </c>
      <c r="I36" s="53">
        <f>VLOOKUP([1]!Table1_1[[#This Row],[OU Code]],[1]AMD_OU_Data!$C$25:$M$38,HLOOKUP([1]!Table1_1[[#This Row],[Vehicle]],[1]AMD_OU_Data!$D$24:$M$39,16,FALSE),FALSE)</f>
        <v>6.5028597954101208</v>
      </c>
      <c r="J36" s="54">
        <f>HLOOKUP([1]!Table1_1[[#This Row],[Vehicle]],[1]AMD_OU_Data!$D$5:$M$20,16,FALSE)</f>
        <v>1.2979552817751512</v>
      </c>
      <c r="K36">
        <f>VLOOKUP([1]!Table1_1[[#This Row],[OU Code]],[1]AMD_OU_Data!$C$42:$E$56,2,FALSE)</f>
        <v>2900</v>
      </c>
      <c r="L36" s="55">
        <f>VLOOKUP([1]!Table1_1[[#This Row],[OU Code]],[1]AMD_OU_Data!$C$42:$E$56,3,FALSE)</f>
        <v>99.413389578885443</v>
      </c>
      <c r="M36" s="56">
        <f>IF(F36="market",0,([1]!Table5_19[[#This Row],[km travelled]]/[1]!Table5_19[[#This Row],[mileage]])*[1]!Table5_19[[#This Row],[fuel price]])</f>
        <v>44334.160484631124</v>
      </c>
      <c r="N36" s="56">
        <f>VLOOKUP(C36,[1]AMD_OU_Data!$C$61:$M$74,HLOOKUP([1]!Table1_1[[#This Row],[Vehicle]],[1]AMD_OU_Data!$D$60:$M$75,16,FALSE),FALSE)</f>
        <v>11200</v>
      </c>
      <c r="O36" s="56">
        <f>IF(G36&gt;2015,VLOOKUP([1]!Table5_19[[#This Row],[vehicle name]],[1]AMD_EMI_Data!$A$7:$E$26,5,FALSE),0)</f>
        <v>7613.6316002822668</v>
      </c>
      <c r="P36" s="56">
        <f>IF([1]!Table3_18[[#This Row],[Vehicle ownership]]="Market",IF([1]!Table5_19[[#This Row],[capacity]]&lt;3, 40000, 80000),M36+N36+O36)</f>
        <v>63147.792084913388</v>
      </c>
      <c r="Q36" s="56">
        <f>IF([1]!Table3_18[[#This Row],[Vehicle ownership]]="Market",IF([1]!Table5_19[[#This Row],[capacity]]&lt;3,8000,16000),IF([1]!Table5_19[[#This Row],[capacity]]&lt;3,28000,36000))</f>
        <v>28000</v>
      </c>
      <c r="R36" s="55">
        <f>[1]!Table5_19[[#This Row],[vehicle cost]]+[1]!Table5_19[[#This Row],[team cost]]</f>
        <v>83534.160484631124</v>
      </c>
      <c r="S36" s="54">
        <f t="shared" si="0"/>
        <v>32.448882044378777</v>
      </c>
    </row>
    <row r="37" spans="1:19" ht="12.75" customHeight="1" x14ac:dyDescent="0.3">
      <c r="A37" s="7">
        <v>36</v>
      </c>
      <c r="B37" s="7" t="s">
        <v>82</v>
      </c>
      <c r="C37" t="s">
        <v>168</v>
      </c>
      <c r="D37" t="s">
        <v>43</v>
      </c>
      <c r="E37" t="s">
        <v>132</v>
      </c>
      <c r="F37" t="str">
        <f>VLOOKUP([1]!Table1_1[[#This Row],[Vehicle]],[1]vehicle_mapping!$A$2:$B$11,2,FALSE)</f>
        <v>Tata Ace</v>
      </c>
      <c r="G37" t="s">
        <v>76</v>
      </c>
      <c r="H37">
        <v>2012</v>
      </c>
      <c r="I37" s="53">
        <f>VLOOKUP([1]!Table1_1[[#This Row],[OU Code]],[1]AMD_OU_Data!$C$25:$M$38,HLOOKUP([1]!Table1_1[[#This Row],[Vehicle]],[1]AMD_OU_Data!$D$24:$M$39,16,FALSE),FALSE)</f>
        <v>9.3641429387747763</v>
      </c>
      <c r="J37" s="54">
        <f>HLOOKUP([1]!Table1_1[[#This Row],[Vehicle]],[1]AMD_OU_Data!$D$5:$M$20,16,FALSE)</f>
        <v>0.81828712170003737</v>
      </c>
      <c r="K37">
        <f>VLOOKUP([1]!Table1_1[[#This Row],[OU Code]],[1]AMD_OU_Data!$C$42:$E$56,2,FALSE)</f>
        <v>2700</v>
      </c>
      <c r="L37" s="55">
        <f>VLOOKUP([1]!Table1_1[[#This Row],[OU Code]],[1]AMD_OU_Data!$C$42:$E$56,3,FALSE)</f>
        <v>113.411129978113</v>
      </c>
      <c r="M37" s="56">
        <f>IF(F37="market",0,([1]!Table5_19[[#This Row],[km travelled]]/[1]!Table5_19[[#This Row],[mileage]])*[1]!Table5_19[[#This Row],[fuel price]])</f>
        <v>32700.275181934616</v>
      </c>
      <c r="N37" s="56">
        <f>VLOOKUP(C37,[1]AMD_OU_Data!$C$61:$M$74,HLOOKUP([1]!Table1_1[[#This Row],[Vehicle]],[1]AMD_OU_Data!$D$60:$M$75,16,FALSE),FALSE)</f>
        <v>7800</v>
      </c>
      <c r="O37" s="56">
        <f>IF(G37&gt;2015,VLOOKUP([1]!Table5_19[[#This Row],[vehicle name]],[1]AMD_EMI_Data!$A$7:$E$26,5,FALSE),0)</f>
        <v>6090.9052802258138</v>
      </c>
      <c r="P37" s="56">
        <f>IF([1]!Table3_18[[#This Row],[Vehicle ownership]]="Market",IF([1]!Table5_19[[#This Row],[capacity]]&lt;3, 40000, 80000),M37+N37+O37)</f>
        <v>46591.180462160431</v>
      </c>
      <c r="Q37" s="56">
        <f>IF([1]!Table3_18[[#This Row],[Vehicle ownership]]="Market",IF([1]!Table5_19[[#This Row],[capacity]]&lt;3,8000,16000),IF([1]!Table5_19[[#This Row],[capacity]]&lt;3,28000,36000))</f>
        <v>28000</v>
      </c>
      <c r="R37" s="55">
        <f>[1]!Table5_19[[#This Row],[vehicle cost]]+[1]!Table5_19[[#This Row],[team cost]]</f>
        <v>68500.275181934616</v>
      </c>
      <c r="S37" s="54">
        <f t="shared" si="0"/>
        <v>20.457178042500935</v>
      </c>
    </row>
    <row r="38" spans="1:19" ht="12.75" customHeight="1" x14ac:dyDescent="0.3">
      <c r="A38" s="7">
        <v>37</v>
      </c>
      <c r="B38" s="7" t="s">
        <v>83</v>
      </c>
      <c r="C38" t="s">
        <v>169</v>
      </c>
      <c r="D38" t="s">
        <v>44</v>
      </c>
      <c r="E38" t="s">
        <v>130</v>
      </c>
      <c r="F38" t="str">
        <f>VLOOKUP([1]!Table1_1[[#This Row],[Vehicle]],[1]vehicle_mapping!$A$2:$B$11,2,FALSE)</f>
        <v>Mahindra</v>
      </c>
      <c r="G38" t="s">
        <v>76</v>
      </c>
      <c r="H38">
        <v>2015</v>
      </c>
      <c r="I38" s="53">
        <f>VLOOKUP([1]!Table1_1[[#This Row],[OU Code]],[1]AMD_OU_Data!$C$25:$M$38,HLOOKUP([1]!Table1_1[[#This Row],[Vehicle]],[1]AMD_OU_Data!$D$24:$M$39,16,FALSE),FALSE)</f>
        <v>11.216814907083885</v>
      </c>
      <c r="J38" s="54">
        <f>HLOOKUP([1]!Table1_1[[#This Row],[Vehicle]],[1]AMD_OU_Data!$D$5:$M$20,16,FALSE)</f>
        <v>1.5529494662742389</v>
      </c>
      <c r="K38">
        <f>VLOOKUP([1]!Table1_1[[#This Row],[OU Code]],[1]AMD_OU_Data!$C$42:$E$56,2,FALSE)</f>
        <v>2600</v>
      </c>
      <c r="L38" s="55">
        <f>VLOOKUP([1]!Table1_1[[#This Row],[OU Code]],[1]AMD_OU_Data!$C$42:$E$56,3,FALSE)</f>
        <v>80.841831220499003</v>
      </c>
      <c r="M38" s="56">
        <f>IF(F38="market",0,([1]!Table5_19[[#This Row],[km travelled]]/[1]!Table5_19[[#This Row],[mileage]])*[1]!Table5_19[[#This Row],[fuel price]])</f>
        <v>18738.720654163106</v>
      </c>
      <c r="N38" s="56">
        <f>VLOOKUP(C38,[1]AMD_OU_Data!$C$61:$M$74,HLOOKUP([1]!Table1_1[[#This Row],[Vehicle]],[1]AMD_OU_Data!$D$60:$M$75,16,FALSE),FALSE)</f>
        <v>11200</v>
      </c>
      <c r="O38" s="56">
        <f>IF(G38&gt;2015,VLOOKUP([1]!Table5_19[[#This Row],[vehicle name]],[1]AMD_EMI_Data!$A$7:$E$26,5,FALSE),0)</f>
        <v>11420.4474004234</v>
      </c>
      <c r="P38" s="56">
        <f>IF([1]!Table3_18[[#This Row],[Vehicle ownership]]="Market",IF([1]!Table5_19[[#This Row],[capacity]]&lt;3, 40000, 80000),M38+N38+O38)</f>
        <v>41359.168054586509</v>
      </c>
      <c r="Q38" s="56">
        <f>IF([1]!Table3_18[[#This Row],[Vehicle ownership]]="Market",IF([1]!Table5_19[[#This Row],[capacity]]&lt;3,8000,16000),IF([1]!Table5_19[[#This Row],[capacity]]&lt;3,28000,36000))</f>
        <v>28000</v>
      </c>
      <c r="R38" s="55">
        <f>[1]!Table5_19[[#This Row],[vehicle cost]]+[1]!Table5_19[[#This Row],[team cost]]</f>
        <v>57938.720654163102</v>
      </c>
      <c r="S38" s="54">
        <f t="shared" si="0"/>
        <v>38.823736656855971</v>
      </c>
    </row>
    <row r="39" spans="1:19" ht="12.75" customHeight="1" x14ac:dyDescent="0.3">
      <c r="A39" s="7">
        <v>38</v>
      </c>
      <c r="B39" s="7" t="s">
        <v>81</v>
      </c>
      <c r="C39" t="s">
        <v>167</v>
      </c>
      <c r="D39" t="s">
        <v>45</v>
      </c>
      <c r="E39" t="s">
        <v>129</v>
      </c>
      <c r="F39" t="str">
        <f>VLOOKUP([1]!Table1_1[[#This Row],[Vehicle]],[1]vehicle_mapping!$A$2:$B$11,2,FALSE)</f>
        <v>Eicher 17</v>
      </c>
      <c r="G39" t="s">
        <v>127</v>
      </c>
      <c r="H39" t="s">
        <v>128</v>
      </c>
      <c r="I39" s="53">
        <f>VLOOKUP([1]!Table1_1[[#This Row],[OU Code]],[1]AMD_OU_Data!$C$25:$M$38,HLOOKUP([1]!Table1_1[[#This Row],[Vehicle]],[1]AMD_OU_Data!$D$24:$M$39,16,FALSE),FALSE)</f>
        <v>6.5525461364709248</v>
      </c>
      <c r="J39" s="54">
        <f>HLOOKUP([1]!Table1_1[[#This Row],[Vehicle]],[1]AMD_OU_Data!$D$5:$M$20,16,FALSE)</f>
        <v>4.7743248128964799</v>
      </c>
      <c r="K39">
        <f>VLOOKUP([1]!Table1_1[[#This Row],[OU Code]],[1]AMD_OU_Data!$C$42:$E$56,2,FALSE)</f>
        <v>2900</v>
      </c>
      <c r="L39" s="55">
        <f>VLOOKUP([1]!Table1_1[[#This Row],[OU Code]],[1]AMD_OU_Data!$C$42:$E$56,3,FALSE)</f>
        <v>100.490621572495</v>
      </c>
      <c r="M39" s="56">
        <f>IF(F39="market",0,([1]!Table5_19[[#This Row],[km travelled]]/[1]!Table5_19[[#This Row],[mileage]])*[1]!Table5_19[[#This Row],[fuel price]])</f>
        <v>44474.742564298867</v>
      </c>
      <c r="N39" s="56">
        <f>VLOOKUP(C39,[1]AMD_OU_Data!$C$61:$M$74,HLOOKUP([1]!Table1_1[[#This Row],[Vehicle]],[1]AMD_OU_Data!$D$60:$M$75,16,FALSE),FALSE)</f>
        <v>12500</v>
      </c>
      <c r="O39" s="56">
        <f>IF(G39&gt;2015,VLOOKUP([1]!Table5_19[[#This Row],[vehicle name]],[1]AMD_EMI_Data!$A$7:$E$26,5,FALSE),0)</f>
        <v>17511.352680649215</v>
      </c>
      <c r="P39" s="56">
        <f>IF([1]!Table3_18[[#This Row],[Vehicle ownership]]="Market",IF([1]!Table5_19[[#This Row],[capacity]]&lt;3, 40000, 80000),M39+N39+O39)</f>
        <v>80000</v>
      </c>
      <c r="Q39" s="56">
        <f>IF([1]!Table3_18[[#This Row],[Vehicle ownership]]="Market",IF([1]!Table5_19[[#This Row],[capacity]]&lt;3,8000,16000),IF([1]!Table5_19[[#This Row],[capacity]]&lt;3,28000,36000))</f>
        <v>16000</v>
      </c>
      <c r="R39" s="55">
        <f>[1]!Table5_19[[#This Row],[vehicle cost]]+[1]!Table5_19[[#This Row],[team cost]]</f>
        <v>96000</v>
      </c>
      <c r="S39" s="54">
        <f t="shared" si="0"/>
        <v>119.35812032241199</v>
      </c>
    </row>
    <row r="40" spans="1:19" ht="12.75" customHeight="1" x14ac:dyDescent="0.3">
      <c r="A40" s="7">
        <v>39</v>
      </c>
      <c r="B40" s="7" t="s">
        <v>86</v>
      </c>
      <c r="C40" t="s">
        <v>170</v>
      </c>
      <c r="D40" t="s">
        <v>46</v>
      </c>
      <c r="E40" t="s">
        <v>131</v>
      </c>
      <c r="F40" t="str">
        <f>VLOOKUP([1]!Table1_1[[#This Row],[Vehicle]],[1]vehicle_mapping!$A$2:$B$11,2,FALSE)</f>
        <v>AL Dost</v>
      </c>
      <c r="G40" t="s">
        <v>136</v>
      </c>
      <c r="H40">
        <v>2014</v>
      </c>
      <c r="I40" s="53">
        <f>VLOOKUP([1]!Table1_1[[#This Row],[OU Code]],[1]AMD_OU_Data!$C$25:$M$38,HLOOKUP([1]!Table1_1[[#This Row],[Vehicle]],[1]AMD_OU_Data!$D$24:$M$39,16,FALSE),FALSE)</f>
        <v>16.206961290646341</v>
      </c>
      <c r="J40" s="54">
        <f>HLOOKUP([1]!Table1_1[[#This Row],[Vehicle]],[1]AMD_OU_Data!$D$5:$M$20,16,FALSE)</f>
        <v>1.2979552817751512</v>
      </c>
      <c r="K40">
        <f>VLOOKUP([1]!Table1_1[[#This Row],[OU Code]],[1]AMD_OU_Data!$C$42:$E$56,2,FALSE)</f>
        <v>3000</v>
      </c>
      <c r="L40" s="55">
        <f>VLOOKUP([1]!Table1_1[[#This Row],[OU Code]],[1]AMD_OU_Data!$C$42:$E$56,3,FALSE)</f>
        <v>78.562830363879911</v>
      </c>
      <c r="M40" s="56">
        <f>IF(F40="market",0,([1]!Table5_19[[#This Row],[km travelled]]/[1]!Table5_19[[#This Row],[mileage]])*[1]!Table5_19[[#This Row],[fuel price]])</f>
        <v>14542.423275093808</v>
      </c>
      <c r="N40" s="56">
        <f>VLOOKUP(C40,[1]AMD_OU_Data!$C$61:$M$74,HLOOKUP([1]!Table1_1[[#This Row],[Vehicle]],[1]AMD_OU_Data!$D$60:$M$75,16,FALSE),FALSE)</f>
        <v>10200</v>
      </c>
      <c r="O40" s="56">
        <f>IF(G40&gt;2015,VLOOKUP([1]!Table5_19[[#This Row],[vehicle name]],[1]AMD_EMI_Data!$A$7:$E$26,5,FALSE),0)</f>
        <v>7613.6316002822668</v>
      </c>
      <c r="P40" s="56">
        <f>IF([1]!Table3_18[[#This Row],[Vehicle ownership]]="Market",IF([1]!Table5_19[[#This Row],[capacity]]&lt;3, 40000, 80000),M40+N40+O40)</f>
        <v>32356.054875376078</v>
      </c>
      <c r="Q40" s="56">
        <f>IF([1]!Table3_18[[#This Row],[Vehicle ownership]]="Market",IF([1]!Table5_19[[#This Row],[capacity]]&lt;3,8000,16000),IF([1]!Table5_19[[#This Row],[capacity]]&lt;3,28000,36000))</f>
        <v>28000</v>
      </c>
      <c r="R40" s="55">
        <f>[1]!Table5_19[[#This Row],[vehicle cost]]+[1]!Table5_19[[#This Row],[team cost]]</f>
        <v>52742.42327509381</v>
      </c>
      <c r="S40" s="54">
        <f t="shared" si="0"/>
        <v>32.448882044378777</v>
      </c>
    </row>
    <row r="41" spans="1:19" ht="12.75" customHeight="1" x14ac:dyDescent="0.3">
      <c r="A41" s="7">
        <v>40</v>
      </c>
      <c r="B41" s="7" t="s">
        <v>89</v>
      </c>
      <c r="C41" t="s">
        <v>175</v>
      </c>
      <c r="D41" t="s">
        <v>47</v>
      </c>
      <c r="E41" t="s">
        <v>164</v>
      </c>
      <c r="F41" t="str">
        <f>VLOOKUP([1]!Table1_1[[#This Row],[Vehicle]],[1]vehicle_mapping!$A$2:$B$11,2,FALSE)</f>
        <v>Pickup</v>
      </c>
      <c r="G41" t="s">
        <v>136</v>
      </c>
      <c r="H41">
        <v>2014</v>
      </c>
      <c r="I41" s="53">
        <f>VLOOKUP([1]!Table1_1[[#This Row],[OU Code]],[1]AMD_OU_Data!$C$25:$M$38,HLOOKUP([1]!Table1_1[[#This Row],[Vehicle]],[1]AMD_OU_Data!$D$24:$M$39,16,FALSE),FALSE)</f>
        <v>13.840671454814565</v>
      </c>
      <c r="J41" s="54">
        <f>HLOOKUP([1]!Table1_1[[#This Row],[Vehicle]],[1]AMD_OU_Data!$D$5:$M$20,16,FALSE)</f>
        <v>1.4607038482017727</v>
      </c>
      <c r="K41">
        <f>VLOOKUP([1]!Table1_1[[#This Row],[OU Code]],[1]AMD_OU_Data!$C$42:$E$56,2,FALSE)</f>
        <v>1800</v>
      </c>
      <c r="L41" s="55">
        <f>VLOOKUP([1]!Table1_1[[#This Row],[OU Code]],[1]AMD_OU_Data!$C$42:$E$56,3,FALSE)</f>
        <v>90.694100434826595</v>
      </c>
      <c r="M41" s="56">
        <f>IF(F41="market",0,([1]!Table5_19[[#This Row],[km travelled]]/[1]!Table5_19[[#This Row],[mileage]])*[1]!Table5_19[[#This Row],[fuel price]])</f>
        <v>11794.903254198736</v>
      </c>
      <c r="N41" s="56">
        <f>VLOOKUP(C41,[1]AMD_OU_Data!$C$61:$M$74,HLOOKUP([1]!Table1_1[[#This Row],[Vehicle]],[1]AMD_OU_Data!$D$60:$M$75,16,FALSE),FALSE)</f>
        <v>9300</v>
      </c>
      <c r="O41" s="56">
        <f>IF(G41&gt;2015,VLOOKUP([1]!Table5_19[[#This Row],[vehicle name]],[1]AMD_EMI_Data!$A$7:$E$26,5,FALSE),0)</f>
        <v>9897.7210803669477</v>
      </c>
      <c r="P41" s="56">
        <f>IF([1]!Table3_18[[#This Row],[Vehicle ownership]]="Market",IF([1]!Table5_19[[#This Row],[capacity]]&lt;3, 40000, 80000),M41+N41+O41)</f>
        <v>30992.624334565684</v>
      </c>
      <c r="Q41" s="56">
        <f>IF([1]!Table3_18[[#This Row],[Vehicle ownership]]="Market",IF([1]!Table5_19[[#This Row],[capacity]]&lt;3,8000,16000),IF([1]!Table5_19[[#This Row],[capacity]]&lt;3,28000,36000))</f>
        <v>28000</v>
      </c>
      <c r="R41" s="55">
        <f>[1]!Table5_19[[#This Row],[vehicle cost]]+[1]!Table5_19[[#This Row],[team cost]]</f>
        <v>49094.90325419874</v>
      </c>
      <c r="S41" s="54">
        <f t="shared" si="0"/>
        <v>36.51759620504432</v>
      </c>
    </row>
    <row r="42" spans="1:19" ht="12.75" customHeight="1" x14ac:dyDescent="0.3">
      <c r="A42" s="7">
        <v>41</v>
      </c>
      <c r="B42" s="7" t="s">
        <v>89</v>
      </c>
      <c r="C42" t="s">
        <v>175</v>
      </c>
      <c r="D42" t="s">
        <v>47</v>
      </c>
      <c r="E42" t="s">
        <v>132</v>
      </c>
      <c r="F42" t="str">
        <f>VLOOKUP([1]!Table1_1[[#This Row],[Vehicle]],[1]vehicle_mapping!$A$2:$B$11,2,FALSE)</f>
        <v>Tata Ace</v>
      </c>
      <c r="G42" t="s">
        <v>136</v>
      </c>
      <c r="H42">
        <v>2020</v>
      </c>
      <c r="I42" s="53">
        <f>VLOOKUP([1]!Table1_1[[#This Row],[OU Code]],[1]AMD_OU_Data!$C$25:$M$38,HLOOKUP([1]!Table1_1[[#This Row],[Vehicle]],[1]AMD_OU_Data!$D$24:$M$39,16,FALSE),FALSE)</f>
        <v>15.252132362435546</v>
      </c>
      <c r="J42" s="54">
        <f>HLOOKUP([1]!Table1_1[[#This Row],[Vehicle]],[1]AMD_OU_Data!$D$5:$M$20,16,FALSE)</f>
        <v>0.81828712170003737</v>
      </c>
      <c r="K42">
        <f>VLOOKUP([1]!Table1_1[[#This Row],[OU Code]],[1]AMD_OU_Data!$C$42:$E$56,2,FALSE)</f>
        <v>1800</v>
      </c>
      <c r="L42" s="55">
        <f>VLOOKUP([1]!Table1_1[[#This Row],[OU Code]],[1]AMD_OU_Data!$C$42:$E$56,3,FALSE)</f>
        <v>90.694100434826595</v>
      </c>
      <c r="M42" s="56">
        <f>IF(F42="market",0,([1]!Table5_19[[#This Row],[km travelled]]/[1]!Table5_19[[#This Row],[mileage]])*[1]!Table5_19[[#This Row],[fuel price]])</f>
        <v>10703.38080626382</v>
      </c>
      <c r="N42" s="56">
        <f>VLOOKUP(C42,[1]AMD_OU_Data!$C$61:$M$74,HLOOKUP([1]!Table1_1[[#This Row],[Vehicle]],[1]AMD_OU_Data!$D$60:$M$75,16,FALSE),FALSE)</f>
        <v>6200</v>
      </c>
      <c r="O42" s="56">
        <f>IF(G42&gt;2015,VLOOKUP([1]!Table5_19[[#This Row],[vehicle name]],[1]AMD_EMI_Data!$A$7:$E$26,5,FALSE),0)</f>
        <v>6090.9052802258138</v>
      </c>
      <c r="P42" s="56">
        <f>IF([1]!Table3_18[[#This Row],[Vehicle ownership]]="Market",IF([1]!Table5_19[[#This Row],[capacity]]&lt;3, 40000, 80000),M42+N42+O42)</f>
        <v>22994.286086489636</v>
      </c>
      <c r="Q42" s="56">
        <f>IF([1]!Table3_18[[#This Row],[Vehicle ownership]]="Market",IF([1]!Table5_19[[#This Row],[capacity]]&lt;3,8000,16000),IF([1]!Table5_19[[#This Row],[capacity]]&lt;3,28000,36000))</f>
        <v>28000</v>
      </c>
      <c r="R42" s="55">
        <f>[1]!Table5_19[[#This Row],[vehicle cost]]+[1]!Table5_19[[#This Row],[team cost]]</f>
        <v>50994.286086489636</v>
      </c>
      <c r="S42" s="54">
        <f t="shared" si="0"/>
        <v>20.457178042500935</v>
      </c>
    </row>
    <row r="43" spans="1:19" ht="12.75" customHeight="1" x14ac:dyDescent="0.3">
      <c r="A43" s="7">
        <v>42</v>
      </c>
      <c r="B43" s="7" t="s">
        <v>83</v>
      </c>
      <c r="C43" t="s">
        <v>174</v>
      </c>
      <c r="D43" t="s">
        <v>48</v>
      </c>
      <c r="E43" t="s">
        <v>132</v>
      </c>
      <c r="F43" t="str">
        <f>VLOOKUP([1]!Table1_1[[#This Row],[Vehicle]],[1]vehicle_mapping!$A$2:$B$11,2,FALSE)</f>
        <v>Tata Ace</v>
      </c>
      <c r="G43" t="s">
        <v>76</v>
      </c>
      <c r="H43">
        <v>2012</v>
      </c>
      <c r="I43" s="53">
        <f>VLOOKUP([1]!Table1_1[[#This Row],[OU Code]],[1]AMD_OU_Data!$C$25:$M$38,HLOOKUP([1]!Table1_1[[#This Row],[Vehicle]],[1]AMD_OU_Data!$D$24:$M$39,16,FALSE),FALSE)</f>
        <v>17.157710528177709</v>
      </c>
      <c r="J43" s="54">
        <f>HLOOKUP([1]!Table1_1[[#This Row],[Vehicle]],[1]AMD_OU_Data!$D$5:$M$20,16,FALSE)</f>
        <v>0.81828712170003737</v>
      </c>
      <c r="K43">
        <f>VLOOKUP([1]!Table1_1[[#This Row],[OU Code]],[1]AMD_OU_Data!$C$42:$E$56,2,FALSE)</f>
        <v>3100</v>
      </c>
      <c r="L43" s="55">
        <f>VLOOKUP([1]!Table1_1[[#This Row],[OU Code]],[1]AMD_OU_Data!$C$42:$E$56,3,FALSE)</f>
        <v>93.069310566121402</v>
      </c>
      <c r="M43" s="56">
        <f>IF(F43="market",0,([1]!Table5_19[[#This Row],[km travelled]]/[1]!Table5_19[[#This Row],[mileage]])*[1]!Table5_19[[#This Row],[fuel price]])</f>
        <v>16815.46394439719</v>
      </c>
      <c r="N43" s="56">
        <f>VLOOKUP(C43,[1]AMD_OU_Data!$C$61:$M$74,HLOOKUP([1]!Table1_1[[#This Row],[Vehicle]],[1]AMD_OU_Data!$D$60:$M$75,16,FALSE),FALSE)</f>
        <v>11800</v>
      </c>
      <c r="O43" s="56">
        <f>IF(G43&gt;2015,VLOOKUP([1]!Table5_19[[#This Row],[vehicle name]],[1]AMD_EMI_Data!$A$7:$E$26,5,FALSE),0)</f>
        <v>6090.9052802258138</v>
      </c>
      <c r="P43" s="56">
        <f>IF([1]!Table3_18[[#This Row],[Vehicle ownership]]="Market",IF([1]!Table5_19[[#This Row],[capacity]]&lt;3, 40000, 80000),M43+N43+O43)</f>
        <v>34706.369224623006</v>
      </c>
      <c r="Q43" s="56">
        <f>IF([1]!Table3_18[[#This Row],[Vehicle ownership]]="Market",IF([1]!Table5_19[[#This Row],[capacity]]&lt;3,8000,16000),IF([1]!Table5_19[[#This Row],[capacity]]&lt;3,28000,36000))</f>
        <v>28000</v>
      </c>
      <c r="R43" s="55">
        <f>[1]!Table5_19[[#This Row],[vehicle cost]]+[1]!Table5_19[[#This Row],[team cost]]</f>
        <v>56615.46394439719</v>
      </c>
      <c r="S43" s="54">
        <f t="shared" si="0"/>
        <v>20.457178042500935</v>
      </c>
    </row>
    <row r="44" spans="1:19" ht="12.75" customHeight="1" x14ac:dyDescent="0.3">
      <c r="A44" s="7">
        <v>43</v>
      </c>
      <c r="B44" s="7" t="s">
        <v>85</v>
      </c>
      <c r="C44" t="s">
        <v>172</v>
      </c>
      <c r="D44" t="s">
        <v>49</v>
      </c>
      <c r="E44" t="s">
        <v>132</v>
      </c>
      <c r="F44" t="str">
        <f>VLOOKUP([1]!Table1_1[[#This Row],[Vehicle]],[1]vehicle_mapping!$A$2:$B$11,2,FALSE)</f>
        <v>Tata Ace</v>
      </c>
      <c r="G44" t="s">
        <v>136</v>
      </c>
      <c r="H44">
        <v>2019</v>
      </c>
      <c r="I44" s="53">
        <f>VLOOKUP([1]!Table1_1[[#This Row],[OU Code]],[1]AMD_OU_Data!$C$25:$M$38,HLOOKUP([1]!Table1_1[[#This Row],[Vehicle]],[1]AMD_OU_Data!$D$24:$M$39,16,FALSE),FALSE)</f>
        <v>17.294647938760768</v>
      </c>
      <c r="J44" s="54">
        <f>HLOOKUP([1]!Table1_1[[#This Row],[Vehicle]],[1]AMD_OU_Data!$D$5:$M$20,16,FALSE)</f>
        <v>0.81828712170003737</v>
      </c>
      <c r="K44">
        <f>VLOOKUP([1]!Table1_1[[#This Row],[OU Code]],[1]AMD_OU_Data!$C$42:$E$56,2,FALSE)</f>
        <v>2900</v>
      </c>
      <c r="L44" s="55">
        <f>VLOOKUP([1]!Table1_1[[#This Row],[OU Code]],[1]AMD_OU_Data!$C$42:$E$56,3,FALSE)</f>
        <v>99.413389578885443</v>
      </c>
      <c r="M44" s="56">
        <f>IF(F44="market",0,([1]!Table5_19[[#This Row],[km travelled]]/[1]!Table5_19[[#This Row],[mileage]])*[1]!Table5_19[[#This Row],[fuel price]])</f>
        <v>16669.829348340325</v>
      </c>
      <c r="N44" s="56">
        <f>VLOOKUP(C44,[1]AMD_OU_Data!$C$61:$M$74,HLOOKUP([1]!Table1_1[[#This Row],[Vehicle]],[1]AMD_OU_Data!$D$60:$M$75,16,FALSE),FALSE)</f>
        <v>11500</v>
      </c>
      <c r="O44" s="56">
        <f>IF(G44&gt;2015,VLOOKUP([1]!Table5_19[[#This Row],[vehicle name]],[1]AMD_EMI_Data!$A$7:$E$26,5,FALSE),0)</f>
        <v>6090.9052802258138</v>
      </c>
      <c r="P44" s="56">
        <f>IF([1]!Table3_18[[#This Row],[Vehicle ownership]]="Market",IF([1]!Table5_19[[#This Row],[capacity]]&lt;3, 40000, 80000),M44+N44+O44)</f>
        <v>34260.734628566141</v>
      </c>
      <c r="Q44" s="56">
        <f>IF([1]!Table3_18[[#This Row],[Vehicle ownership]]="Market",IF([1]!Table5_19[[#This Row],[capacity]]&lt;3,8000,16000),IF([1]!Table5_19[[#This Row],[capacity]]&lt;3,28000,36000))</f>
        <v>28000</v>
      </c>
      <c r="R44" s="55">
        <f>[1]!Table5_19[[#This Row],[vehicle cost]]+[1]!Table5_19[[#This Row],[team cost]]</f>
        <v>62260.734628566141</v>
      </c>
      <c r="S44" s="54">
        <f t="shared" si="0"/>
        <v>20.457178042500935</v>
      </c>
    </row>
    <row r="45" spans="1:19" ht="12.75" customHeight="1" x14ac:dyDescent="0.3">
      <c r="A45" s="7">
        <v>44</v>
      </c>
      <c r="B45" s="7" t="s">
        <v>81</v>
      </c>
      <c r="C45" t="s">
        <v>167</v>
      </c>
      <c r="D45" t="s">
        <v>50</v>
      </c>
      <c r="E45" t="s">
        <v>129</v>
      </c>
      <c r="F45" t="str">
        <f>VLOOKUP([1]!Table1_1[[#This Row],[Vehicle]],[1]vehicle_mapping!$A$2:$B$11,2,FALSE)</f>
        <v>Eicher 17</v>
      </c>
      <c r="G45" t="s">
        <v>127</v>
      </c>
      <c r="H45" t="s">
        <v>128</v>
      </c>
      <c r="I45" s="53">
        <f>VLOOKUP([1]!Table1_1[[#This Row],[OU Code]],[1]AMD_OU_Data!$C$25:$M$38,HLOOKUP([1]!Table1_1[[#This Row],[Vehicle]],[1]AMD_OU_Data!$D$24:$M$39,16,FALSE),FALSE)</f>
        <v>6.5525461364709248</v>
      </c>
      <c r="J45" s="54">
        <f>HLOOKUP([1]!Table1_1[[#This Row],[Vehicle]],[1]AMD_OU_Data!$D$5:$M$20,16,FALSE)</f>
        <v>4.7743248128964799</v>
      </c>
      <c r="K45">
        <f>VLOOKUP([1]!Table1_1[[#This Row],[OU Code]],[1]AMD_OU_Data!$C$42:$E$56,2,FALSE)</f>
        <v>2900</v>
      </c>
      <c r="L45" s="55">
        <f>VLOOKUP([1]!Table1_1[[#This Row],[OU Code]],[1]AMD_OU_Data!$C$42:$E$56,3,FALSE)</f>
        <v>100.490621572495</v>
      </c>
      <c r="M45" s="56">
        <f>IF(F45="market",0,([1]!Table5_19[[#This Row],[km travelled]]/[1]!Table5_19[[#This Row],[mileage]])*[1]!Table5_19[[#This Row],[fuel price]])</f>
        <v>44474.742564298867</v>
      </c>
      <c r="N45" s="56">
        <f>VLOOKUP(C45,[1]AMD_OU_Data!$C$61:$M$74,HLOOKUP([1]!Table1_1[[#This Row],[Vehicle]],[1]AMD_OU_Data!$D$60:$M$75,16,FALSE),FALSE)</f>
        <v>12500</v>
      </c>
      <c r="O45" s="56">
        <f>IF(G45&gt;2015,VLOOKUP([1]!Table5_19[[#This Row],[vehicle name]],[1]AMD_EMI_Data!$A$7:$E$26,5,FALSE),0)</f>
        <v>17511.352680649215</v>
      </c>
      <c r="P45" s="56">
        <f>IF([1]!Table3_18[[#This Row],[Vehicle ownership]]="Market",IF([1]!Table5_19[[#This Row],[capacity]]&lt;3, 40000, 80000),M45+N45+O45)</f>
        <v>80000</v>
      </c>
      <c r="Q45" s="56">
        <f>IF([1]!Table3_18[[#This Row],[Vehicle ownership]]="Market",IF([1]!Table5_19[[#This Row],[capacity]]&lt;3,8000,16000),IF([1]!Table5_19[[#This Row],[capacity]]&lt;3,28000,36000))</f>
        <v>16000</v>
      </c>
      <c r="R45" s="55">
        <f>[1]!Table5_19[[#This Row],[vehicle cost]]+[1]!Table5_19[[#This Row],[team cost]]</f>
        <v>96000</v>
      </c>
      <c r="S45" s="54">
        <f t="shared" si="0"/>
        <v>119.35812032241199</v>
      </c>
    </row>
    <row r="46" spans="1:19" ht="12.75" customHeight="1" x14ac:dyDescent="0.3">
      <c r="A46" s="7">
        <v>45</v>
      </c>
      <c r="B46" s="7" t="s">
        <v>82</v>
      </c>
      <c r="C46" t="s">
        <v>168</v>
      </c>
      <c r="D46" t="s">
        <v>51</v>
      </c>
      <c r="E46" t="s">
        <v>132</v>
      </c>
      <c r="F46" t="str">
        <f>VLOOKUP([1]!Table1_1[[#This Row],[Vehicle]],[1]vehicle_mapping!$A$2:$B$11,2,FALSE)</f>
        <v>Tata Ace</v>
      </c>
      <c r="G46" t="s">
        <v>136</v>
      </c>
      <c r="H46">
        <v>2020</v>
      </c>
      <c r="I46" s="53">
        <f>VLOOKUP([1]!Table1_1[[#This Row],[OU Code]],[1]AMD_OU_Data!$C$25:$M$38,HLOOKUP([1]!Table1_1[[#This Row],[Vehicle]],[1]AMD_OU_Data!$D$24:$M$39,16,FALSE),FALSE)</f>
        <v>9.3641429387747763</v>
      </c>
      <c r="J46" s="54">
        <f>HLOOKUP([1]!Table1_1[[#This Row],[Vehicle]],[1]AMD_OU_Data!$D$5:$M$20,16,FALSE)</f>
        <v>0.81828712170003737</v>
      </c>
      <c r="K46">
        <f>VLOOKUP([1]!Table1_1[[#This Row],[OU Code]],[1]AMD_OU_Data!$C$42:$E$56,2,FALSE)</f>
        <v>2700</v>
      </c>
      <c r="L46" s="55">
        <f>VLOOKUP([1]!Table1_1[[#This Row],[OU Code]],[1]AMD_OU_Data!$C$42:$E$56,3,FALSE)</f>
        <v>113.411129978113</v>
      </c>
      <c r="M46" s="56">
        <f>IF(F46="market",0,([1]!Table5_19[[#This Row],[km travelled]]/[1]!Table5_19[[#This Row],[mileage]])*[1]!Table5_19[[#This Row],[fuel price]])</f>
        <v>32700.275181934616</v>
      </c>
      <c r="N46" s="56">
        <f>VLOOKUP(C46,[1]AMD_OU_Data!$C$61:$M$74,HLOOKUP([1]!Table1_1[[#This Row],[Vehicle]],[1]AMD_OU_Data!$D$60:$M$75,16,FALSE),FALSE)</f>
        <v>7800</v>
      </c>
      <c r="O46" s="56">
        <f>IF(G46&gt;2015,VLOOKUP([1]!Table5_19[[#This Row],[vehicle name]],[1]AMD_EMI_Data!$A$7:$E$26,5,FALSE),0)</f>
        <v>6090.9052802258138</v>
      </c>
      <c r="P46" s="56">
        <f>IF([1]!Table3_18[[#This Row],[Vehicle ownership]]="Market",IF([1]!Table5_19[[#This Row],[capacity]]&lt;3, 40000, 80000),M46+N46+O46)</f>
        <v>46591.180462160431</v>
      </c>
      <c r="Q46" s="56">
        <f>IF([1]!Table3_18[[#This Row],[Vehicle ownership]]="Market",IF([1]!Table5_19[[#This Row],[capacity]]&lt;3,8000,16000),IF([1]!Table5_19[[#This Row],[capacity]]&lt;3,28000,36000))</f>
        <v>28000</v>
      </c>
      <c r="R46" s="55">
        <f>[1]!Table5_19[[#This Row],[vehicle cost]]+[1]!Table5_19[[#This Row],[team cost]]</f>
        <v>74591.180462160439</v>
      </c>
      <c r="S46" s="54">
        <f t="shared" si="0"/>
        <v>20.457178042500935</v>
      </c>
    </row>
    <row r="47" spans="1:19" ht="12.75" customHeight="1" x14ac:dyDescent="0.3">
      <c r="A47" s="7">
        <v>46</v>
      </c>
      <c r="B47" s="7" t="s">
        <v>86</v>
      </c>
      <c r="C47" t="s">
        <v>170</v>
      </c>
      <c r="D47" t="s">
        <v>52</v>
      </c>
      <c r="E47" t="s">
        <v>140</v>
      </c>
      <c r="F47" t="str">
        <f>VLOOKUP([1]!Table1_1[[#This Row],[Vehicle]],[1]vehicle_mapping!$A$2:$B$11,2,FALSE)</f>
        <v>Super ace</v>
      </c>
      <c r="G47" t="s">
        <v>136</v>
      </c>
      <c r="H47">
        <v>2014</v>
      </c>
      <c r="I47" s="53">
        <f>VLOOKUP([1]!Table1_1[[#This Row],[OU Code]],[1]AMD_OU_Data!$C$25:$M$38,HLOOKUP([1]!Table1_1[[#This Row],[Vehicle]],[1]AMD_OU_Data!$D$24:$M$39,16,FALSE),FALSE)</f>
        <v>9.9226528824228826</v>
      </c>
      <c r="J47" s="54">
        <f>HLOOKUP([1]!Table1_1[[#This Row],[Vehicle]],[1]AMD_OU_Data!$D$5:$M$20,16,FALSE)</f>
        <v>1.2876695268341951</v>
      </c>
      <c r="K47">
        <f>VLOOKUP([1]!Table1_1[[#This Row],[OU Code]],[1]AMD_OU_Data!$C$42:$E$56,2,FALSE)</f>
        <v>3000</v>
      </c>
      <c r="L47" s="55">
        <f>VLOOKUP([1]!Table1_1[[#This Row],[OU Code]],[1]AMD_OU_Data!$C$42:$E$56,3,FALSE)</f>
        <v>78.562830363879911</v>
      </c>
      <c r="M47" s="56">
        <f>IF(F47="market",0,([1]!Table5_19[[#This Row],[km travelled]]/[1]!Table5_19[[#This Row],[mileage]])*[1]!Table5_19[[#This Row],[fuel price]])</f>
        <v>23752.568379081509</v>
      </c>
      <c r="N47" s="56">
        <f>VLOOKUP(C47,[1]AMD_OU_Data!$C$61:$M$74,HLOOKUP([1]!Table1_1[[#This Row],[Vehicle]],[1]AMD_OU_Data!$D$60:$M$75,16,FALSE),FALSE)</f>
        <v>10500</v>
      </c>
      <c r="O47" s="56">
        <f>IF(G47&gt;2015,VLOOKUP([1]!Table5_19[[#This Row],[vehicle name]],[1]AMD_EMI_Data!$A$7:$E$26,5,FALSE),0)</f>
        <v>8374.9947603104938</v>
      </c>
      <c r="P47" s="56">
        <f>IF([1]!Table3_18[[#This Row],[Vehicle ownership]]="Market",IF([1]!Table5_19[[#This Row],[capacity]]&lt;3, 40000, 80000),M47+N47+O47)</f>
        <v>42627.563139392005</v>
      </c>
      <c r="Q47" s="56">
        <f>IF([1]!Table3_18[[#This Row],[Vehicle ownership]]="Market",IF([1]!Table5_19[[#This Row],[capacity]]&lt;3,8000,16000),IF([1]!Table5_19[[#This Row],[capacity]]&lt;3,28000,36000))</f>
        <v>28000</v>
      </c>
      <c r="R47" s="55">
        <f>[1]!Table5_19[[#This Row],[vehicle cost]]+[1]!Table5_19[[#This Row],[team cost]]</f>
        <v>62252.568379081509</v>
      </c>
      <c r="S47" s="54">
        <f t="shared" si="0"/>
        <v>32.191738170854876</v>
      </c>
    </row>
    <row r="48" spans="1:19" ht="12.75" customHeight="1" x14ac:dyDescent="0.3">
      <c r="A48" s="7">
        <v>47</v>
      </c>
      <c r="B48" s="7" t="s">
        <v>86</v>
      </c>
      <c r="C48" t="s">
        <v>170</v>
      </c>
      <c r="D48" t="s">
        <v>52</v>
      </c>
      <c r="E48" t="s">
        <v>131</v>
      </c>
      <c r="F48" t="str">
        <f>VLOOKUP([1]!Table1_1[[#This Row],[Vehicle]],[1]vehicle_mapping!$A$2:$B$11,2,FALSE)</f>
        <v>AL Dost</v>
      </c>
      <c r="G48" t="s">
        <v>136</v>
      </c>
      <c r="H48">
        <v>2018</v>
      </c>
      <c r="I48" s="53">
        <f>VLOOKUP([1]!Table1_1[[#This Row],[OU Code]],[1]AMD_OU_Data!$C$25:$M$38,HLOOKUP([1]!Table1_1[[#This Row],[Vehicle]],[1]AMD_OU_Data!$D$24:$M$39,16,FALSE),FALSE)</f>
        <v>16.206961290646341</v>
      </c>
      <c r="J48" s="54">
        <f>HLOOKUP([1]!Table1_1[[#This Row],[Vehicle]],[1]AMD_OU_Data!$D$5:$M$20,16,FALSE)</f>
        <v>1.2979552817751512</v>
      </c>
      <c r="K48">
        <f>VLOOKUP([1]!Table1_1[[#This Row],[OU Code]],[1]AMD_OU_Data!$C$42:$E$56,2,FALSE)</f>
        <v>3000</v>
      </c>
      <c r="L48" s="55">
        <f>VLOOKUP([1]!Table1_1[[#This Row],[OU Code]],[1]AMD_OU_Data!$C$42:$E$56,3,FALSE)</f>
        <v>78.562830363879911</v>
      </c>
      <c r="M48" s="56">
        <f>IF(F48="market",0,([1]!Table5_19[[#This Row],[km travelled]]/[1]!Table5_19[[#This Row],[mileage]])*[1]!Table5_19[[#This Row],[fuel price]])</f>
        <v>14542.423275093808</v>
      </c>
      <c r="N48" s="56">
        <f>VLOOKUP(C48,[1]AMD_OU_Data!$C$61:$M$74,HLOOKUP([1]!Table1_1[[#This Row],[Vehicle]],[1]AMD_OU_Data!$D$60:$M$75,16,FALSE),FALSE)</f>
        <v>10200</v>
      </c>
      <c r="O48" s="56">
        <f>IF(G48&gt;2015,VLOOKUP([1]!Table5_19[[#This Row],[vehicle name]],[1]AMD_EMI_Data!$A$7:$E$26,5,FALSE),0)</f>
        <v>7613.6316002822668</v>
      </c>
      <c r="P48" s="56">
        <f>IF([1]!Table3_18[[#This Row],[Vehicle ownership]]="Market",IF([1]!Table5_19[[#This Row],[capacity]]&lt;3, 40000, 80000),M48+N48+O48)</f>
        <v>32356.054875376078</v>
      </c>
      <c r="Q48" s="56">
        <f>IF([1]!Table3_18[[#This Row],[Vehicle ownership]]="Market",IF([1]!Table5_19[[#This Row],[capacity]]&lt;3,8000,16000),IF([1]!Table5_19[[#This Row],[capacity]]&lt;3,28000,36000))</f>
        <v>28000</v>
      </c>
      <c r="R48" s="55">
        <f>[1]!Table5_19[[#This Row],[vehicle cost]]+[1]!Table5_19[[#This Row],[team cost]]</f>
        <v>60356.054875376081</v>
      </c>
      <c r="S48" s="54">
        <f t="shared" si="0"/>
        <v>32.448882044378777</v>
      </c>
    </row>
    <row r="49" spans="1:19" ht="12.75" customHeight="1" x14ac:dyDescent="0.3">
      <c r="A49" s="7">
        <v>48</v>
      </c>
      <c r="B49" s="7" t="s">
        <v>92</v>
      </c>
      <c r="C49" t="s">
        <v>178</v>
      </c>
      <c r="D49" t="s">
        <v>53</v>
      </c>
      <c r="E49" t="s">
        <v>132</v>
      </c>
      <c r="F49" t="str">
        <f>VLOOKUP([1]!Table1_1[[#This Row],[Vehicle]],[1]vehicle_mapping!$A$2:$B$11,2,FALSE)</f>
        <v>Tata Ace</v>
      </c>
      <c r="G49" t="s">
        <v>136</v>
      </c>
      <c r="H49">
        <v>2015</v>
      </c>
      <c r="I49" s="53">
        <f>VLOOKUP([1]!Table1_1[[#This Row],[OU Code]],[1]AMD_OU_Data!$C$25:$M$38,HLOOKUP([1]!Table1_1[[#This Row],[Vehicle]],[1]AMD_OU_Data!$D$24:$M$39,16,FALSE),FALSE)</f>
        <v>10.173410042173559</v>
      </c>
      <c r="J49" s="54">
        <f>HLOOKUP([1]!Table1_1[[#This Row],[Vehicle]],[1]AMD_OU_Data!$D$5:$M$20,16,FALSE)</f>
        <v>0.81828712170003737</v>
      </c>
      <c r="K49">
        <f>VLOOKUP([1]!Table1_1[[#This Row],[OU Code]],[1]AMD_OU_Data!$C$42:$E$56,2,FALSE)</f>
        <v>1800</v>
      </c>
      <c r="L49" s="55">
        <f>VLOOKUP([1]!Table1_1[[#This Row],[OU Code]],[1]AMD_OU_Data!$C$42:$E$56,3,FALSE)</f>
        <v>81.927096694379998</v>
      </c>
      <c r="M49" s="56">
        <f>IF(F49="market",0,([1]!Table5_19[[#This Row],[km travelled]]/[1]!Table5_19[[#This Row],[mileage]])*[1]!Table5_19[[#This Row],[fuel price]])</f>
        <v>14495.51069292958</v>
      </c>
      <c r="N49" s="56">
        <f>VLOOKUP(C49,[1]AMD_OU_Data!$C$61:$M$74,HLOOKUP([1]!Table1_1[[#This Row],[Vehicle]],[1]AMD_OU_Data!$D$60:$M$75,16,FALSE),FALSE)</f>
        <v>9700</v>
      </c>
      <c r="O49" s="56">
        <f>IF(G49&gt;2015,VLOOKUP([1]!Table5_19[[#This Row],[vehicle name]],[1]AMD_EMI_Data!$A$7:$E$26,5,FALSE),0)</f>
        <v>6090.9052802258138</v>
      </c>
      <c r="P49" s="56">
        <f>IF([1]!Table3_18[[#This Row],[Vehicle ownership]]="Market",IF([1]!Table5_19[[#This Row],[capacity]]&lt;3, 40000, 80000),M49+N49+O49)</f>
        <v>30286.415973155395</v>
      </c>
      <c r="Q49" s="56">
        <f>IF([1]!Table3_18[[#This Row],[Vehicle ownership]]="Market",IF([1]!Table5_19[[#This Row],[capacity]]&lt;3,8000,16000),IF([1]!Table5_19[[#This Row],[capacity]]&lt;3,28000,36000))</f>
        <v>28000</v>
      </c>
      <c r="R49" s="55">
        <f>[1]!Table5_19[[#This Row],[vehicle cost]]+[1]!Table5_19[[#This Row],[team cost]]</f>
        <v>52195.51069292958</v>
      </c>
      <c r="S49" s="54">
        <f t="shared" si="0"/>
        <v>20.457178042500935</v>
      </c>
    </row>
    <row r="50" spans="1:19" ht="12.75" customHeight="1" x14ac:dyDescent="0.3">
      <c r="A50" s="7">
        <v>49</v>
      </c>
      <c r="B50" s="7" t="s">
        <v>93</v>
      </c>
      <c r="C50" t="s">
        <v>179</v>
      </c>
      <c r="D50" t="s">
        <v>54</v>
      </c>
      <c r="E50" t="s">
        <v>130</v>
      </c>
      <c r="F50" t="str">
        <f>VLOOKUP([1]!Table1_1[[#This Row],[Vehicle]],[1]vehicle_mapping!$A$2:$B$11,2,FALSE)</f>
        <v>Mahindra</v>
      </c>
      <c r="G50" t="s">
        <v>76</v>
      </c>
      <c r="H50">
        <v>2019</v>
      </c>
      <c r="I50" s="53">
        <f>VLOOKUP([1]!Table1_1[[#This Row],[OU Code]],[1]AMD_OU_Data!$C$25:$M$38,HLOOKUP([1]!Table1_1[[#This Row],[Vehicle]],[1]AMD_OU_Data!$D$24:$M$39,16,FALSE),FALSE)</f>
        <v>8.6217992604575731</v>
      </c>
      <c r="J50" s="54">
        <f>HLOOKUP([1]!Table1_1[[#This Row],[Vehicle]],[1]AMD_OU_Data!$D$5:$M$20,16,FALSE)</f>
        <v>1.5529494662742389</v>
      </c>
      <c r="K50">
        <f>VLOOKUP([1]!Table1_1[[#This Row],[OU Code]],[1]AMD_OU_Data!$C$42:$E$56,2,FALSE)</f>
        <v>2000</v>
      </c>
      <c r="L50" s="55">
        <f>VLOOKUP([1]!Table1_1[[#This Row],[OU Code]],[1]AMD_OU_Data!$C$42:$E$56,3,FALSE)</f>
        <v>99.377580279295699</v>
      </c>
      <c r="M50" s="56">
        <f>IF(F50="market",0,([1]!Table5_19[[#This Row],[km travelled]]/[1]!Table5_19[[#This Row],[mileage]])*[1]!Table5_19[[#This Row],[fuel price]])</f>
        <v>23052.631423483541</v>
      </c>
      <c r="N50" s="56">
        <f>VLOOKUP(C50,[1]AMD_OU_Data!$C$61:$M$74,HLOOKUP([1]!Table1_1[[#This Row],[Vehicle]],[1]AMD_OU_Data!$D$60:$M$75,16,FALSE),FALSE)</f>
        <v>10200</v>
      </c>
      <c r="O50" s="56">
        <f>IF(G50&gt;2015,VLOOKUP([1]!Table5_19[[#This Row],[vehicle name]],[1]AMD_EMI_Data!$A$7:$E$26,5,FALSE),0)</f>
        <v>11420.4474004234</v>
      </c>
      <c r="P50" s="56">
        <f>IF([1]!Table3_18[[#This Row],[Vehicle ownership]]="Market",IF([1]!Table5_19[[#This Row],[capacity]]&lt;3, 40000, 80000),M50+N50+O50)</f>
        <v>44673.078823906944</v>
      </c>
      <c r="Q50" s="56">
        <f>IF([1]!Table3_18[[#This Row],[Vehicle ownership]]="Market",IF([1]!Table5_19[[#This Row],[capacity]]&lt;3,8000,16000),IF([1]!Table5_19[[#This Row],[capacity]]&lt;3,28000,36000))</f>
        <v>28000</v>
      </c>
      <c r="R50" s="55">
        <f>[1]!Table5_19[[#This Row],[vehicle cost]]+[1]!Table5_19[[#This Row],[team cost]]</f>
        <v>72673.078823906952</v>
      </c>
      <c r="S50" s="54">
        <f t="shared" si="0"/>
        <v>38.823736656855971</v>
      </c>
    </row>
    <row r="51" spans="1:19" ht="12.75" customHeight="1" x14ac:dyDescent="0.3">
      <c r="A51" s="7">
        <v>50</v>
      </c>
      <c r="B51" s="7" t="s">
        <v>93</v>
      </c>
      <c r="C51" t="s">
        <v>179</v>
      </c>
      <c r="D51" t="s">
        <v>54</v>
      </c>
      <c r="E51" t="s">
        <v>130</v>
      </c>
      <c r="F51" t="str">
        <f>VLOOKUP([1]!Table1_1[[#This Row],[Vehicle]],[1]vehicle_mapping!$A$2:$B$11,2,FALSE)</f>
        <v>Mahindra</v>
      </c>
      <c r="G51" t="s">
        <v>136</v>
      </c>
      <c r="H51">
        <v>2018</v>
      </c>
      <c r="I51" s="53">
        <f>VLOOKUP([1]!Table1_1[[#This Row],[OU Code]],[1]AMD_OU_Data!$C$25:$M$38,HLOOKUP([1]!Table1_1[[#This Row],[Vehicle]],[1]AMD_OU_Data!$D$24:$M$39,16,FALSE),FALSE)</f>
        <v>8.6217992604575731</v>
      </c>
      <c r="J51" s="54">
        <f>HLOOKUP([1]!Table1_1[[#This Row],[Vehicle]],[1]AMD_OU_Data!$D$5:$M$20,16,FALSE)</f>
        <v>1.5529494662742389</v>
      </c>
      <c r="K51">
        <f>VLOOKUP([1]!Table1_1[[#This Row],[OU Code]],[1]AMD_OU_Data!$C$42:$E$56,2,FALSE)</f>
        <v>2000</v>
      </c>
      <c r="L51" s="55">
        <f>VLOOKUP([1]!Table1_1[[#This Row],[OU Code]],[1]AMD_OU_Data!$C$42:$E$56,3,FALSE)</f>
        <v>99.377580279295699</v>
      </c>
      <c r="M51" s="56">
        <f>IF(F51="market",0,([1]!Table5_19[[#This Row],[km travelled]]/[1]!Table5_19[[#This Row],[mileage]])*[1]!Table5_19[[#This Row],[fuel price]])</f>
        <v>23052.631423483541</v>
      </c>
      <c r="N51" s="56">
        <f>VLOOKUP(C51,[1]AMD_OU_Data!$C$61:$M$74,HLOOKUP([1]!Table1_1[[#This Row],[Vehicle]],[1]AMD_OU_Data!$D$60:$M$75,16,FALSE),FALSE)</f>
        <v>10200</v>
      </c>
      <c r="O51" s="56">
        <f>IF(G51&gt;2015,VLOOKUP([1]!Table5_19[[#This Row],[vehicle name]],[1]AMD_EMI_Data!$A$7:$E$26,5,FALSE),0)</f>
        <v>11420.4474004234</v>
      </c>
      <c r="P51" s="56">
        <f>IF([1]!Table3_18[[#This Row],[Vehicle ownership]]="Market",IF([1]!Table5_19[[#This Row],[capacity]]&lt;3, 40000, 80000),M51+N51+O51)</f>
        <v>44673.078823906944</v>
      </c>
      <c r="Q51" s="56">
        <f>IF([1]!Table3_18[[#This Row],[Vehicle ownership]]="Market",IF([1]!Table5_19[[#This Row],[capacity]]&lt;3,8000,16000),IF([1]!Table5_19[[#This Row],[capacity]]&lt;3,28000,36000))</f>
        <v>28000</v>
      </c>
      <c r="R51" s="55">
        <f>[1]!Table5_19[[#This Row],[vehicle cost]]+[1]!Table5_19[[#This Row],[team cost]]</f>
        <v>72673.078823906952</v>
      </c>
      <c r="S51" s="54">
        <f t="shared" si="0"/>
        <v>38.823736656855971</v>
      </c>
    </row>
    <row r="52" spans="1:19" ht="12.75" customHeight="1" x14ac:dyDescent="0.3">
      <c r="A52" s="7">
        <v>51</v>
      </c>
      <c r="B52" s="7" t="s">
        <v>81</v>
      </c>
      <c r="C52" t="s">
        <v>167</v>
      </c>
      <c r="D52" t="s">
        <v>55</v>
      </c>
      <c r="E52" t="s">
        <v>129</v>
      </c>
      <c r="F52" t="str">
        <f>VLOOKUP([1]!Table1_1[[#This Row],[Vehicle]],[1]vehicle_mapping!$A$2:$B$11,2,FALSE)</f>
        <v>Eicher 17</v>
      </c>
      <c r="G52" t="s">
        <v>127</v>
      </c>
      <c r="H52" t="s">
        <v>128</v>
      </c>
      <c r="I52" s="53">
        <f>VLOOKUP([1]!Table1_1[[#This Row],[OU Code]],[1]AMD_OU_Data!$C$25:$M$38,HLOOKUP([1]!Table1_1[[#This Row],[Vehicle]],[1]AMD_OU_Data!$D$24:$M$39,16,FALSE),FALSE)</f>
        <v>6.5525461364709248</v>
      </c>
      <c r="J52" s="54">
        <f>HLOOKUP([1]!Table1_1[[#This Row],[Vehicle]],[1]AMD_OU_Data!$D$5:$M$20,16,FALSE)</f>
        <v>4.7743248128964799</v>
      </c>
      <c r="K52">
        <f>VLOOKUP([1]!Table1_1[[#This Row],[OU Code]],[1]AMD_OU_Data!$C$42:$E$56,2,FALSE)</f>
        <v>2900</v>
      </c>
      <c r="L52" s="55">
        <f>VLOOKUP([1]!Table1_1[[#This Row],[OU Code]],[1]AMD_OU_Data!$C$42:$E$56,3,FALSE)</f>
        <v>100.490621572495</v>
      </c>
      <c r="M52" s="56">
        <f>IF(F52="market",0,([1]!Table5_19[[#This Row],[km travelled]]/[1]!Table5_19[[#This Row],[mileage]])*[1]!Table5_19[[#This Row],[fuel price]])</f>
        <v>44474.742564298867</v>
      </c>
      <c r="N52" s="56">
        <f>VLOOKUP(C52,[1]AMD_OU_Data!$C$61:$M$74,HLOOKUP([1]!Table1_1[[#This Row],[Vehicle]],[1]AMD_OU_Data!$D$60:$M$75,16,FALSE),FALSE)</f>
        <v>12500</v>
      </c>
      <c r="O52" s="56">
        <f>IF(G52&gt;2015,VLOOKUP([1]!Table5_19[[#This Row],[vehicle name]],[1]AMD_EMI_Data!$A$7:$E$26,5,FALSE),0)</f>
        <v>17511.352680649215</v>
      </c>
      <c r="P52" s="56">
        <f>IF([1]!Table3_18[[#This Row],[Vehicle ownership]]="Market",IF([1]!Table5_19[[#This Row],[capacity]]&lt;3, 40000, 80000),M52+N52+O52)</f>
        <v>80000</v>
      </c>
      <c r="Q52" s="56">
        <f>IF([1]!Table3_18[[#This Row],[Vehicle ownership]]="Market",IF([1]!Table5_19[[#This Row],[capacity]]&lt;3,8000,16000),IF([1]!Table5_19[[#This Row],[capacity]]&lt;3,28000,36000))</f>
        <v>16000</v>
      </c>
      <c r="R52" s="55">
        <f>[1]!Table5_19[[#This Row],[vehicle cost]]+[1]!Table5_19[[#This Row],[team cost]]</f>
        <v>96000</v>
      </c>
      <c r="S52" s="54">
        <f t="shared" si="0"/>
        <v>119.35812032241199</v>
      </c>
    </row>
    <row r="53" spans="1:19" ht="12.75" customHeight="1" x14ac:dyDescent="0.3">
      <c r="A53" s="7">
        <v>52</v>
      </c>
      <c r="B53" s="7" t="s">
        <v>83</v>
      </c>
      <c r="C53" t="s">
        <v>169</v>
      </c>
      <c r="D53" t="s">
        <v>56</v>
      </c>
      <c r="E53" t="s">
        <v>130</v>
      </c>
      <c r="F53" t="str">
        <f>VLOOKUP([1]!Table1_1[[#This Row],[Vehicle]],[1]vehicle_mapping!$A$2:$B$11,2,FALSE)</f>
        <v>Mahindra</v>
      </c>
      <c r="G53" t="s">
        <v>76</v>
      </c>
      <c r="H53">
        <v>2011</v>
      </c>
      <c r="I53" s="53">
        <f>VLOOKUP([1]!Table1_1[[#This Row],[OU Code]],[1]AMD_OU_Data!$C$25:$M$38,HLOOKUP([1]!Table1_1[[#This Row],[Vehicle]],[1]AMD_OU_Data!$D$24:$M$39,16,FALSE),FALSE)</f>
        <v>11.216814907083885</v>
      </c>
      <c r="J53" s="54">
        <f>HLOOKUP([1]!Table1_1[[#This Row],[Vehicle]],[1]AMD_OU_Data!$D$5:$M$20,16,FALSE)</f>
        <v>1.5529494662742389</v>
      </c>
      <c r="K53">
        <f>VLOOKUP([1]!Table1_1[[#This Row],[OU Code]],[1]AMD_OU_Data!$C$42:$E$56,2,FALSE)</f>
        <v>2600</v>
      </c>
      <c r="L53" s="55">
        <f>VLOOKUP([1]!Table1_1[[#This Row],[OU Code]],[1]AMD_OU_Data!$C$42:$E$56,3,FALSE)</f>
        <v>80.841831220499003</v>
      </c>
      <c r="M53" s="56">
        <f>IF(F53="market",0,([1]!Table5_19[[#This Row],[km travelled]]/[1]!Table5_19[[#This Row],[mileage]])*[1]!Table5_19[[#This Row],[fuel price]])</f>
        <v>18738.720654163106</v>
      </c>
      <c r="N53" s="56">
        <f>VLOOKUP(C53,[1]AMD_OU_Data!$C$61:$M$74,HLOOKUP([1]!Table1_1[[#This Row],[Vehicle]],[1]AMD_OU_Data!$D$60:$M$75,16,FALSE),FALSE)</f>
        <v>11200</v>
      </c>
      <c r="O53" s="56">
        <f>IF(G53&gt;2015,VLOOKUP([1]!Table5_19[[#This Row],[vehicle name]],[1]AMD_EMI_Data!$A$7:$E$26,5,FALSE),0)</f>
        <v>11420.4474004234</v>
      </c>
      <c r="P53" s="56">
        <f>IF([1]!Table3_18[[#This Row],[Vehicle ownership]]="Market",IF([1]!Table5_19[[#This Row],[capacity]]&lt;3, 40000, 80000),M53+N53+O53)</f>
        <v>41359.168054586509</v>
      </c>
      <c r="Q53" s="56">
        <f>IF([1]!Table3_18[[#This Row],[Vehicle ownership]]="Market",IF([1]!Table5_19[[#This Row],[capacity]]&lt;3,8000,16000),IF([1]!Table5_19[[#This Row],[capacity]]&lt;3,28000,36000))</f>
        <v>28000</v>
      </c>
      <c r="R53" s="55">
        <f>[1]!Table5_19[[#This Row],[vehicle cost]]+[1]!Table5_19[[#This Row],[team cost]]</f>
        <v>57938.720654163102</v>
      </c>
      <c r="S53" s="54">
        <f t="shared" si="0"/>
        <v>38.823736656855971</v>
      </c>
    </row>
    <row r="54" spans="1:19" ht="12.75" customHeight="1" x14ac:dyDescent="0.3">
      <c r="A54" s="7">
        <v>53</v>
      </c>
      <c r="B54" s="7" t="s">
        <v>86</v>
      </c>
      <c r="C54" t="s">
        <v>170</v>
      </c>
      <c r="D54" t="s">
        <v>57</v>
      </c>
      <c r="E54" t="s">
        <v>131</v>
      </c>
      <c r="F54" t="str">
        <f>VLOOKUP([1]!Table1_1[[#This Row],[Vehicle]],[1]vehicle_mapping!$A$2:$B$11,2,FALSE)</f>
        <v>AL Dost</v>
      </c>
      <c r="G54" t="s">
        <v>136</v>
      </c>
      <c r="H54">
        <v>2015</v>
      </c>
      <c r="I54" s="53">
        <f>VLOOKUP([1]!Table1_1[[#This Row],[OU Code]],[1]AMD_OU_Data!$C$25:$M$38,HLOOKUP([1]!Table1_1[[#This Row],[Vehicle]],[1]AMD_OU_Data!$D$24:$M$39,16,FALSE),FALSE)</f>
        <v>16.206961290646341</v>
      </c>
      <c r="J54" s="54">
        <f>HLOOKUP([1]!Table1_1[[#This Row],[Vehicle]],[1]AMD_OU_Data!$D$5:$M$20,16,FALSE)</f>
        <v>1.2979552817751512</v>
      </c>
      <c r="K54">
        <f>VLOOKUP([1]!Table1_1[[#This Row],[OU Code]],[1]AMD_OU_Data!$C$42:$E$56,2,FALSE)</f>
        <v>3000</v>
      </c>
      <c r="L54" s="55">
        <f>VLOOKUP([1]!Table1_1[[#This Row],[OU Code]],[1]AMD_OU_Data!$C$42:$E$56,3,FALSE)</f>
        <v>78.562830363879911</v>
      </c>
      <c r="M54" s="56">
        <f>IF(F54="market",0,([1]!Table5_19[[#This Row],[km travelled]]/[1]!Table5_19[[#This Row],[mileage]])*[1]!Table5_19[[#This Row],[fuel price]])</f>
        <v>14542.423275093808</v>
      </c>
      <c r="N54" s="56">
        <f>VLOOKUP(C54,[1]AMD_OU_Data!$C$61:$M$74,HLOOKUP([1]!Table1_1[[#This Row],[Vehicle]],[1]AMD_OU_Data!$D$60:$M$75,16,FALSE),FALSE)</f>
        <v>10200</v>
      </c>
      <c r="O54" s="56">
        <f>IF(G54&gt;2015,VLOOKUP([1]!Table5_19[[#This Row],[vehicle name]],[1]AMD_EMI_Data!$A$7:$E$26,5,FALSE),0)</f>
        <v>7613.6316002822668</v>
      </c>
      <c r="P54" s="56">
        <f>IF([1]!Table3_18[[#This Row],[Vehicle ownership]]="Market",IF([1]!Table5_19[[#This Row],[capacity]]&lt;3, 40000, 80000),M54+N54+O54)</f>
        <v>32356.054875376078</v>
      </c>
      <c r="Q54" s="56">
        <f>IF([1]!Table3_18[[#This Row],[Vehicle ownership]]="Market",IF([1]!Table5_19[[#This Row],[capacity]]&lt;3,8000,16000),IF([1]!Table5_19[[#This Row],[capacity]]&lt;3,28000,36000))</f>
        <v>28000</v>
      </c>
      <c r="R54" s="55">
        <f>[1]!Table5_19[[#This Row],[vehicle cost]]+[1]!Table5_19[[#This Row],[team cost]]</f>
        <v>52742.42327509381</v>
      </c>
      <c r="S54" s="54">
        <f t="shared" si="0"/>
        <v>32.448882044378777</v>
      </c>
    </row>
    <row r="55" spans="1:19" ht="12.75" customHeight="1" x14ac:dyDescent="0.3">
      <c r="A55" s="7">
        <v>54</v>
      </c>
      <c r="B55" s="7" t="s">
        <v>85</v>
      </c>
      <c r="C55" t="s">
        <v>172</v>
      </c>
      <c r="D55" t="s">
        <v>58</v>
      </c>
      <c r="E55" t="s">
        <v>132</v>
      </c>
      <c r="F55" t="str">
        <f>VLOOKUP([1]!Table1_1[[#This Row],[Vehicle]],[1]vehicle_mapping!$A$2:$B$11,2,FALSE)</f>
        <v>Tata Ace</v>
      </c>
      <c r="G55" t="s">
        <v>136</v>
      </c>
      <c r="H55">
        <v>2019</v>
      </c>
      <c r="I55" s="53">
        <f>VLOOKUP([1]!Table1_1[[#This Row],[OU Code]],[1]AMD_OU_Data!$C$25:$M$38,HLOOKUP([1]!Table1_1[[#This Row],[Vehicle]],[1]AMD_OU_Data!$D$24:$M$39,16,FALSE),FALSE)</f>
        <v>17.294647938760768</v>
      </c>
      <c r="J55" s="54">
        <f>HLOOKUP([1]!Table1_1[[#This Row],[Vehicle]],[1]AMD_OU_Data!$D$5:$M$20,16,FALSE)</f>
        <v>0.81828712170003737</v>
      </c>
      <c r="K55">
        <f>VLOOKUP([1]!Table1_1[[#This Row],[OU Code]],[1]AMD_OU_Data!$C$42:$E$56,2,FALSE)</f>
        <v>2900</v>
      </c>
      <c r="L55" s="55">
        <f>VLOOKUP([1]!Table1_1[[#This Row],[OU Code]],[1]AMD_OU_Data!$C$42:$E$56,3,FALSE)</f>
        <v>99.413389578885443</v>
      </c>
      <c r="M55" s="56">
        <f>IF(F55="market",0,([1]!Table5_19[[#This Row],[km travelled]]/[1]!Table5_19[[#This Row],[mileage]])*[1]!Table5_19[[#This Row],[fuel price]])</f>
        <v>16669.829348340325</v>
      </c>
      <c r="N55" s="56">
        <f>VLOOKUP(C55,[1]AMD_OU_Data!$C$61:$M$74,HLOOKUP([1]!Table1_1[[#This Row],[Vehicle]],[1]AMD_OU_Data!$D$60:$M$75,16,FALSE),FALSE)</f>
        <v>11500</v>
      </c>
      <c r="O55" s="56">
        <f>IF(G55&gt;2015,VLOOKUP([1]!Table5_19[[#This Row],[vehicle name]],[1]AMD_EMI_Data!$A$7:$E$26,5,FALSE),0)</f>
        <v>6090.9052802258138</v>
      </c>
      <c r="P55" s="56">
        <f>IF([1]!Table3_18[[#This Row],[Vehicle ownership]]="Market",IF([1]!Table5_19[[#This Row],[capacity]]&lt;3, 40000, 80000),M55+N55+O55)</f>
        <v>34260.734628566141</v>
      </c>
      <c r="Q55" s="56">
        <f>IF([1]!Table3_18[[#This Row],[Vehicle ownership]]="Market",IF([1]!Table5_19[[#This Row],[capacity]]&lt;3,8000,16000),IF([1]!Table5_19[[#This Row],[capacity]]&lt;3,28000,36000))</f>
        <v>28000</v>
      </c>
      <c r="R55" s="55">
        <f>[1]!Table5_19[[#This Row],[vehicle cost]]+[1]!Table5_19[[#This Row],[team cost]]</f>
        <v>62260.734628566141</v>
      </c>
      <c r="S55" s="54">
        <f t="shared" si="0"/>
        <v>20.457178042500935</v>
      </c>
    </row>
    <row r="56" spans="1:19" ht="12.75" customHeight="1" x14ac:dyDescent="0.3">
      <c r="A56" s="7">
        <v>55</v>
      </c>
      <c r="B56" s="7" t="s">
        <v>83</v>
      </c>
      <c r="C56" t="s">
        <v>169</v>
      </c>
      <c r="D56" t="s">
        <v>59</v>
      </c>
      <c r="E56" t="s">
        <v>129</v>
      </c>
      <c r="F56" t="str">
        <f>VLOOKUP([1]!Table1_1[[#This Row],[Vehicle]],[1]vehicle_mapping!$A$2:$B$11,2,FALSE)</f>
        <v>Eicher 17</v>
      </c>
      <c r="G56" t="s">
        <v>127</v>
      </c>
      <c r="H56" t="s">
        <v>128</v>
      </c>
      <c r="I56" s="53">
        <f>VLOOKUP([1]!Table1_1[[#This Row],[OU Code]],[1]AMD_OU_Data!$C$25:$M$38,HLOOKUP([1]!Table1_1[[#This Row],[Vehicle]],[1]AMD_OU_Data!$D$24:$M$39,16,FALSE),FALSE)</f>
        <v>4.6995094079618678</v>
      </c>
      <c r="J56" s="54">
        <f>HLOOKUP([1]!Table1_1[[#This Row],[Vehicle]],[1]AMD_OU_Data!$D$5:$M$20,16,FALSE)</f>
        <v>4.7743248128964799</v>
      </c>
      <c r="K56">
        <f>VLOOKUP([1]!Table1_1[[#This Row],[OU Code]],[1]AMD_OU_Data!$C$42:$E$56,2,FALSE)</f>
        <v>2600</v>
      </c>
      <c r="L56" s="55">
        <f>VLOOKUP([1]!Table1_1[[#This Row],[OU Code]],[1]AMD_OU_Data!$C$42:$E$56,3,FALSE)</f>
        <v>80.841831220499003</v>
      </c>
      <c r="M56" s="56">
        <f>IF(F56="market",0,([1]!Table5_19[[#This Row],[km travelled]]/[1]!Table5_19[[#This Row],[mileage]])*[1]!Table5_19[[#This Row],[fuel price]])</f>
        <v>44725.681539693796</v>
      </c>
      <c r="N56" s="56">
        <f>VLOOKUP(C56,[1]AMD_OU_Data!$C$61:$M$74,HLOOKUP([1]!Table1_1[[#This Row],[Vehicle]],[1]AMD_OU_Data!$D$60:$M$75,16,FALSE),FALSE)</f>
        <v>11200</v>
      </c>
      <c r="O56" s="56">
        <f>IF(G56&gt;2015,VLOOKUP([1]!Table5_19[[#This Row],[vehicle name]],[1]AMD_EMI_Data!$A$7:$E$26,5,FALSE),0)</f>
        <v>17511.352680649215</v>
      </c>
      <c r="P56" s="56">
        <f>IF([1]!Table3_18[[#This Row],[Vehicle ownership]]="Market",IF([1]!Table5_19[[#This Row],[capacity]]&lt;3, 40000, 80000),M56+N56+O56)</f>
        <v>80000</v>
      </c>
      <c r="Q56" s="56">
        <f>IF([1]!Table3_18[[#This Row],[Vehicle ownership]]="Market",IF([1]!Table5_19[[#This Row],[capacity]]&lt;3,8000,16000),IF([1]!Table5_19[[#This Row],[capacity]]&lt;3,28000,36000))</f>
        <v>16000</v>
      </c>
      <c r="R56" s="55">
        <f>[1]!Table5_19[[#This Row],[vehicle cost]]+[1]!Table5_19[[#This Row],[team cost]]</f>
        <v>96000</v>
      </c>
      <c r="S56" s="54">
        <f t="shared" si="0"/>
        <v>119.35812032241199</v>
      </c>
    </row>
    <row r="57" spans="1:19" ht="12.75" customHeight="1" x14ac:dyDescent="0.3">
      <c r="A57" s="7">
        <v>56</v>
      </c>
      <c r="B57" s="7" t="s">
        <v>83</v>
      </c>
      <c r="C57" t="s">
        <v>169</v>
      </c>
      <c r="D57" t="s">
        <v>59</v>
      </c>
      <c r="E57" t="s">
        <v>130</v>
      </c>
      <c r="F57" t="str">
        <f>VLOOKUP([1]!Table1_1[[#This Row],[Vehicle]],[1]vehicle_mapping!$A$2:$B$11,2,FALSE)</f>
        <v>Mahindra</v>
      </c>
      <c r="G57" t="s">
        <v>76</v>
      </c>
      <c r="H57">
        <v>2018</v>
      </c>
      <c r="I57" s="53">
        <f>VLOOKUP([1]!Table1_1[[#This Row],[OU Code]],[1]AMD_OU_Data!$C$25:$M$38,HLOOKUP([1]!Table1_1[[#This Row],[Vehicle]],[1]AMD_OU_Data!$D$24:$M$39,16,FALSE),FALSE)</f>
        <v>11.216814907083885</v>
      </c>
      <c r="J57" s="54">
        <f>HLOOKUP([1]!Table1_1[[#This Row],[Vehicle]],[1]AMD_OU_Data!$D$5:$M$20,16,FALSE)</f>
        <v>1.5529494662742389</v>
      </c>
      <c r="K57">
        <f>VLOOKUP([1]!Table1_1[[#This Row],[OU Code]],[1]AMD_OU_Data!$C$42:$E$56,2,FALSE)</f>
        <v>2600</v>
      </c>
      <c r="L57" s="55">
        <f>VLOOKUP([1]!Table1_1[[#This Row],[OU Code]],[1]AMD_OU_Data!$C$42:$E$56,3,FALSE)</f>
        <v>80.841831220499003</v>
      </c>
      <c r="M57" s="56">
        <f>IF(F57="market",0,([1]!Table5_19[[#This Row],[km travelled]]/[1]!Table5_19[[#This Row],[mileage]])*[1]!Table5_19[[#This Row],[fuel price]])</f>
        <v>18738.720654163106</v>
      </c>
      <c r="N57" s="56">
        <f>VLOOKUP(C57,[1]AMD_OU_Data!$C$61:$M$74,HLOOKUP([1]!Table1_1[[#This Row],[Vehicle]],[1]AMD_OU_Data!$D$60:$M$75,16,FALSE),FALSE)</f>
        <v>11200</v>
      </c>
      <c r="O57" s="56">
        <f>IF(G57&gt;2015,VLOOKUP([1]!Table5_19[[#This Row],[vehicle name]],[1]AMD_EMI_Data!$A$7:$E$26,5,FALSE),0)</f>
        <v>11420.4474004234</v>
      </c>
      <c r="P57" s="56">
        <f>IF([1]!Table3_18[[#This Row],[Vehicle ownership]]="Market",IF([1]!Table5_19[[#This Row],[capacity]]&lt;3, 40000, 80000),M57+N57+O57)</f>
        <v>41359.168054586509</v>
      </c>
      <c r="Q57" s="56">
        <f>IF([1]!Table3_18[[#This Row],[Vehicle ownership]]="Market",IF([1]!Table5_19[[#This Row],[capacity]]&lt;3,8000,16000),IF([1]!Table5_19[[#This Row],[capacity]]&lt;3,28000,36000))</f>
        <v>28000</v>
      </c>
      <c r="R57" s="55">
        <f>[1]!Table5_19[[#This Row],[vehicle cost]]+[1]!Table5_19[[#This Row],[team cost]]</f>
        <v>69359.168054586509</v>
      </c>
      <c r="S57" s="54">
        <f t="shared" si="0"/>
        <v>38.823736656855971</v>
      </c>
    </row>
    <row r="58" spans="1:19" ht="12.75" customHeight="1" x14ac:dyDescent="0.3">
      <c r="A58" s="7">
        <v>57</v>
      </c>
      <c r="B58" s="7" t="s">
        <v>83</v>
      </c>
      <c r="C58" t="s">
        <v>169</v>
      </c>
      <c r="D58" t="s">
        <v>59</v>
      </c>
      <c r="E58" t="s">
        <v>164</v>
      </c>
      <c r="F58" t="str">
        <f>VLOOKUP([1]!Table1_1[[#This Row],[Vehicle]],[1]vehicle_mapping!$A$2:$B$11,2,FALSE)</f>
        <v>Pickup</v>
      </c>
      <c r="G58" t="s">
        <v>76</v>
      </c>
      <c r="H58">
        <v>2018</v>
      </c>
      <c r="I58" s="53">
        <f>VLOOKUP([1]!Table1_1[[#This Row],[OU Code]],[1]AMD_OU_Data!$C$25:$M$38,HLOOKUP([1]!Table1_1[[#This Row],[Vehicle]],[1]AMD_OU_Data!$D$24:$M$39,16,FALSE),FALSE)</f>
        <v>8.0856008470429561</v>
      </c>
      <c r="J58" s="54">
        <f>HLOOKUP([1]!Table1_1[[#This Row],[Vehicle]],[1]AMD_OU_Data!$D$5:$M$20,16,FALSE)</f>
        <v>1.4607038482017727</v>
      </c>
      <c r="K58">
        <f>VLOOKUP([1]!Table1_1[[#This Row],[OU Code]],[1]AMD_OU_Data!$C$42:$E$56,2,FALSE)</f>
        <v>2600</v>
      </c>
      <c r="L58" s="55">
        <f>VLOOKUP([1]!Table1_1[[#This Row],[OU Code]],[1]AMD_OU_Data!$C$42:$E$56,3,FALSE)</f>
        <v>80.841831220499003</v>
      </c>
      <c r="M58" s="56">
        <f>IF(F58="market",0,([1]!Table5_19[[#This Row],[km travelled]]/[1]!Table5_19[[#This Row],[mileage]])*[1]!Table5_19[[#This Row],[fuel price]])</f>
        <v>25995.441173696705</v>
      </c>
      <c r="N58" s="56">
        <f>VLOOKUP(C58,[1]AMD_OU_Data!$C$61:$M$74,HLOOKUP([1]!Table1_1[[#This Row],[Vehicle]],[1]AMD_OU_Data!$D$60:$M$75,16,FALSE),FALSE)</f>
        <v>9800</v>
      </c>
      <c r="O58" s="56">
        <f>IF(G58&gt;2015,VLOOKUP([1]!Table5_19[[#This Row],[vehicle name]],[1]AMD_EMI_Data!$A$7:$E$26,5,FALSE),0)</f>
        <v>9897.7210803669477</v>
      </c>
      <c r="P58" s="56">
        <f>IF([1]!Table3_18[[#This Row],[Vehicle ownership]]="Market",IF([1]!Table5_19[[#This Row],[capacity]]&lt;3, 40000, 80000),M58+N58+O58)</f>
        <v>45693.162254063645</v>
      </c>
      <c r="Q58" s="56">
        <f>IF([1]!Table3_18[[#This Row],[Vehicle ownership]]="Market",IF([1]!Table5_19[[#This Row],[capacity]]&lt;3,8000,16000),IF([1]!Table5_19[[#This Row],[capacity]]&lt;3,28000,36000))</f>
        <v>28000</v>
      </c>
      <c r="R58" s="55">
        <f>[1]!Table5_19[[#This Row],[vehicle cost]]+[1]!Table5_19[[#This Row],[team cost]]</f>
        <v>73693.162254063645</v>
      </c>
      <c r="S58" s="54">
        <f t="shared" si="0"/>
        <v>36.51759620504432</v>
      </c>
    </row>
    <row r="59" spans="1:19" ht="12.75" customHeight="1" x14ac:dyDescent="0.3">
      <c r="A59" s="7">
        <v>58</v>
      </c>
      <c r="B59" s="7" t="s">
        <v>83</v>
      </c>
      <c r="C59" t="s">
        <v>169</v>
      </c>
      <c r="D59" t="s">
        <v>59</v>
      </c>
      <c r="E59" t="s">
        <v>132</v>
      </c>
      <c r="F59" t="str">
        <f>VLOOKUP([1]!Table1_1[[#This Row],[Vehicle]],[1]vehicle_mapping!$A$2:$B$11,2,FALSE)</f>
        <v>Tata Ace</v>
      </c>
      <c r="G59" t="s">
        <v>76</v>
      </c>
      <c r="H59">
        <v>2014</v>
      </c>
      <c r="I59" s="53">
        <f>VLOOKUP([1]!Table1_1[[#This Row],[OU Code]],[1]AMD_OU_Data!$C$25:$M$38,HLOOKUP([1]!Table1_1[[#This Row],[Vehicle]],[1]AMD_OU_Data!$D$24:$M$39,16,FALSE),FALSE)</f>
        <v>7.7853868200690899</v>
      </c>
      <c r="J59" s="54">
        <f>HLOOKUP([1]!Table1_1[[#This Row],[Vehicle]],[1]AMD_OU_Data!$D$5:$M$20,16,FALSE)</f>
        <v>0.81828712170003737</v>
      </c>
      <c r="K59">
        <f>VLOOKUP([1]!Table1_1[[#This Row],[OU Code]],[1]AMD_OU_Data!$C$42:$E$56,2,FALSE)</f>
        <v>2600</v>
      </c>
      <c r="L59" s="55">
        <f>VLOOKUP([1]!Table1_1[[#This Row],[OU Code]],[1]AMD_OU_Data!$C$42:$E$56,3,FALSE)</f>
        <v>80.841831220499003</v>
      </c>
      <c r="M59" s="56">
        <f>IF(F59="market",0,([1]!Table5_19[[#This Row],[km travelled]]/[1]!Table5_19[[#This Row],[mileage]])*[1]!Table5_19[[#This Row],[fuel price]])</f>
        <v>26997.857143266792</v>
      </c>
      <c r="N59" s="56">
        <f>VLOOKUP(C59,[1]AMD_OU_Data!$C$61:$M$74,HLOOKUP([1]!Table1_1[[#This Row],[Vehicle]],[1]AMD_OU_Data!$D$60:$M$75,16,FALSE),FALSE)</f>
        <v>6900</v>
      </c>
      <c r="O59" s="56">
        <f>IF(G59&gt;2015,VLOOKUP([1]!Table5_19[[#This Row],[vehicle name]],[1]AMD_EMI_Data!$A$7:$E$26,5,FALSE),0)</f>
        <v>6090.9052802258138</v>
      </c>
      <c r="P59" s="56">
        <f>IF([1]!Table3_18[[#This Row],[Vehicle ownership]]="Market",IF([1]!Table5_19[[#This Row],[capacity]]&lt;3, 40000, 80000),M59+N59+O59)</f>
        <v>39988.762423492612</v>
      </c>
      <c r="Q59" s="56">
        <f>IF([1]!Table3_18[[#This Row],[Vehicle ownership]]="Market",IF([1]!Table5_19[[#This Row],[capacity]]&lt;3,8000,16000),IF([1]!Table5_19[[#This Row],[capacity]]&lt;3,28000,36000))</f>
        <v>28000</v>
      </c>
      <c r="R59" s="55">
        <f>[1]!Table5_19[[#This Row],[vehicle cost]]+[1]!Table5_19[[#This Row],[team cost]]</f>
        <v>61897.857143266796</v>
      </c>
      <c r="S59" s="54">
        <f t="shared" si="0"/>
        <v>20.457178042500935</v>
      </c>
    </row>
    <row r="60" spans="1:19" ht="12.75" customHeight="1" x14ac:dyDescent="0.3">
      <c r="A60" s="7">
        <v>59</v>
      </c>
      <c r="B60" s="7" t="s">
        <v>87</v>
      </c>
      <c r="C60" t="s">
        <v>173</v>
      </c>
      <c r="D60" t="s">
        <v>60</v>
      </c>
      <c r="E60" t="s">
        <v>130</v>
      </c>
      <c r="F60" t="str">
        <f>VLOOKUP([1]!Table1_1[[#This Row],[Vehicle]],[1]vehicle_mapping!$A$2:$B$11,2,FALSE)</f>
        <v>Mahindra</v>
      </c>
      <c r="G60" t="s">
        <v>76</v>
      </c>
      <c r="H60">
        <v>2019</v>
      </c>
      <c r="I60" s="53">
        <f>VLOOKUP([1]!Table1_1[[#This Row],[OU Code]],[1]AMD_OU_Data!$C$25:$M$38,HLOOKUP([1]!Table1_1[[#This Row],[Vehicle]],[1]AMD_OU_Data!$D$24:$M$39,16,FALSE),FALSE)</f>
        <v>12.660297306770655</v>
      </c>
      <c r="J60" s="54">
        <f>HLOOKUP([1]!Table1_1[[#This Row],[Vehicle]],[1]AMD_OU_Data!$D$5:$M$20,16,FALSE)</f>
        <v>1.5529494662742389</v>
      </c>
      <c r="K60">
        <f>VLOOKUP([1]!Table1_1[[#This Row],[OU Code]],[1]AMD_OU_Data!$C$42:$E$56,2,FALSE)</f>
        <v>1800</v>
      </c>
      <c r="L60" s="55">
        <f>VLOOKUP([1]!Table1_1[[#This Row],[OU Code]],[1]AMD_OU_Data!$C$42:$E$56,3,FALSE)</f>
        <v>94.581378550804004</v>
      </c>
      <c r="M60" s="56">
        <f>IF(F60="market",0,([1]!Table5_19[[#This Row],[km travelled]]/[1]!Table5_19[[#This Row],[mileage]])*[1]!Table5_19[[#This Row],[fuel price]])</f>
        <v>13447.273572351289</v>
      </c>
      <c r="N60" s="56">
        <f>VLOOKUP(C60,[1]AMD_OU_Data!$C$61:$M$74,HLOOKUP([1]!Table1_1[[#This Row],[Vehicle]],[1]AMD_OU_Data!$D$60:$M$75,16,FALSE),FALSE)</f>
        <v>11800</v>
      </c>
      <c r="O60" s="56">
        <f>IF(G60&gt;2015,VLOOKUP([1]!Table5_19[[#This Row],[vehicle name]],[1]AMD_EMI_Data!$A$7:$E$26,5,FALSE),0)</f>
        <v>11420.4474004234</v>
      </c>
      <c r="P60" s="56">
        <f>IF([1]!Table3_18[[#This Row],[Vehicle ownership]]="Market",IF([1]!Table5_19[[#This Row],[capacity]]&lt;3, 40000, 80000),M60+N60+O60)</f>
        <v>36667.720972774689</v>
      </c>
      <c r="Q60" s="56">
        <f>IF([1]!Table3_18[[#This Row],[Vehicle ownership]]="Market",IF([1]!Table5_19[[#This Row],[capacity]]&lt;3,8000,16000),IF([1]!Table5_19[[#This Row],[capacity]]&lt;3,28000,36000))</f>
        <v>28000</v>
      </c>
      <c r="R60" s="55">
        <f>[1]!Table5_19[[#This Row],[vehicle cost]]+[1]!Table5_19[[#This Row],[team cost]]</f>
        <v>64667.720972774689</v>
      </c>
      <c r="S60" s="54">
        <f t="shared" si="0"/>
        <v>38.823736656855971</v>
      </c>
    </row>
    <row r="61" spans="1:19" ht="12.75" customHeight="1" x14ac:dyDescent="0.3">
      <c r="A61" s="7">
        <v>60</v>
      </c>
      <c r="B61" s="7" t="s">
        <v>80</v>
      </c>
      <c r="C61" t="s">
        <v>166</v>
      </c>
      <c r="D61" t="s">
        <v>61</v>
      </c>
      <c r="E61" t="s">
        <v>162</v>
      </c>
      <c r="F61" t="str">
        <f>VLOOKUP([1]!Table1_1[[#This Row],[Vehicle]],[1]vehicle_mapping!$A$2:$B$11,2,FALSE)</f>
        <v>Eicher 20</v>
      </c>
      <c r="G61" t="s">
        <v>127</v>
      </c>
      <c r="H61" t="s">
        <v>128</v>
      </c>
      <c r="I61" s="53">
        <f>VLOOKUP([1]!Table1_1[[#This Row],[OU Code]],[1]AMD_OU_Data!$C$25:$M$38,HLOOKUP([1]!Table1_1[[#This Row],[Vehicle]],[1]AMD_OU_Data!$D$24:$M$39,16,FALSE),FALSE)</f>
        <v>7</v>
      </c>
      <c r="J61" s="54">
        <f>HLOOKUP([1]!Table1_1[[#This Row],[Vehicle]],[1]AMD_OU_Data!$D$5:$M$20,16,FALSE)</f>
        <v>6.9393806697539278</v>
      </c>
      <c r="K61">
        <f>VLOOKUP([1]!Table1_1[[#This Row],[OU Code]],[1]AMD_OU_Data!$C$42:$E$56,2,FALSE)</f>
        <v>1600</v>
      </c>
      <c r="L61" s="55">
        <f>VLOOKUP([1]!Table1_1[[#This Row],[OU Code]],[1]AMD_OU_Data!$C$42:$E$56,3,FALSE)</f>
        <v>92.3</v>
      </c>
      <c r="M61" s="56">
        <f>IF(F61="market",0,([1]!Table5_19[[#This Row],[km travelled]]/[1]!Table5_19[[#This Row],[mileage]])*[1]!Table5_19[[#This Row],[fuel price]])</f>
        <v>21097.142857142859</v>
      </c>
      <c r="N61" s="56">
        <f>VLOOKUP(C61,[1]AMD_OU_Data!$C$61:$M$74,HLOOKUP([1]!Table1_1[[#This Row],[Vehicle]],[1]AMD_OU_Data!$D$60:$M$75,16,FALSE),FALSE)</f>
        <v>11080</v>
      </c>
      <c r="O61" s="56">
        <f>IF(G61&gt;2015,VLOOKUP([1]!Table5_19[[#This Row],[vehicle name]],[1]AMD_EMI_Data!$A$7:$E$26,5,FALSE),0)</f>
        <v>19034.079000705668</v>
      </c>
      <c r="P61" s="56">
        <f>IF([1]!Table3_18[[#This Row],[Vehicle ownership]]="Market",IF([1]!Table5_19[[#This Row],[capacity]]&lt;3, 40000, 80000),M61+N61+O61)</f>
        <v>80000</v>
      </c>
      <c r="Q61" s="56">
        <f>IF([1]!Table3_18[[#This Row],[Vehicle ownership]]="Market",IF([1]!Table5_19[[#This Row],[capacity]]&lt;3,8000,16000),IF([1]!Table5_19[[#This Row],[capacity]]&lt;3,28000,36000))</f>
        <v>16000</v>
      </c>
      <c r="R61" s="55">
        <f>[1]!Table5_19[[#This Row],[vehicle cost]]+[1]!Table5_19[[#This Row],[team cost]]</f>
        <v>96000</v>
      </c>
      <c r="S61" s="54">
        <f t="shared" si="0"/>
        <v>173.48451674384819</v>
      </c>
    </row>
    <row r="62" spans="1:19" ht="12.75" customHeight="1" x14ac:dyDescent="0.3">
      <c r="A62" s="7">
        <v>61</v>
      </c>
      <c r="B62" s="7" t="s">
        <v>88</v>
      </c>
      <c r="C62" t="s">
        <v>167</v>
      </c>
      <c r="D62" t="s">
        <v>62</v>
      </c>
      <c r="E62" t="s">
        <v>131</v>
      </c>
      <c r="F62" t="str">
        <f>VLOOKUP([1]!Table1_1[[#This Row],[Vehicle]],[1]vehicle_mapping!$A$2:$B$11,2,FALSE)</f>
        <v>AL Dost</v>
      </c>
      <c r="G62" t="s">
        <v>76</v>
      </c>
      <c r="H62">
        <v>2010</v>
      </c>
      <c r="I62" s="53">
        <f>VLOOKUP([1]!Table1_1[[#This Row],[OU Code]],[1]AMD_OU_Data!$C$25:$M$38,HLOOKUP([1]!Table1_1[[#This Row],[Vehicle]],[1]AMD_OU_Data!$D$24:$M$39,16,FALSE),FALSE)</f>
        <v>13.451738176402987</v>
      </c>
      <c r="J62" s="54">
        <f>HLOOKUP([1]!Table1_1[[#This Row],[Vehicle]],[1]AMD_OU_Data!$D$5:$M$20,16,FALSE)</f>
        <v>1.2979552817751512</v>
      </c>
      <c r="K62">
        <f>VLOOKUP([1]!Table1_1[[#This Row],[OU Code]],[1]AMD_OU_Data!$C$42:$E$56,2,FALSE)</f>
        <v>2900</v>
      </c>
      <c r="L62" s="55">
        <f>VLOOKUP([1]!Table1_1[[#This Row],[OU Code]],[1]AMD_OU_Data!$C$42:$E$56,3,FALSE)</f>
        <v>100.490621572495</v>
      </c>
      <c r="M62" s="56">
        <f>IF(F62="market",0,([1]!Table5_19[[#This Row],[km travelled]]/[1]!Table5_19[[#This Row],[mileage]])*[1]!Table5_19[[#This Row],[fuel price]])</f>
        <v>21664.323133455633</v>
      </c>
      <c r="N62" s="56">
        <f>VLOOKUP(C62,[1]AMD_OU_Data!$C$61:$M$74,HLOOKUP([1]!Table1_1[[#This Row],[Vehicle]],[1]AMD_OU_Data!$D$60:$M$75,16,FALSE),FALSE)</f>
        <v>7600</v>
      </c>
      <c r="O62" s="56">
        <f>IF(G62&gt;2015,VLOOKUP([1]!Table5_19[[#This Row],[vehicle name]],[1]AMD_EMI_Data!$A$7:$E$26,5,FALSE),0)</f>
        <v>7613.6316002822668</v>
      </c>
      <c r="P62" s="56">
        <f>IF([1]!Table3_18[[#This Row],[Vehicle ownership]]="Market",IF([1]!Table5_19[[#This Row],[capacity]]&lt;3, 40000, 80000),M62+N62+O62)</f>
        <v>36877.954733737897</v>
      </c>
      <c r="Q62" s="56">
        <f>IF([1]!Table3_18[[#This Row],[Vehicle ownership]]="Market",IF([1]!Table5_19[[#This Row],[capacity]]&lt;3,8000,16000),IF([1]!Table5_19[[#This Row],[capacity]]&lt;3,28000,36000))</f>
        <v>28000</v>
      </c>
      <c r="R62" s="55">
        <f>[1]!Table5_19[[#This Row],[vehicle cost]]+[1]!Table5_19[[#This Row],[team cost]]</f>
        <v>57264.323133455633</v>
      </c>
      <c r="S62" s="54">
        <f t="shared" si="0"/>
        <v>32.448882044378777</v>
      </c>
    </row>
    <row r="63" spans="1:19" ht="12.75" customHeight="1" x14ac:dyDescent="0.3">
      <c r="A63" s="7">
        <v>62</v>
      </c>
      <c r="B63" s="7" t="s">
        <v>88</v>
      </c>
      <c r="C63" t="s">
        <v>174</v>
      </c>
      <c r="D63" t="s">
        <v>63</v>
      </c>
      <c r="E63" t="s">
        <v>131</v>
      </c>
      <c r="F63" t="str">
        <f>VLOOKUP([1]!Table1_1[[#This Row],[Vehicle]],[1]vehicle_mapping!$A$2:$B$11,2,FALSE)</f>
        <v>AL Dost</v>
      </c>
      <c r="G63" t="s">
        <v>76</v>
      </c>
      <c r="H63">
        <v>2015</v>
      </c>
      <c r="I63" s="53">
        <f>VLOOKUP([1]!Table1_1[[#This Row],[OU Code]],[1]AMD_OU_Data!$C$25:$M$38,HLOOKUP([1]!Table1_1[[#This Row],[Vehicle]],[1]AMD_OU_Data!$D$24:$M$39,16,FALSE),FALSE)</f>
        <v>17.133678707427691</v>
      </c>
      <c r="J63" s="54">
        <f>HLOOKUP([1]!Table1_1[[#This Row],[Vehicle]],[1]AMD_OU_Data!$D$5:$M$20,16,FALSE)</f>
        <v>1.2979552817751512</v>
      </c>
      <c r="K63">
        <f>VLOOKUP([1]!Table1_1[[#This Row],[OU Code]],[1]AMD_OU_Data!$C$42:$E$56,2,FALSE)</f>
        <v>3100</v>
      </c>
      <c r="L63" s="55">
        <f>VLOOKUP([1]!Table1_1[[#This Row],[OU Code]],[1]AMD_OU_Data!$C$42:$E$56,3,FALSE)</f>
        <v>93.069310566121402</v>
      </c>
      <c r="M63" s="56">
        <f>IF(F63="market",0,([1]!Table5_19[[#This Row],[km travelled]]/[1]!Table5_19[[#This Row],[mileage]])*[1]!Table5_19[[#This Row],[fuel price]])</f>
        <v>16839.049434836263</v>
      </c>
      <c r="N63" s="56">
        <f>VLOOKUP(C63,[1]AMD_OU_Data!$C$61:$M$74,HLOOKUP([1]!Table1_1[[#This Row],[Vehicle]],[1]AMD_OU_Data!$D$60:$M$75,16,FALSE),FALSE)</f>
        <v>11700</v>
      </c>
      <c r="O63" s="56">
        <f>IF(G63&gt;2015,VLOOKUP([1]!Table5_19[[#This Row],[vehicle name]],[1]AMD_EMI_Data!$A$7:$E$26,5,FALSE),0)</f>
        <v>7613.6316002822668</v>
      </c>
      <c r="P63" s="56">
        <f>IF([1]!Table3_18[[#This Row],[Vehicle ownership]]="Market",IF([1]!Table5_19[[#This Row],[capacity]]&lt;3, 40000, 80000),M63+N63+O63)</f>
        <v>36152.681035118527</v>
      </c>
      <c r="Q63" s="56">
        <f>IF([1]!Table3_18[[#This Row],[Vehicle ownership]]="Market",IF([1]!Table5_19[[#This Row],[capacity]]&lt;3,8000,16000),IF([1]!Table5_19[[#This Row],[capacity]]&lt;3,28000,36000))</f>
        <v>28000</v>
      </c>
      <c r="R63" s="55">
        <f>[1]!Table5_19[[#This Row],[vehicle cost]]+[1]!Table5_19[[#This Row],[team cost]]</f>
        <v>56539.049434836263</v>
      </c>
      <c r="S63" s="54">
        <f t="shared" si="0"/>
        <v>32.448882044378777</v>
      </c>
    </row>
    <row r="64" spans="1:19" ht="12.75" customHeight="1" x14ac:dyDescent="0.3">
      <c r="A64" s="7">
        <v>63</v>
      </c>
      <c r="B64" s="7" t="s">
        <v>86</v>
      </c>
      <c r="C64" t="s">
        <v>170</v>
      </c>
      <c r="D64" t="s">
        <v>64</v>
      </c>
      <c r="E64" t="s">
        <v>126</v>
      </c>
      <c r="F64" t="str">
        <f>VLOOKUP([1]!Table1_1[[#This Row],[Vehicle]],[1]vehicle_mapping!$A$2:$B$11,2,FALSE)</f>
        <v>Eicher 14</v>
      </c>
      <c r="G64" t="s">
        <v>76</v>
      </c>
      <c r="H64">
        <v>2015</v>
      </c>
      <c r="I64" s="53">
        <f>VLOOKUP([1]!Table1_1[[#This Row],[OU Code]],[1]AMD_OU_Data!$C$25:$M$38,HLOOKUP([1]!Table1_1[[#This Row],[Vehicle]],[1]AMD_OU_Data!$D$24:$M$39,16,FALSE),FALSE)</f>
        <v>12.597885435760045</v>
      </c>
      <c r="J64" s="54">
        <f>HLOOKUP([1]!Table1_1[[#This Row],[Vehicle]],[1]AMD_OU_Data!$D$5:$M$20,16,FALSE)</f>
        <v>2.4894079099475239</v>
      </c>
      <c r="K64">
        <f>VLOOKUP([1]!Table1_1[[#This Row],[OU Code]],[1]AMD_OU_Data!$C$42:$E$56,2,FALSE)</f>
        <v>3000</v>
      </c>
      <c r="L64" s="55">
        <f>VLOOKUP([1]!Table1_1[[#This Row],[OU Code]],[1]AMD_OU_Data!$C$42:$E$56,3,FALSE)</f>
        <v>78.562830363879911</v>
      </c>
      <c r="M64" s="56">
        <f>IF(F64="market",0,([1]!Table5_19[[#This Row],[km travelled]]/[1]!Table5_19[[#This Row],[mileage]])*[1]!Table5_19[[#This Row],[fuel price]])</f>
        <v>18708.575521938008</v>
      </c>
      <c r="N64" s="56">
        <f>VLOOKUP(C64,[1]AMD_OU_Data!$C$61:$M$74,HLOOKUP([1]!Table1_1[[#This Row],[Vehicle]],[1]AMD_OU_Data!$D$60:$M$75,16,FALSE),FALSE)</f>
        <v>15100</v>
      </c>
      <c r="O64" s="56">
        <f>IF(G64&gt;2015,VLOOKUP([1]!Table5_19[[#This Row],[vehicle name]],[1]AMD_EMI_Data!$A$7:$E$26,5,FALSE),0)</f>
        <v>11420.4474004234</v>
      </c>
      <c r="P64" s="56">
        <f>IF([1]!Table3_18[[#This Row],[Vehicle ownership]]="Market",IF([1]!Table5_19[[#This Row],[capacity]]&lt;3, 40000, 80000),M64+N64+O64)</f>
        <v>45229.022922361408</v>
      </c>
      <c r="Q64" s="56">
        <f>IF([1]!Table3_18[[#This Row],[Vehicle ownership]]="Market",IF([1]!Table5_19[[#This Row],[capacity]]&lt;3,8000,16000),IF([1]!Table5_19[[#This Row],[capacity]]&lt;3,28000,36000))</f>
        <v>28000</v>
      </c>
      <c r="R64" s="55">
        <f>[1]!Table5_19[[#This Row],[vehicle cost]]+[1]!Table5_19[[#This Row],[team cost]]</f>
        <v>61808.575521938008</v>
      </c>
      <c r="S64" s="54">
        <f t="shared" si="0"/>
        <v>62.235197748688101</v>
      </c>
    </row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0"/>
  <sheetViews>
    <sheetView showGridLines="0" workbookViewId="0"/>
  </sheetViews>
  <sheetFormatPr defaultColWidth="14.44140625" defaultRowHeight="15" customHeight="1" x14ac:dyDescent="0.3"/>
  <cols>
    <col min="1" max="1" width="7.5546875" customWidth="1"/>
    <col min="2" max="2" width="32.88671875" customWidth="1"/>
    <col min="3" max="3" width="17.33203125" customWidth="1"/>
    <col min="4" max="4" width="11.33203125" customWidth="1"/>
    <col min="5" max="5" width="15.109375" customWidth="1"/>
    <col min="6" max="6" width="12" customWidth="1"/>
    <col min="7" max="8" width="11.109375" customWidth="1"/>
    <col min="9" max="9" width="12.5546875" hidden="1" customWidth="1"/>
    <col min="10" max="10" width="11.33203125" hidden="1" customWidth="1"/>
    <col min="11" max="11" width="15" hidden="1" customWidth="1"/>
    <col min="12" max="12" width="18" hidden="1" customWidth="1"/>
    <col min="13" max="13" width="11.109375" hidden="1" customWidth="1"/>
    <col min="14" max="14" width="17.5546875" hidden="1" customWidth="1"/>
    <col min="15" max="15" width="15" hidden="1" customWidth="1"/>
    <col min="16" max="19" width="12.5546875" hidden="1" customWidth="1"/>
    <col min="20" max="20" width="6.109375" hidden="1" customWidth="1"/>
    <col min="21" max="21" width="10.44140625" customWidth="1"/>
    <col min="22" max="22" width="8.5546875" customWidth="1"/>
    <col min="23" max="23" width="6.88671875" customWidth="1"/>
    <col min="24" max="24" width="10.88671875" customWidth="1"/>
    <col min="25" max="25" width="10.5546875" customWidth="1"/>
    <col min="26" max="26" width="12.6640625" customWidth="1"/>
    <col min="27" max="27" width="13" customWidth="1"/>
    <col min="28" max="31" width="17.5546875" customWidth="1"/>
    <col min="32" max="32" width="14.88671875" customWidth="1"/>
    <col min="33" max="33" width="19.5546875" customWidth="1"/>
    <col min="34" max="34" width="22.6640625" customWidth="1"/>
    <col min="35" max="35" width="11.33203125" customWidth="1"/>
    <col min="36" max="36" width="14.5546875" customWidth="1"/>
    <col min="37" max="37" width="12.5546875" customWidth="1"/>
    <col min="38" max="38" width="12.6640625" customWidth="1"/>
    <col min="39" max="39" width="12.5546875" customWidth="1"/>
  </cols>
  <sheetData>
    <row r="1" spans="1:39" ht="15.75" customHeight="1" x14ac:dyDescent="0.3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0"/>
      <c r="AG1" s="9"/>
      <c r="AH1" s="9"/>
      <c r="AI1" s="2"/>
      <c r="AJ1" s="11"/>
      <c r="AK1" s="2"/>
      <c r="AL1" s="2"/>
      <c r="AM1" s="12"/>
    </row>
    <row r="2" spans="1:39" ht="15.75" customHeight="1" x14ac:dyDescent="0.3">
      <c r="A2" s="9">
        <v>1022</v>
      </c>
      <c r="B2" s="9" t="s">
        <v>34</v>
      </c>
      <c r="C2" s="9" t="s">
        <v>84</v>
      </c>
      <c r="D2" s="12">
        <v>4</v>
      </c>
      <c r="E2" s="12">
        <v>66343</v>
      </c>
      <c r="F2" s="13"/>
      <c r="G2" s="13"/>
      <c r="H2" s="13"/>
      <c r="I2" s="14"/>
      <c r="J2" s="2"/>
      <c r="K2" s="2"/>
      <c r="L2" s="2"/>
      <c r="M2" s="14"/>
      <c r="N2" s="2"/>
      <c r="O2" s="15"/>
      <c r="P2" s="2"/>
      <c r="Q2" s="2"/>
      <c r="R2" s="2"/>
      <c r="S2" s="2"/>
      <c r="T2" s="12"/>
      <c r="U2" s="12"/>
      <c r="V2" s="12"/>
      <c r="W2" s="12"/>
      <c r="X2" s="12"/>
      <c r="Y2" s="2"/>
      <c r="Z2" s="2"/>
      <c r="AA2" s="2"/>
      <c r="AB2" s="2"/>
      <c r="AC2" s="2"/>
      <c r="AD2" s="2"/>
      <c r="AE2" s="2"/>
      <c r="AF2" s="10"/>
      <c r="AG2" s="9"/>
      <c r="AH2" s="9"/>
      <c r="AI2" s="2"/>
      <c r="AJ2" s="11"/>
      <c r="AK2" s="2"/>
      <c r="AL2" s="2"/>
      <c r="AM2" s="12"/>
    </row>
    <row r="3" spans="1:39" ht="15.75" customHeight="1" x14ac:dyDescent="0.3">
      <c r="A3" s="9">
        <v>1057</v>
      </c>
      <c r="B3" s="9" t="s">
        <v>26</v>
      </c>
      <c r="C3" s="9" t="s">
        <v>87</v>
      </c>
      <c r="D3" s="12">
        <v>3</v>
      </c>
      <c r="E3" s="12">
        <v>34688.666666666664</v>
      </c>
      <c r="F3" s="13"/>
      <c r="G3" s="13"/>
      <c r="H3" s="13"/>
      <c r="I3" s="14"/>
      <c r="J3" s="2"/>
      <c r="K3" s="2"/>
      <c r="L3" s="2"/>
      <c r="M3" s="14"/>
      <c r="N3" s="2"/>
      <c r="O3" s="15"/>
      <c r="P3" s="2"/>
      <c r="Q3" s="2"/>
      <c r="R3" s="2"/>
      <c r="S3" s="16"/>
      <c r="T3" s="12"/>
      <c r="U3" s="12"/>
      <c r="V3" s="12"/>
      <c r="W3" s="12"/>
      <c r="X3" s="12"/>
      <c r="Y3" s="2"/>
      <c r="Z3" s="2"/>
      <c r="AA3" s="2"/>
      <c r="AB3" s="2"/>
      <c r="AC3" s="2"/>
      <c r="AD3" s="2"/>
      <c r="AE3" s="2"/>
      <c r="AF3" s="10"/>
      <c r="AG3" s="9"/>
      <c r="AH3" s="9"/>
      <c r="AI3" s="2"/>
      <c r="AJ3" s="11"/>
      <c r="AK3" s="2"/>
      <c r="AL3" s="2"/>
      <c r="AM3" s="12"/>
    </row>
    <row r="4" spans="1:39" ht="15.75" customHeight="1" x14ac:dyDescent="0.3">
      <c r="A4" s="9">
        <v>1061</v>
      </c>
      <c r="B4" s="9" t="s">
        <v>99</v>
      </c>
      <c r="C4" s="9" t="s">
        <v>81</v>
      </c>
      <c r="D4" s="12">
        <v>5</v>
      </c>
      <c r="E4" s="12">
        <v>29269</v>
      </c>
      <c r="F4" s="13"/>
      <c r="G4" s="13"/>
      <c r="H4" s="13"/>
      <c r="I4" s="14"/>
      <c r="J4" s="2"/>
      <c r="K4" s="2"/>
      <c r="L4" s="2"/>
      <c r="M4" s="14"/>
      <c r="N4" s="2"/>
      <c r="O4" s="15"/>
      <c r="P4" s="2"/>
      <c r="Q4" s="2"/>
      <c r="R4" s="2"/>
      <c r="S4" s="2"/>
      <c r="T4" s="12"/>
      <c r="U4" s="12"/>
      <c r="V4" s="12"/>
      <c r="W4" s="12"/>
      <c r="X4" s="12"/>
      <c r="Y4" s="2"/>
      <c r="Z4" s="2"/>
      <c r="AA4" s="2"/>
      <c r="AB4" s="2"/>
      <c r="AC4" s="2"/>
      <c r="AD4" s="2"/>
      <c r="AE4" s="2"/>
      <c r="AF4" s="10"/>
      <c r="AG4" s="9"/>
      <c r="AH4" s="9"/>
      <c r="AI4" s="2"/>
      <c r="AJ4" s="11"/>
      <c r="AK4" s="2"/>
      <c r="AL4" s="2"/>
      <c r="AM4" s="12"/>
    </row>
    <row r="5" spans="1:39" ht="15.75" customHeight="1" x14ac:dyDescent="0.3">
      <c r="A5" s="9">
        <v>1070</v>
      </c>
      <c r="B5" s="9" t="s">
        <v>14</v>
      </c>
      <c r="C5" s="9" t="s">
        <v>80</v>
      </c>
      <c r="D5" s="12">
        <v>5</v>
      </c>
      <c r="E5" s="12">
        <v>36413.599999999999</v>
      </c>
      <c r="F5" s="13"/>
      <c r="G5" s="13"/>
      <c r="H5" s="13"/>
      <c r="I5" s="14"/>
      <c r="J5" s="2"/>
      <c r="K5" s="2"/>
      <c r="L5" s="2"/>
      <c r="M5" s="14"/>
      <c r="N5" s="2"/>
      <c r="O5" s="15"/>
      <c r="P5" s="2"/>
      <c r="Q5" s="2"/>
      <c r="R5" s="2"/>
      <c r="S5" s="2"/>
      <c r="T5" s="12"/>
      <c r="U5" s="12"/>
      <c r="V5" s="12"/>
      <c r="W5" s="12"/>
      <c r="X5" s="12"/>
      <c r="Y5" s="2"/>
      <c r="Z5" s="2"/>
      <c r="AA5" s="2"/>
      <c r="AB5" s="2"/>
      <c r="AC5" s="2"/>
      <c r="AD5" s="2"/>
      <c r="AE5" s="2"/>
      <c r="AF5" s="10"/>
      <c r="AG5" s="9"/>
      <c r="AH5" s="9"/>
      <c r="AI5" s="2"/>
      <c r="AJ5" s="11"/>
      <c r="AK5" s="2"/>
      <c r="AL5" s="2"/>
      <c r="AM5" s="12"/>
    </row>
    <row r="6" spans="1:39" ht="15.75" customHeight="1" x14ac:dyDescent="0.3">
      <c r="A6" s="9">
        <v>1107</v>
      </c>
      <c r="B6" s="9" t="s">
        <v>23</v>
      </c>
      <c r="C6" s="9" t="s">
        <v>85</v>
      </c>
      <c r="D6" s="12">
        <v>5</v>
      </c>
      <c r="E6" s="12">
        <v>14851.2</v>
      </c>
      <c r="F6" s="13"/>
      <c r="G6" s="13"/>
      <c r="H6" s="13"/>
      <c r="I6" s="14"/>
      <c r="J6" s="35" t="s">
        <v>100</v>
      </c>
      <c r="K6" s="36"/>
      <c r="L6" s="36"/>
      <c r="M6" s="36"/>
      <c r="N6" s="36"/>
      <c r="O6" s="37"/>
      <c r="P6" s="2"/>
      <c r="Q6" s="2"/>
      <c r="R6" s="2"/>
      <c r="S6" s="18"/>
      <c r="T6" s="12"/>
      <c r="U6" s="12"/>
      <c r="V6" s="12"/>
      <c r="W6" s="12"/>
      <c r="X6" s="12"/>
      <c r="Y6" s="2"/>
      <c r="Z6" s="2"/>
      <c r="AA6" s="2"/>
      <c r="AB6" s="2"/>
      <c r="AC6" s="2"/>
      <c r="AD6" s="2"/>
      <c r="AE6" s="2"/>
      <c r="AF6" s="10"/>
      <c r="AG6" s="9"/>
      <c r="AH6" s="9"/>
      <c r="AI6" s="2"/>
      <c r="AJ6" s="11"/>
      <c r="AK6" s="2"/>
      <c r="AL6" s="2"/>
      <c r="AM6" s="12"/>
    </row>
    <row r="7" spans="1:39" ht="15.75" customHeight="1" x14ac:dyDescent="0.3">
      <c r="A7" s="9">
        <v>1104</v>
      </c>
      <c r="B7" s="9" t="s">
        <v>62</v>
      </c>
      <c r="C7" s="9" t="s">
        <v>88</v>
      </c>
      <c r="D7" s="12">
        <v>5</v>
      </c>
      <c r="E7" s="12">
        <v>5479.6</v>
      </c>
      <c r="F7" s="13"/>
      <c r="G7" s="13"/>
      <c r="H7" s="13"/>
      <c r="I7" s="14"/>
      <c r="J7" s="38"/>
      <c r="K7" s="39"/>
      <c r="L7" s="39"/>
      <c r="M7" s="39"/>
      <c r="N7" s="39"/>
      <c r="O7" s="40"/>
      <c r="P7" s="2"/>
      <c r="Q7" s="2"/>
      <c r="R7" s="2"/>
      <c r="S7" s="2"/>
      <c r="T7" s="12"/>
      <c r="U7" s="12"/>
      <c r="V7" s="12"/>
      <c r="W7" s="12"/>
      <c r="X7" s="12"/>
      <c r="Y7" s="2"/>
      <c r="Z7" s="2"/>
      <c r="AA7" s="2"/>
      <c r="AB7" s="2"/>
      <c r="AC7" s="2"/>
      <c r="AD7" s="2"/>
      <c r="AE7" s="2"/>
      <c r="AF7" s="10"/>
      <c r="AG7" s="9"/>
      <c r="AH7" s="9"/>
      <c r="AI7" s="2"/>
      <c r="AJ7" s="11"/>
      <c r="AK7" s="2"/>
      <c r="AL7" s="2"/>
      <c r="AM7" s="12"/>
    </row>
    <row r="8" spans="1:39" ht="15.75" customHeight="1" x14ac:dyDescent="0.3">
      <c r="A8" s="9">
        <v>1105</v>
      </c>
      <c r="B8" s="9" t="s">
        <v>61</v>
      </c>
      <c r="C8" s="9" t="s">
        <v>80</v>
      </c>
      <c r="D8" s="12">
        <v>5</v>
      </c>
      <c r="E8" s="12">
        <v>12176.6</v>
      </c>
      <c r="F8" s="13"/>
      <c r="G8" s="13"/>
      <c r="H8" s="13"/>
      <c r="I8" s="14"/>
      <c r="J8" s="38"/>
      <c r="K8" s="39"/>
      <c r="L8" s="39"/>
      <c r="M8" s="39"/>
      <c r="N8" s="39"/>
      <c r="O8" s="40"/>
      <c r="P8" s="2"/>
      <c r="Q8" s="2"/>
      <c r="R8" s="2"/>
      <c r="S8" s="2"/>
      <c r="T8" s="12"/>
      <c r="U8" s="12"/>
      <c r="V8" s="12"/>
      <c r="W8" s="12"/>
      <c r="X8" s="12"/>
      <c r="Y8" s="2"/>
      <c r="Z8" s="2"/>
      <c r="AA8" s="2"/>
      <c r="AB8" s="2"/>
      <c r="AC8" s="2"/>
      <c r="AD8" s="2"/>
      <c r="AE8" s="2"/>
      <c r="AF8" s="10"/>
      <c r="AG8" s="9"/>
      <c r="AH8" s="9"/>
      <c r="AI8" s="2"/>
      <c r="AJ8" s="11"/>
      <c r="AK8" s="2"/>
      <c r="AL8" s="2"/>
      <c r="AM8" s="12"/>
    </row>
    <row r="9" spans="1:39" ht="15.75" customHeight="1" x14ac:dyDescent="0.3">
      <c r="A9" s="9">
        <v>1143</v>
      </c>
      <c r="B9" s="9" t="s">
        <v>32</v>
      </c>
      <c r="C9" s="9" t="s">
        <v>81</v>
      </c>
      <c r="D9" s="12">
        <v>5</v>
      </c>
      <c r="E9" s="12">
        <v>30367.4</v>
      </c>
      <c r="F9" s="13"/>
      <c r="G9" s="13"/>
      <c r="H9" s="13"/>
      <c r="I9" s="14"/>
      <c r="J9" s="38"/>
      <c r="K9" s="39"/>
      <c r="L9" s="39"/>
      <c r="M9" s="39"/>
      <c r="N9" s="39"/>
      <c r="O9" s="40"/>
      <c r="P9" s="2"/>
      <c r="Q9" s="2"/>
      <c r="R9" s="2"/>
      <c r="S9" s="2"/>
      <c r="T9" s="12"/>
      <c r="U9" s="12"/>
      <c r="V9" s="12"/>
      <c r="W9" s="12"/>
      <c r="X9" s="1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15.75" customHeight="1" x14ac:dyDescent="0.3">
      <c r="A10" s="9">
        <v>1146</v>
      </c>
      <c r="B10" s="9" t="s">
        <v>40</v>
      </c>
      <c r="C10" s="9" t="s">
        <v>85</v>
      </c>
      <c r="D10" s="12">
        <v>5</v>
      </c>
      <c r="E10" s="12">
        <v>15057.4</v>
      </c>
      <c r="F10" s="13"/>
      <c r="G10" s="13"/>
      <c r="H10" s="13"/>
      <c r="I10" s="14"/>
      <c r="J10" s="38"/>
      <c r="K10" s="39"/>
      <c r="L10" s="39"/>
      <c r="M10" s="39"/>
      <c r="N10" s="39"/>
      <c r="O10" s="40"/>
      <c r="P10" s="2"/>
      <c r="Q10" s="2"/>
      <c r="R10" s="2"/>
      <c r="S10" s="2"/>
      <c r="T10" s="12"/>
      <c r="U10" s="12"/>
      <c r="V10" s="12"/>
      <c r="W10" s="12"/>
      <c r="X10" s="1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5.75" customHeight="1" x14ac:dyDescent="0.3">
      <c r="A11" s="9">
        <v>1203</v>
      </c>
      <c r="B11" s="9" t="s">
        <v>101</v>
      </c>
      <c r="C11" s="9" t="s">
        <v>86</v>
      </c>
      <c r="D11" s="12">
        <v>5</v>
      </c>
      <c r="E11" s="12">
        <v>7678</v>
      </c>
      <c r="F11" s="13"/>
      <c r="G11" s="13"/>
      <c r="H11" s="13"/>
      <c r="I11" s="14"/>
      <c r="J11" s="38"/>
      <c r="K11" s="39"/>
      <c r="L11" s="39"/>
      <c r="M11" s="39"/>
      <c r="N11" s="39"/>
      <c r="O11" s="40"/>
      <c r="P11" s="2"/>
      <c r="Q11" s="2"/>
      <c r="R11" s="2"/>
      <c r="S11" s="2"/>
      <c r="T11" s="12"/>
      <c r="U11" s="12"/>
      <c r="V11" s="12"/>
      <c r="W11" s="12"/>
      <c r="X11" s="1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9"/>
      <c r="AL11" s="2"/>
      <c r="AM11" s="2"/>
    </row>
    <row r="12" spans="1:39" ht="15.75" customHeight="1" x14ac:dyDescent="0.3">
      <c r="A12" s="9">
        <v>1229</v>
      </c>
      <c r="B12" s="9" t="s">
        <v>49</v>
      </c>
      <c r="C12" s="9" t="s">
        <v>85</v>
      </c>
      <c r="D12" s="12">
        <v>14</v>
      </c>
      <c r="E12" s="12">
        <v>17967.571428571428</v>
      </c>
      <c r="F12" s="13"/>
      <c r="G12" s="13"/>
      <c r="H12" s="13"/>
      <c r="I12" s="14"/>
      <c r="J12" s="38"/>
      <c r="K12" s="39"/>
      <c r="L12" s="39"/>
      <c r="M12" s="39"/>
      <c r="N12" s="39"/>
      <c r="O12" s="40"/>
      <c r="P12" s="2"/>
      <c r="Q12" s="2"/>
      <c r="R12" s="2"/>
      <c r="S12" s="2"/>
      <c r="T12" s="12"/>
      <c r="U12" s="12"/>
      <c r="V12" s="12"/>
      <c r="W12" s="12"/>
      <c r="X12" s="1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9"/>
      <c r="AL12" s="2"/>
      <c r="AM12" s="2"/>
    </row>
    <row r="13" spans="1:39" ht="15.75" customHeight="1" x14ac:dyDescent="0.3">
      <c r="A13" s="9">
        <v>1217</v>
      </c>
      <c r="B13" s="9" t="s">
        <v>35</v>
      </c>
      <c r="C13" s="9" t="s">
        <v>89</v>
      </c>
      <c r="D13" s="12">
        <v>7</v>
      </c>
      <c r="E13" s="12">
        <v>11221.857142857143</v>
      </c>
      <c r="F13" s="13"/>
      <c r="G13" s="13"/>
      <c r="H13" s="13"/>
      <c r="I13" s="14"/>
      <c r="J13" s="41"/>
      <c r="K13" s="42"/>
      <c r="L13" s="42"/>
      <c r="M13" s="42"/>
      <c r="N13" s="42"/>
      <c r="O13" s="43"/>
      <c r="P13" s="2"/>
      <c r="Q13" s="2"/>
      <c r="R13" s="2"/>
      <c r="S13" s="2"/>
      <c r="T13" s="12"/>
      <c r="U13" s="12"/>
      <c r="V13" s="12"/>
      <c r="W13" s="12"/>
      <c r="X13" s="1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9"/>
      <c r="AL13" s="2"/>
      <c r="AM13" s="2"/>
    </row>
    <row r="14" spans="1:39" ht="15.75" customHeight="1" x14ac:dyDescent="0.3">
      <c r="A14" s="9">
        <v>1223</v>
      </c>
      <c r="B14" s="9" t="s">
        <v>36</v>
      </c>
      <c r="C14" s="9" t="s">
        <v>86</v>
      </c>
      <c r="D14" s="12">
        <v>5</v>
      </c>
      <c r="E14" s="12">
        <v>37402.800000000003</v>
      </c>
      <c r="F14" s="13"/>
      <c r="G14" s="13"/>
      <c r="H14" s="13"/>
      <c r="I14" s="14"/>
      <c r="J14" s="2"/>
      <c r="K14" s="2"/>
      <c r="L14" s="2"/>
      <c r="M14" s="14"/>
      <c r="N14" s="2"/>
      <c r="O14" s="15"/>
      <c r="P14" s="2"/>
      <c r="Q14" s="2"/>
      <c r="R14" s="2"/>
      <c r="S14" s="2"/>
      <c r="T14" s="12"/>
      <c r="U14" s="12"/>
      <c r="V14" s="12"/>
      <c r="W14" s="12"/>
      <c r="X14" s="1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9"/>
      <c r="AL14" s="2"/>
      <c r="AM14" s="2"/>
    </row>
    <row r="15" spans="1:39" ht="15.75" customHeight="1" x14ac:dyDescent="0.3">
      <c r="A15" s="9">
        <v>1209</v>
      </c>
      <c r="B15" s="9" t="s">
        <v>31</v>
      </c>
      <c r="C15" s="9" t="s">
        <v>90</v>
      </c>
      <c r="D15" s="12">
        <v>7</v>
      </c>
      <c r="E15" s="12">
        <v>2739.4285714285716</v>
      </c>
      <c r="F15" s="13"/>
      <c r="G15" s="13"/>
      <c r="H15" s="13"/>
      <c r="I15" s="14"/>
      <c r="J15" s="2"/>
      <c r="K15" s="2"/>
      <c r="L15" s="2"/>
      <c r="M15" s="14"/>
      <c r="N15" s="2"/>
      <c r="O15" s="15"/>
      <c r="P15" s="2"/>
      <c r="Q15" s="2"/>
      <c r="R15" s="2"/>
      <c r="S15" s="2"/>
      <c r="T15" s="12"/>
      <c r="U15" s="12"/>
      <c r="V15" s="12"/>
      <c r="W15" s="12"/>
      <c r="X15" s="1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9"/>
      <c r="AL15" s="2"/>
      <c r="AM15" s="2"/>
    </row>
    <row r="16" spans="1:39" ht="15.75" customHeight="1" x14ac:dyDescent="0.3">
      <c r="A16" s="9">
        <v>1237</v>
      </c>
      <c r="B16" s="9" t="s">
        <v>55</v>
      </c>
      <c r="C16" s="9" t="s">
        <v>81</v>
      </c>
      <c r="D16" s="12">
        <v>5</v>
      </c>
      <c r="E16" s="12">
        <v>12357.2</v>
      </c>
      <c r="F16" s="13"/>
      <c r="G16" s="13"/>
      <c r="H16" s="13"/>
      <c r="I16" s="14"/>
      <c r="J16" s="35" t="s">
        <v>102</v>
      </c>
      <c r="K16" s="36"/>
      <c r="L16" s="36"/>
      <c r="M16" s="36"/>
      <c r="N16" s="36"/>
      <c r="O16" s="37"/>
      <c r="P16" s="2"/>
      <c r="Q16" s="2"/>
      <c r="R16" s="2"/>
      <c r="S16" s="2"/>
      <c r="T16" s="12"/>
      <c r="U16" s="12"/>
      <c r="V16" s="12"/>
      <c r="W16" s="12"/>
      <c r="X16" s="1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9"/>
      <c r="AL16" s="2"/>
      <c r="AM16" s="2"/>
    </row>
    <row r="17" spans="1:39" ht="15.75" customHeight="1" x14ac:dyDescent="0.3">
      <c r="A17" s="9">
        <v>1240</v>
      </c>
      <c r="B17" s="9" t="s">
        <v>54</v>
      </c>
      <c r="C17" s="9" t="s">
        <v>93</v>
      </c>
      <c r="D17" s="12">
        <v>7</v>
      </c>
      <c r="E17" s="12">
        <v>1583.1428571428571</v>
      </c>
      <c r="F17" s="13"/>
      <c r="G17" s="13"/>
      <c r="H17" s="13"/>
      <c r="I17" s="14"/>
      <c r="J17" s="38"/>
      <c r="K17" s="39"/>
      <c r="L17" s="39"/>
      <c r="M17" s="39"/>
      <c r="N17" s="39"/>
      <c r="O17" s="40"/>
      <c r="P17" s="2"/>
      <c r="Q17" s="2"/>
      <c r="R17" s="2"/>
      <c r="S17" s="2"/>
      <c r="T17" s="12"/>
      <c r="U17" s="12"/>
      <c r="V17" s="12"/>
      <c r="W17" s="12"/>
      <c r="X17" s="1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9"/>
      <c r="AL17" s="2"/>
      <c r="AM17" s="2"/>
    </row>
    <row r="18" spans="1:39" ht="15.75" customHeight="1" x14ac:dyDescent="0.3">
      <c r="A18" s="9">
        <v>1259</v>
      </c>
      <c r="B18" s="9" t="s">
        <v>33</v>
      </c>
      <c r="C18" s="9" t="s">
        <v>81</v>
      </c>
      <c r="D18" s="12">
        <v>5</v>
      </c>
      <c r="E18" s="12">
        <v>8948.2000000000007</v>
      </c>
      <c r="F18" s="13"/>
      <c r="G18" s="13"/>
      <c r="H18" s="13"/>
      <c r="I18" s="14"/>
      <c r="J18" s="38"/>
      <c r="K18" s="39"/>
      <c r="L18" s="39"/>
      <c r="M18" s="39"/>
      <c r="N18" s="39"/>
      <c r="O18" s="40"/>
      <c r="P18" s="2"/>
      <c r="Q18" s="2"/>
      <c r="R18" s="2"/>
      <c r="S18" s="2"/>
      <c r="T18" s="12"/>
      <c r="U18" s="12"/>
      <c r="V18" s="12"/>
      <c r="W18" s="12"/>
      <c r="X18" s="1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9"/>
      <c r="AL18" s="2"/>
      <c r="AM18" s="2"/>
    </row>
    <row r="19" spans="1:39" ht="15.75" customHeight="1" x14ac:dyDescent="0.3">
      <c r="A19" s="9">
        <v>1275</v>
      </c>
      <c r="B19" s="9" t="s">
        <v>27</v>
      </c>
      <c r="C19" s="9" t="s">
        <v>88</v>
      </c>
      <c r="D19" s="12">
        <v>5</v>
      </c>
      <c r="E19" s="12">
        <v>162.47999999999999</v>
      </c>
      <c r="F19" s="19"/>
      <c r="G19" s="13"/>
      <c r="H19" s="13"/>
      <c r="I19" s="14"/>
      <c r="J19" s="38"/>
      <c r="K19" s="39"/>
      <c r="L19" s="39"/>
      <c r="M19" s="39"/>
      <c r="N19" s="39"/>
      <c r="O19" s="40"/>
      <c r="P19" s="2"/>
      <c r="Q19" s="2"/>
      <c r="R19" s="2"/>
      <c r="S19" s="2"/>
      <c r="T19" s="12"/>
      <c r="U19" s="12"/>
      <c r="V19" s="12"/>
      <c r="W19" s="12"/>
      <c r="X19" s="1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9"/>
      <c r="AL19" s="2"/>
      <c r="AM19" s="2"/>
    </row>
    <row r="20" spans="1:39" ht="15.75" customHeight="1" x14ac:dyDescent="0.3">
      <c r="A20" s="9">
        <v>1289</v>
      </c>
      <c r="B20" s="9" t="s">
        <v>45</v>
      </c>
      <c r="C20" s="9" t="s">
        <v>81</v>
      </c>
      <c r="D20" s="12">
        <v>5</v>
      </c>
      <c r="E20" s="12">
        <v>25992</v>
      </c>
      <c r="F20" s="13"/>
      <c r="G20" s="13"/>
      <c r="H20" s="13"/>
      <c r="I20" s="14"/>
      <c r="J20" s="41"/>
      <c r="K20" s="42"/>
      <c r="L20" s="42"/>
      <c r="M20" s="42"/>
      <c r="N20" s="42"/>
      <c r="O20" s="43"/>
      <c r="P20" s="2"/>
      <c r="Q20" s="2"/>
      <c r="R20" s="2"/>
      <c r="S20" s="2"/>
      <c r="T20" s="12"/>
      <c r="U20" s="12"/>
      <c r="V20" s="12"/>
      <c r="W20" s="12"/>
      <c r="X20" s="1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5.75" customHeight="1" x14ac:dyDescent="0.3">
      <c r="A21" s="9">
        <v>1299</v>
      </c>
      <c r="B21" s="9" t="s">
        <v>58</v>
      </c>
      <c r="C21" s="9" t="s">
        <v>85</v>
      </c>
      <c r="D21" s="12">
        <v>5</v>
      </c>
      <c r="E21" s="12">
        <v>9403.6</v>
      </c>
      <c r="F21" s="13"/>
      <c r="G21" s="13"/>
      <c r="H21" s="13"/>
      <c r="I21" s="14"/>
      <c r="J21" s="20"/>
      <c r="K21" s="20"/>
      <c r="L21" s="20"/>
      <c r="M21" s="20"/>
      <c r="N21" s="20"/>
      <c r="O21" s="20"/>
      <c r="P21" s="2"/>
      <c r="Q21" s="2"/>
      <c r="R21" s="2"/>
      <c r="S21" s="2"/>
      <c r="T21" s="12"/>
      <c r="U21" s="12"/>
      <c r="V21" s="12"/>
      <c r="W21" s="12"/>
      <c r="X21" s="1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5.75" customHeight="1" x14ac:dyDescent="0.3">
      <c r="A22" s="9">
        <v>1302</v>
      </c>
      <c r="B22" s="9" t="s">
        <v>48</v>
      </c>
      <c r="C22" s="9" t="s">
        <v>83</v>
      </c>
      <c r="D22" s="12">
        <v>9</v>
      </c>
      <c r="E22" s="12">
        <v>7681.4444444444443</v>
      </c>
      <c r="F22" s="13"/>
      <c r="G22" s="13"/>
      <c r="H22" s="13"/>
      <c r="I22" s="14"/>
      <c r="J22" s="2"/>
      <c r="K22" s="2"/>
      <c r="L22" s="2"/>
      <c r="M22" s="2"/>
      <c r="N22" s="12"/>
      <c r="O22" s="12"/>
      <c r="P22" s="12"/>
      <c r="Q22" s="12"/>
      <c r="R22" s="1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5.75" customHeight="1" x14ac:dyDescent="0.3">
      <c r="A23" s="9">
        <v>1296</v>
      </c>
      <c r="B23" s="9" t="s">
        <v>18</v>
      </c>
      <c r="C23" s="9" t="s">
        <v>83</v>
      </c>
      <c r="D23" s="12">
        <v>9</v>
      </c>
      <c r="E23" s="12">
        <v>2553.3333333333335</v>
      </c>
      <c r="F23" s="13"/>
      <c r="G23" s="13"/>
      <c r="H23" s="13"/>
      <c r="I23" s="14"/>
      <c r="J23" s="2"/>
      <c r="K23" s="2"/>
      <c r="L23" s="2"/>
      <c r="M23" s="2"/>
      <c r="N23" s="12"/>
      <c r="O23" s="12"/>
      <c r="P23" s="12"/>
      <c r="Q23" s="12"/>
      <c r="R23" s="1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5.75" customHeight="1" x14ac:dyDescent="0.3">
      <c r="A24" s="9">
        <v>1298</v>
      </c>
      <c r="B24" s="9" t="s">
        <v>39</v>
      </c>
      <c r="C24" s="9" t="s">
        <v>91</v>
      </c>
      <c r="D24" s="12">
        <v>4</v>
      </c>
      <c r="E24" s="12">
        <v>15837.5</v>
      </c>
      <c r="F24" s="13"/>
      <c r="G24" s="13"/>
      <c r="H24" s="13"/>
      <c r="I24" s="14"/>
      <c r="J24" s="2"/>
      <c r="K24" s="2"/>
      <c r="L24" s="2"/>
      <c r="M24" s="14"/>
      <c r="N24" s="2"/>
      <c r="O24" s="15"/>
      <c r="P24" s="2"/>
      <c r="Q24" s="2"/>
      <c r="R24" s="2"/>
      <c r="S24" s="2"/>
      <c r="T24" s="12"/>
      <c r="U24" s="12"/>
      <c r="V24" s="12"/>
      <c r="W24" s="12"/>
      <c r="X24" s="1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5.75" customHeight="1" x14ac:dyDescent="0.3">
      <c r="A25" s="9">
        <v>1324</v>
      </c>
      <c r="B25" s="9" t="s">
        <v>19</v>
      </c>
      <c r="C25" s="9" t="s">
        <v>83</v>
      </c>
      <c r="D25" s="12">
        <v>9</v>
      </c>
      <c r="E25" s="12">
        <v>4069</v>
      </c>
      <c r="F25" s="13"/>
      <c r="G25" s="13"/>
      <c r="H25" s="13"/>
      <c r="I25" s="14"/>
      <c r="J25" s="2"/>
      <c r="K25" s="2"/>
      <c r="L25" s="2"/>
      <c r="M25" s="14"/>
      <c r="N25" s="2"/>
      <c r="O25" s="15"/>
      <c r="P25" s="2"/>
      <c r="Q25" s="2"/>
      <c r="R25" s="2"/>
      <c r="S25" s="2"/>
      <c r="T25" s="12"/>
      <c r="U25" s="12"/>
      <c r="V25" s="12"/>
      <c r="W25" s="12"/>
      <c r="X25" s="1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5.75" customHeight="1" x14ac:dyDescent="0.3">
      <c r="A26" s="9">
        <v>1331</v>
      </c>
      <c r="B26" s="9" t="s">
        <v>60</v>
      </c>
      <c r="C26" s="9" t="s">
        <v>87</v>
      </c>
      <c r="D26" s="12">
        <v>3</v>
      </c>
      <c r="E26" s="12">
        <v>20175</v>
      </c>
      <c r="F26" s="13"/>
      <c r="G26" s="13"/>
      <c r="H26" s="13"/>
      <c r="I26" s="14"/>
      <c r="J26" s="35" t="s">
        <v>103</v>
      </c>
      <c r="K26" s="36"/>
      <c r="L26" s="36"/>
      <c r="M26" s="36"/>
      <c r="N26" s="36"/>
      <c r="O26" s="37"/>
      <c r="P26" s="2"/>
      <c r="Q26" s="45" t="s">
        <v>104</v>
      </c>
      <c r="R26" s="2"/>
      <c r="S26" s="47" t="s">
        <v>105</v>
      </c>
      <c r="T26" s="12"/>
      <c r="U26" s="12"/>
      <c r="V26" s="12"/>
      <c r="W26" s="12"/>
      <c r="X26" s="1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5.75" customHeight="1" x14ac:dyDescent="0.3">
      <c r="A27" s="9">
        <v>1330</v>
      </c>
      <c r="B27" s="9" t="s">
        <v>59</v>
      </c>
      <c r="C27" s="9" t="s">
        <v>83</v>
      </c>
      <c r="D27" s="12">
        <v>9</v>
      </c>
      <c r="E27" s="12">
        <v>11325</v>
      </c>
      <c r="F27" s="13"/>
      <c r="G27" s="13"/>
      <c r="H27" s="13"/>
      <c r="I27" s="14"/>
      <c r="J27" s="41"/>
      <c r="K27" s="42"/>
      <c r="L27" s="42"/>
      <c r="M27" s="42"/>
      <c r="N27" s="42"/>
      <c r="O27" s="43"/>
      <c r="P27" s="2"/>
      <c r="Q27" s="46"/>
      <c r="R27" s="2"/>
      <c r="S27" s="46"/>
      <c r="T27" s="12"/>
      <c r="U27" s="12"/>
      <c r="V27" s="12"/>
      <c r="W27" s="12"/>
      <c r="X27" s="1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5.75" customHeight="1" x14ac:dyDescent="0.3">
      <c r="A28" s="9">
        <v>1332</v>
      </c>
      <c r="B28" s="9" t="s">
        <v>13</v>
      </c>
      <c r="C28" s="9" t="s">
        <v>80</v>
      </c>
      <c r="D28" s="12">
        <v>5</v>
      </c>
      <c r="E28" s="12">
        <v>16347.6</v>
      </c>
      <c r="F28" s="13"/>
      <c r="G28" s="13"/>
      <c r="H28" s="13"/>
      <c r="I28" s="14"/>
      <c r="J28" s="20"/>
      <c r="K28" s="20"/>
      <c r="L28" s="20"/>
      <c r="M28" s="20"/>
      <c r="N28" s="20"/>
      <c r="O28" s="20"/>
      <c r="P28" s="2"/>
      <c r="Q28" s="2"/>
      <c r="R28" s="2"/>
      <c r="S28" s="2"/>
      <c r="T28" s="12"/>
      <c r="U28" s="12"/>
      <c r="V28" s="12"/>
      <c r="W28" s="12"/>
      <c r="X28" s="1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5.75" customHeight="1" x14ac:dyDescent="0.3">
      <c r="A29" s="9">
        <v>1335</v>
      </c>
      <c r="B29" s="9" t="s">
        <v>44</v>
      </c>
      <c r="C29" s="9" t="s">
        <v>83</v>
      </c>
      <c r="D29" s="12">
        <v>9</v>
      </c>
      <c r="E29" s="12">
        <v>9502.6666666666661</v>
      </c>
      <c r="F29" s="13"/>
      <c r="G29" s="13"/>
      <c r="H29" s="13"/>
      <c r="I29" s="14"/>
      <c r="J29" s="14"/>
      <c r="K29" s="44" t="s">
        <v>106</v>
      </c>
      <c r="L29" s="33"/>
      <c r="M29" s="33"/>
      <c r="N29" s="33"/>
      <c r="O29" s="34"/>
      <c r="P29" s="2"/>
      <c r="Q29" s="2"/>
      <c r="R29" s="2"/>
      <c r="S29" s="2"/>
      <c r="T29" s="12"/>
      <c r="U29" s="12"/>
      <c r="V29" s="12"/>
      <c r="W29" s="12"/>
      <c r="X29" s="1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15.75" customHeight="1" x14ac:dyDescent="0.3">
      <c r="A30" s="9">
        <v>1339</v>
      </c>
      <c r="B30" s="9" t="s">
        <v>28</v>
      </c>
      <c r="C30" s="9" t="s">
        <v>80</v>
      </c>
      <c r="D30" s="12">
        <v>5</v>
      </c>
      <c r="E30" s="12">
        <v>6016.6</v>
      </c>
      <c r="F30" s="13"/>
      <c r="G30" s="13"/>
      <c r="H30" s="13"/>
      <c r="I30" s="14"/>
      <c r="J30" s="2"/>
      <c r="K30" s="2"/>
      <c r="L30" s="2"/>
      <c r="M30" s="2"/>
      <c r="N30" s="2"/>
      <c r="O30" s="2"/>
      <c r="P30" s="2"/>
      <c r="Q30" s="2"/>
      <c r="R30" s="2"/>
      <c r="S30" s="2"/>
      <c r="T30" s="12"/>
      <c r="U30" s="12"/>
      <c r="V30" s="12"/>
      <c r="W30" s="12"/>
      <c r="X30" s="1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ht="15.75" customHeight="1" x14ac:dyDescent="0.3">
      <c r="A31" s="9">
        <v>1338</v>
      </c>
      <c r="B31" s="9" t="s">
        <v>56</v>
      </c>
      <c r="C31" s="9" t="s">
        <v>83</v>
      </c>
      <c r="D31" s="12">
        <v>9</v>
      </c>
      <c r="E31" s="12">
        <v>4789</v>
      </c>
      <c r="F31" s="13"/>
      <c r="G31" s="13"/>
      <c r="H31" s="13"/>
      <c r="I31" s="14"/>
      <c r="J31" s="14"/>
      <c r="K31" s="44" t="s">
        <v>107</v>
      </c>
      <c r="L31" s="33"/>
      <c r="M31" s="33"/>
      <c r="N31" s="33"/>
      <c r="O31" s="34"/>
      <c r="P31" s="2"/>
      <c r="Q31" s="2"/>
      <c r="R31" s="2"/>
      <c r="S31" s="2"/>
      <c r="T31" s="12"/>
      <c r="U31" s="12"/>
      <c r="V31" s="12"/>
      <c r="W31" s="12"/>
      <c r="X31" s="1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ht="15.75" customHeight="1" x14ac:dyDescent="0.3">
      <c r="A32" s="9">
        <v>1344</v>
      </c>
      <c r="B32" s="9" t="s">
        <v>53</v>
      </c>
      <c r="C32" s="9" t="s">
        <v>92</v>
      </c>
      <c r="D32" s="12">
        <v>6</v>
      </c>
      <c r="E32" s="12">
        <v>3031.3333333333335</v>
      </c>
      <c r="F32" s="13"/>
      <c r="G32" s="13"/>
      <c r="H32" s="13"/>
      <c r="I32" s="14"/>
      <c r="J32" s="20"/>
      <c r="K32" s="20"/>
      <c r="L32" s="20"/>
      <c r="M32" s="20"/>
      <c r="N32" s="20"/>
      <c r="O32" s="20"/>
      <c r="P32" s="2"/>
      <c r="Q32" s="2"/>
      <c r="R32" s="2"/>
      <c r="S32" s="2"/>
      <c r="T32" s="12"/>
      <c r="U32" s="12"/>
      <c r="V32" s="12"/>
      <c r="W32" s="12"/>
      <c r="X32" s="1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15.75" customHeight="1" x14ac:dyDescent="0.3">
      <c r="A33" s="9">
        <v>1357</v>
      </c>
      <c r="B33" s="9" t="s">
        <v>51</v>
      </c>
      <c r="C33" s="9" t="s">
        <v>82</v>
      </c>
      <c r="D33" s="12">
        <v>19</v>
      </c>
      <c r="E33" s="12">
        <v>1308.8421052631579</v>
      </c>
      <c r="F33" s="13"/>
      <c r="G33" s="13"/>
      <c r="H33" s="13"/>
      <c r="I33" s="14"/>
      <c r="J33" s="20"/>
      <c r="K33" s="32" t="s">
        <v>108</v>
      </c>
      <c r="L33" s="33"/>
      <c r="M33" s="33"/>
      <c r="N33" s="33"/>
      <c r="O33" s="34"/>
      <c r="P33" s="2"/>
      <c r="Q33" s="2"/>
      <c r="R33" s="2"/>
      <c r="S33" s="2"/>
      <c r="T33" s="12"/>
      <c r="U33" s="12"/>
      <c r="V33" s="12"/>
      <c r="W33" s="12"/>
      <c r="X33" s="1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5.75" customHeight="1" x14ac:dyDescent="0.3">
      <c r="A34" s="9">
        <v>1377</v>
      </c>
      <c r="B34" s="9" t="s">
        <v>30</v>
      </c>
      <c r="C34" s="9" t="s">
        <v>82</v>
      </c>
      <c r="D34" s="12">
        <v>19</v>
      </c>
      <c r="E34" s="12">
        <v>3100</v>
      </c>
      <c r="F34" s="13"/>
      <c r="G34" s="13"/>
      <c r="H34" s="13"/>
      <c r="I34" s="14"/>
      <c r="J34" s="20"/>
      <c r="K34" s="20"/>
      <c r="L34" s="20"/>
      <c r="M34" s="20"/>
      <c r="N34" s="20"/>
      <c r="O34" s="20"/>
      <c r="P34" s="2"/>
      <c r="Q34" s="2"/>
      <c r="R34" s="2"/>
      <c r="S34" s="2"/>
      <c r="T34" s="12"/>
      <c r="U34" s="12"/>
      <c r="V34" s="12"/>
      <c r="W34" s="12"/>
      <c r="X34" s="1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5.75" customHeight="1" x14ac:dyDescent="0.3">
      <c r="A35" s="9">
        <v>1334</v>
      </c>
      <c r="B35" s="9" t="s">
        <v>29</v>
      </c>
      <c r="C35" s="9" t="s">
        <v>89</v>
      </c>
      <c r="D35" s="12">
        <v>7</v>
      </c>
      <c r="E35" s="12">
        <v>4040.4285714285716</v>
      </c>
      <c r="F35" s="13"/>
      <c r="G35" s="13"/>
      <c r="H35" s="13"/>
      <c r="I35" s="14"/>
      <c r="J35" s="20"/>
      <c r="K35" s="32" t="s">
        <v>109</v>
      </c>
      <c r="L35" s="33"/>
      <c r="M35" s="33"/>
      <c r="N35" s="33"/>
      <c r="O35" s="34"/>
      <c r="P35" s="2"/>
      <c r="Q35" s="2"/>
      <c r="R35" s="2"/>
      <c r="S35" s="2"/>
      <c r="T35" s="12"/>
      <c r="U35" s="12"/>
      <c r="V35" s="12"/>
      <c r="W35" s="12"/>
      <c r="X35" s="1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5.75" customHeight="1" x14ac:dyDescent="0.3">
      <c r="A36" s="9">
        <v>1363</v>
      </c>
      <c r="B36" s="9" t="s">
        <v>17</v>
      </c>
      <c r="C36" s="9" t="s">
        <v>82</v>
      </c>
      <c r="D36" s="12">
        <v>19</v>
      </c>
      <c r="E36" s="12">
        <v>6740.5789473684208</v>
      </c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2"/>
      <c r="Q36" s="2"/>
      <c r="R36" s="2"/>
      <c r="S36" s="2"/>
      <c r="T36" s="12"/>
      <c r="U36" s="12"/>
      <c r="V36" s="12"/>
      <c r="W36" s="12"/>
      <c r="X36" s="1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5.75" customHeight="1" x14ac:dyDescent="0.3">
      <c r="A37" s="9">
        <v>1336</v>
      </c>
      <c r="B37" s="9" t="s">
        <v>21</v>
      </c>
      <c r="C37" s="9" t="s">
        <v>84</v>
      </c>
      <c r="D37" s="12">
        <v>8.5</v>
      </c>
      <c r="E37" s="12">
        <v>14256.470588235294</v>
      </c>
      <c r="F37" s="13"/>
      <c r="G37" s="13"/>
      <c r="H37" s="13"/>
      <c r="I37" s="14"/>
      <c r="J37" s="2"/>
      <c r="K37" s="32" t="s">
        <v>110</v>
      </c>
      <c r="L37" s="33"/>
      <c r="M37" s="33"/>
      <c r="N37" s="33"/>
      <c r="O37" s="34"/>
      <c r="P37" s="2"/>
      <c r="Q37" s="2"/>
      <c r="R37" s="2"/>
      <c r="S37" s="2"/>
      <c r="T37" s="12"/>
      <c r="U37" s="12"/>
      <c r="V37" s="12"/>
      <c r="W37" s="12"/>
      <c r="X37" s="1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5.75" customHeight="1" x14ac:dyDescent="0.3">
      <c r="A38" s="9">
        <v>1318</v>
      </c>
      <c r="B38" s="9" t="s">
        <v>25</v>
      </c>
      <c r="C38" s="9" t="s">
        <v>86</v>
      </c>
      <c r="D38" s="12">
        <v>10</v>
      </c>
      <c r="E38" s="12">
        <v>13628.4</v>
      </c>
      <c r="F38" s="13"/>
      <c r="G38" s="13"/>
      <c r="H38" s="13"/>
      <c r="I38" s="14"/>
      <c r="J38" s="2"/>
      <c r="K38" s="2"/>
      <c r="L38" s="2"/>
      <c r="M38" s="2"/>
      <c r="N38" s="2"/>
      <c r="O38" s="2"/>
      <c r="P38" s="2"/>
      <c r="Q38" s="2"/>
      <c r="R38" s="2"/>
      <c r="S38" s="2"/>
      <c r="T38" s="12"/>
      <c r="U38" s="12"/>
      <c r="V38" s="12"/>
      <c r="W38" s="12"/>
      <c r="X38" s="1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5.75" customHeight="1" x14ac:dyDescent="0.3">
      <c r="A39" s="9">
        <v>1075</v>
      </c>
      <c r="B39" s="9" t="s">
        <v>37</v>
      </c>
      <c r="C39" s="9" t="s">
        <v>86</v>
      </c>
      <c r="D39" s="12">
        <v>10</v>
      </c>
      <c r="E39" s="12">
        <v>17853.400000000001</v>
      </c>
      <c r="F39" s="13"/>
      <c r="G39" s="13"/>
      <c r="H39" s="13"/>
      <c r="I39" s="14"/>
      <c r="J39" s="35" t="s">
        <v>111</v>
      </c>
      <c r="K39" s="36"/>
      <c r="L39" s="36"/>
      <c r="M39" s="36"/>
      <c r="N39" s="36"/>
      <c r="O39" s="37"/>
      <c r="P39" s="2"/>
      <c r="Q39" s="2"/>
      <c r="R39" s="2"/>
      <c r="S39" s="2"/>
      <c r="T39" s="12"/>
      <c r="U39" s="12"/>
      <c r="V39" s="12"/>
      <c r="W39" s="12"/>
      <c r="X39" s="1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8" customHeight="1" x14ac:dyDescent="0.3">
      <c r="A40" s="9">
        <v>1074</v>
      </c>
      <c r="B40" s="9" t="s">
        <v>112</v>
      </c>
      <c r="C40" s="9" t="s">
        <v>86</v>
      </c>
      <c r="D40" s="12">
        <v>5</v>
      </c>
      <c r="E40" s="12">
        <v>24819.200000000001</v>
      </c>
      <c r="F40" s="13"/>
      <c r="G40" s="13"/>
      <c r="H40" s="13"/>
      <c r="I40" s="14"/>
      <c r="J40" s="38"/>
      <c r="K40" s="39"/>
      <c r="L40" s="39"/>
      <c r="M40" s="39"/>
      <c r="N40" s="39"/>
      <c r="O40" s="40"/>
      <c r="P40" s="2"/>
      <c r="Q40" s="2"/>
      <c r="R40" s="2"/>
      <c r="S40" s="2"/>
      <c r="T40" s="12"/>
      <c r="U40" s="12"/>
      <c r="V40" s="12"/>
      <c r="W40" s="12"/>
      <c r="X40" s="1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5.75" customHeight="1" x14ac:dyDescent="0.3">
      <c r="A41" s="9">
        <v>1319</v>
      </c>
      <c r="B41" s="9" t="s">
        <v>38</v>
      </c>
      <c r="C41" s="9" t="s">
        <v>81</v>
      </c>
      <c r="D41" s="12">
        <v>5</v>
      </c>
      <c r="E41" s="12">
        <v>30552.2</v>
      </c>
      <c r="F41" s="13"/>
      <c r="G41" s="13"/>
      <c r="H41" s="13"/>
      <c r="I41" s="14"/>
      <c r="J41" s="41"/>
      <c r="K41" s="42"/>
      <c r="L41" s="42"/>
      <c r="M41" s="42"/>
      <c r="N41" s="42"/>
      <c r="O41" s="43"/>
      <c r="P41" s="2"/>
      <c r="Q41" s="2"/>
      <c r="R41" s="2"/>
      <c r="S41" s="2"/>
      <c r="T41" s="12"/>
      <c r="U41" s="12"/>
      <c r="V41" s="12"/>
      <c r="W41" s="12"/>
      <c r="X41" s="1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20.25" customHeight="1" x14ac:dyDescent="0.3">
      <c r="A42" s="9">
        <v>1342</v>
      </c>
      <c r="B42" s="9" t="s">
        <v>41</v>
      </c>
      <c r="C42" s="9" t="s">
        <v>86</v>
      </c>
      <c r="D42" s="12">
        <v>5</v>
      </c>
      <c r="E42" s="12">
        <v>5699.6</v>
      </c>
      <c r="F42" s="13"/>
      <c r="G42" s="13"/>
      <c r="H42" s="13"/>
      <c r="I42" s="14"/>
      <c r="J42" s="2"/>
      <c r="K42" s="2"/>
      <c r="L42" s="2"/>
      <c r="M42" s="2"/>
      <c r="N42" s="2"/>
      <c r="O42" s="2"/>
      <c r="P42" s="2"/>
      <c r="Q42" s="2"/>
      <c r="R42" s="2"/>
      <c r="S42" s="2"/>
      <c r="T42" s="12"/>
      <c r="U42" s="12"/>
      <c r="V42" s="12"/>
      <c r="W42" s="12"/>
      <c r="X42" s="1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.75" customHeight="1" x14ac:dyDescent="0.3">
      <c r="A43" s="9">
        <v>1317</v>
      </c>
      <c r="B43" s="9" t="s">
        <v>42</v>
      </c>
      <c r="C43" s="9" t="s">
        <v>85</v>
      </c>
      <c r="D43" s="12">
        <v>5</v>
      </c>
      <c r="E43" s="12">
        <v>4544.8</v>
      </c>
      <c r="F43" s="13"/>
      <c r="G43" s="13"/>
      <c r="H43" s="13"/>
      <c r="I43" s="14"/>
      <c r="J43" s="2"/>
      <c r="K43" s="2"/>
      <c r="L43" s="2"/>
      <c r="M43" s="2"/>
      <c r="N43" s="2"/>
      <c r="O43" s="2"/>
      <c r="P43" s="2"/>
      <c r="Q43" s="2"/>
      <c r="R43" s="2"/>
      <c r="S43" s="2"/>
      <c r="T43" s="12"/>
      <c r="U43" s="12"/>
      <c r="V43" s="12"/>
      <c r="W43" s="12"/>
      <c r="X43" s="1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.75" customHeight="1" x14ac:dyDescent="0.3">
      <c r="A44" s="9">
        <v>1364</v>
      </c>
      <c r="B44" s="9" t="s">
        <v>43</v>
      </c>
      <c r="C44" s="9" t="s">
        <v>82</v>
      </c>
      <c r="D44" s="12">
        <v>19</v>
      </c>
      <c r="E44" s="12">
        <v>1351.2631578947369</v>
      </c>
      <c r="F44" s="13"/>
      <c r="G44" s="13"/>
      <c r="H44" s="13"/>
      <c r="I44" s="14"/>
      <c r="J44" s="2"/>
      <c r="K44" s="2"/>
      <c r="L44" s="2"/>
      <c r="M44" s="2"/>
      <c r="N44" s="2"/>
      <c r="O44" s="2"/>
      <c r="P44" s="2"/>
      <c r="Q44" s="2"/>
      <c r="R44" s="2"/>
      <c r="S44" s="2"/>
      <c r="T44" s="12"/>
      <c r="U44" s="12"/>
      <c r="V44" s="12"/>
      <c r="W44" s="12"/>
      <c r="X44" s="1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.75" customHeight="1" x14ac:dyDescent="0.3">
      <c r="A45" s="9">
        <v>1327</v>
      </c>
      <c r="B45" s="9" t="s">
        <v>46</v>
      </c>
      <c r="C45" s="9" t="s">
        <v>86</v>
      </c>
      <c r="D45" s="12">
        <v>5</v>
      </c>
      <c r="E45" s="12">
        <v>4279.8</v>
      </c>
      <c r="F45" s="13"/>
      <c r="G45" s="13"/>
      <c r="H45" s="13"/>
      <c r="I45" s="14"/>
      <c r="J45" s="2"/>
      <c r="K45" s="2"/>
      <c r="L45" s="2"/>
      <c r="M45" s="2"/>
      <c r="N45" s="2"/>
      <c r="O45" s="2"/>
      <c r="P45" s="2"/>
      <c r="Q45" s="2"/>
      <c r="R45" s="2"/>
      <c r="S45" s="2"/>
      <c r="T45" s="12"/>
      <c r="U45" s="12"/>
      <c r="V45" s="12"/>
      <c r="W45" s="12"/>
      <c r="X45" s="1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5.75" customHeight="1" x14ac:dyDescent="0.3">
      <c r="A46" s="9">
        <v>1042</v>
      </c>
      <c r="B46" s="9" t="s">
        <v>47</v>
      </c>
      <c r="C46" s="9" t="s">
        <v>89</v>
      </c>
      <c r="D46" s="12">
        <v>7</v>
      </c>
      <c r="E46" s="12">
        <v>3512.4285714285716</v>
      </c>
      <c r="F46" s="13"/>
      <c r="G46" s="13"/>
      <c r="H46" s="13"/>
      <c r="I46" s="14"/>
      <c r="J46" s="35" t="s">
        <v>113</v>
      </c>
      <c r="K46" s="36"/>
      <c r="L46" s="36"/>
      <c r="M46" s="36"/>
      <c r="N46" s="36"/>
      <c r="O46" s="37"/>
      <c r="P46" s="2"/>
      <c r="Q46" s="2"/>
      <c r="R46" s="2"/>
      <c r="S46" s="2"/>
      <c r="T46" s="12"/>
      <c r="U46" s="12"/>
      <c r="V46" s="12"/>
      <c r="W46" s="12"/>
      <c r="X46" s="1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5.75" customHeight="1" x14ac:dyDescent="0.3">
      <c r="A47" s="9">
        <v>1031</v>
      </c>
      <c r="B47" s="9" t="s">
        <v>50</v>
      </c>
      <c r="C47" s="9" t="s">
        <v>81</v>
      </c>
      <c r="D47" s="12">
        <v>5</v>
      </c>
      <c r="E47" s="12">
        <v>5234.2</v>
      </c>
      <c r="F47" s="13"/>
      <c r="G47" s="13"/>
      <c r="H47" s="13"/>
      <c r="I47" s="14"/>
      <c r="J47" s="41"/>
      <c r="K47" s="42"/>
      <c r="L47" s="42"/>
      <c r="M47" s="42"/>
      <c r="N47" s="42"/>
      <c r="O47" s="43"/>
      <c r="P47" s="2"/>
      <c r="Q47" s="2"/>
      <c r="R47" s="2"/>
      <c r="S47" s="2"/>
      <c r="T47" s="12"/>
      <c r="U47" s="12"/>
      <c r="V47" s="12"/>
      <c r="W47" s="12"/>
      <c r="X47" s="1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5.75" customHeight="1" x14ac:dyDescent="0.3">
      <c r="A48" s="9">
        <v>1328</v>
      </c>
      <c r="B48" s="9" t="s">
        <v>52</v>
      </c>
      <c r="C48" s="9" t="s">
        <v>86</v>
      </c>
      <c r="D48" s="12">
        <v>8</v>
      </c>
      <c r="E48" s="12">
        <v>19592.125</v>
      </c>
      <c r="F48" s="13"/>
      <c r="G48" s="13"/>
      <c r="H48" s="13"/>
      <c r="I48" s="14"/>
      <c r="J48" s="2"/>
      <c r="K48" s="2"/>
      <c r="L48" s="2"/>
      <c r="M48" s="2"/>
      <c r="N48" s="2"/>
      <c r="O48" s="2"/>
      <c r="P48" s="2"/>
      <c r="Q48" s="2"/>
      <c r="R48" s="2"/>
      <c r="S48" s="2"/>
      <c r="T48" s="12"/>
      <c r="U48" s="12"/>
      <c r="V48" s="12"/>
      <c r="W48" s="12"/>
      <c r="X48" s="1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5.75" customHeight="1" x14ac:dyDescent="0.3">
      <c r="A49" s="9">
        <v>1329</v>
      </c>
      <c r="B49" s="9" t="s">
        <v>114</v>
      </c>
      <c r="C49" s="9" t="s">
        <v>86</v>
      </c>
      <c r="D49" s="12">
        <v>5</v>
      </c>
      <c r="E49" s="12">
        <v>19532.2</v>
      </c>
      <c r="F49" s="13"/>
      <c r="G49" s="13"/>
      <c r="H49" s="13"/>
      <c r="I49" s="14"/>
      <c r="J49" s="2"/>
      <c r="K49" s="44" t="s">
        <v>115</v>
      </c>
      <c r="L49" s="33"/>
      <c r="M49" s="33"/>
      <c r="N49" s="33"/>
      <c r="O49" s="34"/>
      <c r="P49" s="2"/>
      <c r="Q49" s="2"/>
      <c r="R49" s="2"/>
      <c r="S49" s="2"/>
      <c r="T49" s="12"/>
      <c r="U49" s="12"/>
      <c r="V49" s="12"/>
      <c r="W49" s="12"/>
      <c r="X49" s="1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5.75" customHeight="1" x14ac:dyDescent="0.3">
      <c r="A50" s="9">
        <v>1367</v>
      </c>
      <c r="B50" s="9" t="s">
        <v>57</v>
      </c>
      <c r="C50" s="9" t="s">
        <v>86</v>
      </c>
      <c r="D50" s="12">
        <v>5</v>
      </c>
      <c r="E50" s="12">
        <v>8847.4</v>
      </c>
      <c r="F50" s="13"/>
      <c r="G50" s="13"/>
      <c r="H50" s="13"/>
      <c r="I50" s="14"/>
      <c r="J50" s="2"/>
      <c r="K50" s="2"/>
      <c r="L50" s="2"/>
      <c r="M50" s="2"/>
      <c r="N50" s="2"/>
      <c r="O50" s="2"/>
      <c r="P50" s="2"/>
      <c r="Q50" s="2"/>
      <c r="R50" s="2"/>
      <c r="S50" s="2"/>
      <c r="T50" s="12"/>
      <c r="U50" s="12"/>
      <c r="V50" s="12"/>
      <c r="W50" s="12"/>
      <c r="X50" s="1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5.75" customHeight="1" x14ac:dyDescent="0.3">
      <c r="A51" s="9">
        <v>1171</v>
      </c>
      <c r="B51" s="9" t="s">
        <v>63</v>
      </c>
      <c r="C51" s="9" t="s">
        <v>88</v>
      </c>
      <c r="D51" s="12">
        <v>5</v>
      </c>
      <c r="E51" s="12">
        <v>5290.4</v>
      </c>
      <c r="F51" s="13"/>
      <c r="G51" s="13"/>
      <c r="H51" s="13"/>
      <c r="I51" s="14"/>
      <c r="J51" s="2"/>
      <c r="K51" s="44" t="s">
        <v>116</v>
      </c>
      <c r="L51" s="33"/>
      <c r="M51" s="33"/>
      <c r="N51" s="33"/>
      <c r="O51" s="34"/>
      <c r="P51" s="2"/>
      <c r="Q51" s="2"/>
      <c r="R51" s="2"/>
      <c r="S51" s="2"/>
      <c r="T51" s="12"/>
      <c r="U51" s="12"/>
      <c r="V51" s="12"/>
      <c r="W51" s="12"/>
      <c r="X51" s="1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5.75" customHeight="1" x14ac:dyDescent="0.3">
      <c r="A52" s="9">
        <v>1151</v>
      </c>
      <c r="B52" s="9" t="s">
        <v>64</v>
      </c>
      <c r="C52" s="9" t="s">
        <v>86</v>
      </c>
      <c r="D52" s="12">
        <v>5</v>
      </c>
      <c r="E52" s="12">
        <v>7018.8</v>
      </c>
      <c r="F52" s="13"/>
      <c r="G52" s="13"/>
      <c r="H52" s="13"/>
      <c r="I52" s="14"/>
      <c r="J52" s="2"/>
      <c r="K52" s="2"/>
      <c r="L52" s="2"/>
      <c r="M52" s="2"/>
      <c r="N52" s="2"/>
      <c r="O52" s="2"/>
      <c r="P52" s="2"/>
      <c r="Q52" s="2"/>
      <c r="R52" s="2"/>
      <c r="S52" s="2"/>
      <c r="T52" s="12"/>
      <c r="U52" s="12"/>
      <c r="V52" s="12"/>
      <c r="W52" s="12"/>
      <c r="X52" s="1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15.75" customHeight="1" x14ac:dyDescent="0.3">
      <c r="A55" s="2"/>
      <c r="B55" s="8"/>
      <c r="C55" s="8"/>
      <c r="D55" s="8"/>
      <c r="E55" s="8"/>
      <c r="F55" s="2"/>
      <c r="G55" s="9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15.75" customHeight="1" x14ac:dyDescent="0.3">
      <c r="A56" s="2"/>
      <c r="B56" s="2"/>
      <c r="C56" s="2"/>
      <c r="D56" s="12"/>
      <c r="E56" s="12"/>
      <c r="F56" s="14"/>
      <c r="G56" s="21"/>
      <c r="H56" s="21"/>
      <c r="I56" s="2"/>
      <c r="J56" s="17" t="s">
        <v>117</v>
      </c>
      <c r="K56" s="22"/>
      <c r="L56" s="22"/>
      <c r="M56" s="22"/>
      <c r="N56" s="22"/>
      <c r="O56" s="23"/>
      <c r="P56" s="2"/>
      <c r="Q56" s="2"/>
      <c r="R56" s="10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15.75" customHeight="1" x14ac:dyDescent="0.3">
      <c r="A57" s="2"/>
      <c r="B57" s="2"/>
      <c r="C57" s="2"/>
      <c r="D57" s="12"/>
      <c r="E57" s="12"/>
      <c r="F57" s="14"/>
      <c r="G57" s="21"/>
      <c r="H57" s="21"/>
      <c r="I57" s="2"/>
      <c r="J57" s="24"/>
      <c r="K57" s="25"/>
      <c r="L57" s="25"/>
      <c r="M57" s="25"/>
      <c r="N57" s="25"/>
      <c r="O57" s="26"/>
      <c r="P57" s="2"/>
      <c r="Q57" s="2"/>
      <c r="R57" s="10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15.75" customHeight="1" x14ac:dyDescent="0.3">
      <c r="A58" s="2"/>
      <c r="B58" s="2"/>
      <c r="C58" s="2"/>
      <c r="D58" s="12"/>
      <c r="E58" s="12"/>
      <c r="F58" s="14"/>
      <c r="G58" s="21"/>
      <c r="H58" s="21"/>
      <c r="I58" s="2"/>
      <c r="J58" s="2"/>
      <c r="K58" s="2"/>
      <c r="L58" s="2"/>
      <c r="M58" s="14"/>
      <c r="N58" s="2"/>
      <c r="O58" s="1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15.75" customHeight="1" x14ac:dyDescent="0.3">
      <c r="A59" s="2"/>
      <c r="B59" s="2"/>
      <c r="C59" s="2"/>
      <c r="D59" s="12"/>
      <c r="E59" s="12"/>
      <c r="F59" s="14"/>
      <c r="G59" s="21"/>
      <c r="H59" s="2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15.75" customHeight="1" x14ac:dyDescent="0.3">
      <c r="A60" s="2"/>
      <c r="B60" s="2"/>
      <c r="C60" s="2"/>
      <c r="D60" s="12"/>
      <c r="E60" s="12"/>
      <c r="F60" s="14"/>
      <c r="G60" s="21"/>
      <c r="H60" s="21"/>
      <c r="I60" s="2"/>
      <c r="J60" s="17" t="s">
        <v>118</v>
      </c>
      <c r="K60" s="22"/>
      <c r="L60" s="22"/>
      <c r="M60" s="22"/>
      <c r="N60" s="22"/>
      <c r="O60" s="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15.75" customHeight="1" x14ac:dyDescent="0.3">
      <c r="A61" s="2"/>
      <c r="B61" s="2"/>
      <c r="C61" s="2"/>
      <c r="D61" s="12"/>
      <c r="E61" s="12"/>
      <c r="F61" s="14"/>
      <c r="G61" s="21"/>
      <c r="H61" s="21"/>
      <c r="I61" s="2"/>
      <c r="J61" s="24"/>
      <c r="K61" s="25"/>
      <c r="L61" s="25"/>
      <c r="M61" s="25"/>
      <c r="N61" s="25"/>
      <c r="O61" s="2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15.75" customHeight="1" x14ac:dyDescent="0.3">
      <c r="A62" s="2"/>
      <c r="B62" s="2"/>
      <c r="C62" s="2"/>
      <c r="D62" s="12"/>
      <c r="E62" s="12"/>
      <c r="F62" s="14"/>
      <c r="G62" s="21"/>
      <c r="H62" s="21"/>
      <c r="I62" s="2"/>
      <c r="J62" s="2"/>
      <c r="K62" s="2"/>
      <c r="L62" s="2"/>
      <c r="M62" s="14"/>
      <c r="N62" s="2"/>
      <c r="O62" s="1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15.75" customHeight="1" x14ac:dyDescent="0.3">
      <c r="A63" s="2"/>
      <c r="B63" s="2"/>
      <c r="C63" s="2"/>
      <c r="D63" s="12"/>
      <c r="E63" s="12"/>
      <c r="F63" s="14"/>
      <c r="G63" s="21"/>
      <c r="H63" s="2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15.75" customHeight="1" x14ac:dyDescent="0.3">
      <c r="A64" s="2"/>
      <c r="B64" s="2"/>
      <c r="C64" s="2"/>
      <c r="D64" s="12"/>
      <c r="E64" s="12"/>
      <c r="F64" s="14"/>
      <c r="G64" s="21"/>
      <c r="H64" s="21"/>
      <c r="I64" s="2"/>
      <c r="J64" s="17" t="s">
        <v>119</v>
      </c>
      <c r="K64" s="22"/>
      <c r="L64" s="22"/>
      <c r="M64" s="22"/>
      <c r="N64" s="22"/>
      <c r="O64" s="2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15.75" customHeight="1" x14ac:dyDescent="0.3">
      <c r="A65" s="2"/>
      <c r="B65" s="2"/>
      <c r="C65" s="2"/>
      <c r="D65" s="12"/>
      <c r="E65" s="12"/>
      <c r="F65" s="14"/>
      <c r="G65" s="21"/>
      <c r="H65" s="21"/>
      <c r="I65" s="2"/>
      <c r="J65" s="24"/>
      <c r="K65" s="25"/>
      <c r="L65" s="25"/>
      <c r="M65" s="25"/>
      <c r="N65" s="25"/>
      <c r="O65" s="2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15.75" customHeight="1" x14ac:dyDescent="0.3">
      <c r="A66" s="2"/>
      <c r="B66" s="2"/>
      <c r="C66" s="2"/>
      <c r="D66" s="12"/>
      <c r="E66" s="12"/>
      <c r="F66" s="14"/>
      <c r="G66" s="21"/>
      <c r="H66" s="21"/>
      <c r="I66" s="2"/>
      <c r="J66" s="2"/>
      <c r="K66" s="2"/>
      <c r="L66" s="2"/>
      <c r="M66" s="14"/>
      <c r="N66" s="2"/>
      <c r="O66" s="1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5.75" customHeight="1" x14ac:dyDescent="0.3">
      <c r="A67" s="2"/>
      <c r="B67" s="2"/>
      <c r="C67" s="2"/>
      <c r="D67" s="12"/>
      <c r="E67" s="12"/>
      <c r="F67" s="14"/>
      <c r="G67" s="21"/>
      <c r="H67" s="21"/>
      <c r="I67" s="2"/>
      <c r="J67" s="2"/>
      <c r="K67" s="2"/>
      <c r="L67" s="2"/>
      <c r="M67" s="14"/>
      <c r="N67" s="2"/>
      <c r="O67" s="1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5.75" customHeight="1" x14ac:dyDescent="0.3">
      <c r="A68" s="2"/>
      <c r="B68" s="2"/>
      <c r="C68" s="2"/>
      <c r="D68" s="12"/>
      <c r="E68" s="12"/>
      <c r="F68" s="14"/>
      <c r="G68" s="21"/>
      <c r="H68" s="21"/>
      <c r="I68" s="2"/>
      <c r="J68" s="17" t="s">
        <v>120</v>
      </c>
      <c r="K68" s="22"/>
      <c r="L68" s="22"/>
      <c r="M68" s="22"/>
      <c r="N68" s="22"/>
      <c r="O68" s="2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5.75" customHeight="1" x14ac:dyDescent="0.3">
      <c r="A69" s="2"/>
      <c r="B69" s="2"/>
      <c r="C69" s="2"/>
      <c r="D69" s="12"/>
      <c r="E69" s="12"/>
      <c r="F69" s="14"/>
      <c r="G69" s="21"/>
      <c r="H69" s="21"/>
      <c r="I69" s="2"/>
      <c r="J69" s="24"/>
      <c r="K69" s="25"/>
      <c r="L69" s="25"/>
      <c r="M69" s="25"/>
      <c r="N69" s="25"/>
      <c r="O69" s="2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:39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:39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:39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:39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:39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:39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:39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:39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:39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:39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:39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:39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:39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:39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:39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:39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:39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:39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:39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:39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:39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:39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:39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:39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:39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:39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:39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14">
    <mergeCell ref="Q26:Q27"/>
    <mergeCell ref="S26:S27"/>
    <mergeCell ref="K29:O29"/>
    <mergeCell ref="K31:O31"/>
    <mergeCell ref="K49:O49"/>
    <mergeCell ref="K51:O51"/>
    <mergeCell ref="J6:O13"/>
    <mergeCell ref="J16:O20"/>
    <mergeCell ref="J26:O27"/>
    <mergeCell ref="K33:O33"/>
    <mergeCell ref="K35:O35"/>
    <mergeCell ref="K37:O37"/>
    <mergeCell ref="J39:O41"/>
    <mergeCell ref="J46:O47"/>
  </mergeCells>
  <conditionalFormatting sqref="A53:E53">
    <cfRule type="expression" dxfId="0" priority="1">
      <formula>COUNTIF($B$2:$H$53,#REF!)&gt;1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21.6640625" customWidth="1"/>
    <col min="2" max="2" width="32.5546875" customWidth="1"/>
    <col min="3" max="5" width="21.6640625" customWidth="1"/>
    <col min="6" max="6" width="9.109375" customWidth="1"/>
    <col min="7" max="26" width="8.6640625" customWidth="1"/>
  </cols>
  <sheetData>
    <row r="1" spans="1:26" ht="14.4" x14ac:dyDescent="0.3">
      <c r="A1" s="1" t="s">
        <v>66</v>
      </c>
      <c r="B1" s="1" t="s">
        <v>0</v>
      </c>
      <c r="C1" s="1" t="s">
        <v>121</v>
      </c>
      <c r="D1" s="1" t="s">
        <v>122</v>
      </c>
      <c r="E1" s="1" t="s">
        <v>71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80</v>
      </c>
      <c r="B2" s="2" t="s">
        <v>13</v>
      </c>
      <c r="C2" s="2" t="s">
        <v>123</v>
      </c>
      <c r="D2" s="2" t="s">
        <v>124</v>
      </c>
      <c r="E2" s="2" t="s">
        <v>125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80</v>
      </c>
      <c r="B3" s="2" t="s">
        <v>14</v>
      </c>
      <c r="C3" s="2" t="s">
        <v>126</v>
      </c>
      <c r="D3" s="2" t="s">
        <v>127</v>
      </c>
      <c r="E3" s="2" t="s">
        <v>128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 t="s">
        <v>81</v>
      </c>
      <c r="B4" s="2" t="s">
        <v>16</v>
      </c>
      <c r="C4" s="2" t="s">
        <v>129</v>
      </c>
      <c r="D4" s="2" t="s">
        <v>76</v>
      </c>
      <c r="E4" s="2">
        <v>2014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 t="s">
        <v>82</v>
      </c>
      <c r="B5" s="2" t="s">
        <v>17</v>
      </c>
      <c r="C5" s="2" t="s">
        <v>130</v>
      </c>
      <c r="D5" s="2" t="s">
        <v>76</v>
      </c>
      <c r="E5" s="2">
        <v>2019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 t="s">
        <v>83</v>
      </c>
      <c r="B6" s="2" t="s">
        <v>18</v>
      </c>
      <c r="C6" s="2" t="s">
        <v>131</v>
      </c>
      <c r="D6" s="2" t="s">
        <v>76</v>
      </c>
      <c r="E6" s="2">
        <v>2016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 t="s">
        <v>83</v>
      </c>
      <c r="B7" s="2" t="s">
        <v>19</v>
      </c>
      <c r="C7" s="2" t="s">
        <v>132</v>
      </c>
      <c r="D7" s="2" t="s">
        <v>76</v>
      </c>
      <c r="E7" s="2">
        <v>2012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 t="s">
        <v>84</v>
      </c>
      <c r="B8" s="2" t="s">
        <v>21</v>
      </c>
      <c r="C8" s="2" t="s">
        <v>132</v>
      </c>
      <c r="D8" s="2" t="s">
        <v>76</v>
      </c>
      <c r="E8" s="2">
        <v>2019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 t="s">
        <v>85</v>
      </c>
      <c r="B9" s="2" t="s">
        <v>23</v>
      </c>
      <c r="C9" s="2" t="s">
        <v>133</v>
      </c>
      <c r="D9" s="2" t="s">
        <v>134</v>
      </c>
      <c r="E9" s="2" t="s">
        <v>135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 t="s">
        <v>86</v>
      </c>
      <c r="B10" s="2" t="s">
        <v>25</v>
      </c>
      <c r="C10" s="2" t="s">
        <v>132</v>
      </c>
      <c r="D10" s="2" t="s">
        <v>136</v>
      </c>
      <c r="E10" s="2">
        <v>2016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 t="s">
        <v>87</v>
      </c>
      <c r="B11" s="2" t="s">
        <v>26</v>
      </c>
      <c r="C11" s="2" t="s">
        <v>137</v>
      </c>
      <c r="D11" s="2" t="s">
        <v>138</v>
      </c>
      <c r="E11" s="2" t="s">
        <v>139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 t="s">
        <v>88</v>
      </c>
      <c r="B12" s="2" t="s">
        <v>27</v>
      </c>
      <c r="C12" s="2" t="s">
        <v>132</v>
      </c>
      <c r="D12" s="2" t="s">
        <v>76</v>
      </c>
      <c r="E12" s="2">
        <v>2020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 t="s">
        <v>80</v>
      </c>
      <c r="B13" s="2" t="s">
        <v>28</v>
      </c>
      <c r="C13" s="2" t="s">
        <v>132</v>
      </c>
      <c r="D13" s="2" t="s">
        <v>76</v>
      </c>
      <c r="E13" s="2">
        <v>2010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 t="s">
        <v>89</v>
      </c>
      <c r="B14" s="2" t="s">
        <v>29</v>
      </c>
      <c r="C14" s="2" t="s">
        <v>140</v>
      </c>
      <c r="D14" s="2" t="s">
        <v>136</v>
      </c>
      <c r="E14" s="2">
        <v>2019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 t="s">
        <v>82</v>
      </c>
      <c r="B15" s="2" t="s">
        <v>30</v>
      </c>
      <c r="C15" s="2" t="s">
        <v>130</v>
      </c>
      <c r="D15" s="2" t="s">
        <v>76</v>
      </c>
      <c r="E15" s="2">
        <v>2019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 t="s">
        <v>90</v>
      </c>
      <c r="B16" s="2" t="s">
        <v>31</v>
      </c>
      <c r="C16" s="2" t="s">
        <v>130</v>
      </c>
      <c r="D16" s="2" t="s">
        <v>136</v>
      </c>
      <c r="E16" s="2">
        <v>2020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 t="s">
        <v>81</v>
      </c>
      <c r="B17" s="2" t="s">
        <v>32</v>
      </c>
      <c r="C17" s="2" t="s">
        <v>129</v>
      </c>
      <c r="D17" s="2" t="s">
        <v>136</v>
      </c>
      <c r="E17" s="2">
        <v>2012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 t="s">
        <v>81</v>
      </c>
      <c r="B18" s="2" t="s">
        <v>33</v>
      </c>
      <c r="C18" s="2" t="s">
        <v>141</v>
      </c>
      <c r="D18" s="2" t="s">
        <v>127</v>
      </c>
      <c r="E18" s="2" t="s">
        <v>128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 t="s">
        <v>84</v>
      </c>
      <c r="B19" s="2" t="s">
        <v>34</v>
      </c>
      <c r="C19" s="2" t="s">
        <v>123</v>
      </c>
      <c r="D19" s="2" t="s">
        <v>142</v>
      </c>
      <c r="E19" s="2" t="s">
        <v>143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 t="s">
        <v>89</v>
      </c>
      <c r="B20" s="2" t="s">
        <v>35</v>
      </c>
      <c r="C20" s="2" t="s">
        <v>130</v>
      </c>
      <c r="D20" s="2" t="s">
        <v>136</v>
      </c>
      <c r="E20" s="2">
        <v>2013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 t="s">
        <v>86</v>
      </c>
      <c r="B21" s="2" t="s">
        <v>36</v>
      </c>
      <c r="C21" s="2" t="s">
        <v>144</v>
      </c>
      <c r="D21" s="2" t="s">
        <v>145</v>
      </c>
      <c r="E21" s="2" t="s">
        <v>146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 t="s">
        <v>86</v>
      </c>
      <c r="B22" s="2" t="s">
        <v>37</v>
      </c>
      <c r="C22" s="2" t="s">
        <v>147</v>
      </c>
      <c r="D22" s="2" t="s">
        <v>142</v>
      </c>
      <c r="E22" s="2" t="s">
        <v>148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 t="s">
        <v>81</v>
      </c>
      <c r="B23" s="2" t="s">
        <v>38</v>
      </c>
      <c r="C23" s="2" t="s">
        <v>131</v>
      </c>
      <c r="D23" s="2" t="s">
        <v>76</v>
      </c>
      <c r="E23" s="2">
        <v>2013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 t="s">
        <v>91</v>
      </c>
      <c r="B24" s="2" t="s">
        <v>39</v>
      </c>
      <c r="C24" s="2" t="s">
        <v>131</v>
      </c>
      <c r="D24" s="2" t="s">
        <v>136</v>
      </c>
      <c r="E24" s="2">
        <v>2011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 t="s">
        <v>85</v>
      </c>
      <c r="B25" s="2" t="s">
        <v>40</v>
      </c>
      <c r="C25" s="2" t="s">
        <v>123</v>
      </c>
      <c r="D25" s="2" t="s">
        <v>149</v>
      </c>
      <c r="E25" s="2" t="s">
        <v>150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 t="s">
        <v>86</v>
      </c>
      <c r="B26" s="2" t="s">
        <v>41</v>
      </c>
      <c r="C26" s="2" t="s">
        <v>131</v>
      </c>
      <c r="D26" s="2" t="s">
        <v>136</v>
      </c>
      <c r="E26" s="2">
        <v>2015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 t="s">
        <v>85</v>
      </c>
      <c r="B27" s="2" t="s">
        <v>42</v>
      </c>
      <c r="C27" s="2" t="s">
        <v>131</v>
      </c>
      <c r="D27" s="2" t="s">
        <v>136</v>
      </c>
      <c r="E27" s="2">
        <v>2014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 t="s">
        <v>82</v>
      </c>
      <c r="B28" s="2" t="s">
        <v>43</v>
      </c>
      <c r="C28" s="2" t="s">
        <v>132</v>
      </c>
      <c r="D28" s="2" t="s">
        <v>76</v>
      </c>
      <c r="E28" s="2">
        <v>2012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 t="s">
        <v>83</v>
      </c>
      <c r="B29" s="2" t="s">
        <v>44</v>
      </c>
      <c r="C29" s="2" t="s">
        <v>130</v>
      </c>
      <c r="D29" s="2" t="s">
        <v>76</v>
      </c>
      <c r="E29" s="2" t="s">
        <v>151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 t="s">
        <v>81</v>
      </c>
      <c r="B30" s="2" t="s">
        <v>45</v>
      </c>
      <c r="C30" s="2" t="s">
        <v>129</v>
      </c>
      <c r="D30" s="2" t="s">
        <v>127</v>
      </c>
      <c r="E30" s="2" t="s">
        <v>128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 t="s">
        <v>86</v>
      </c>
      <c r="B31" s="2" t="s">
        <v>46</v>
      </c>
      <c r="C31" s="2" t="s">
        <v>131</v>
      </c>
      <c r="D31" s="2" t="s">
        <v>136</v>
      </c>
      <c r="E31" s="2">
        <v>2014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 t="s">
        <v>89</v>
      </c>
      <c r="B32" s="2" t="s">
        <v>47</v>
      </c>
      <c r="C32" s="2" t="s">
        <v>152</v>
      </c>
      <c r="D32" s="2" t="s">
        <v>153</v>
      </c>
      <c r="E32" s="2" t="s">
        <v>154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 t="s">
        <v>83</v>
      </c>
      <c r="B33" s="2" t="s">
        <v>48</v>
      </c>
      <c r="C33" s="2" t="s">
        <v>132</v>
      </c>
      <c r="D33" s="2" t="s">
        <v>76</v>
      </c>
      <c r="E33" s="2">
        <v>2012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 t="s">
        <v>85</v>
      </c>
      <c r="B34" s="2" t="s">
        <v>49</v>
      </c>
      <c r="C34" s="2" t="s">
        <v>132</v>
      </c>
      <c r="D34" s="2" t="s">
        <v>136</v>
      </c>
      <c r="E34" s="2">
        <v>2019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 t="s">
        <v>81</v>
      </c>
      <c r="B35" s="2" t="s">
        <v>50</v>
      </c>
      <c r="C35" s="2" t="s">
        <v>129</v>
      </c>
      <c r="D35" s="2" t="s">
        <v>127</v>
      </c>
      <c r="E35" s="2" t="s">
        <v>128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 t="s">
        <v>82</v>
      </c>
      <c r="B36" s="2" t="s">
        <v>51</v>
      </c>
      <c r="C36" s="2" t="s">
        <v>132</v>
      </c>
      <c r="D36" s="2" t="s">
        <v>136</v>
      </c>
      <c r="E36" s="2">
        <v>2020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 t="s">
        <v>86</v>
      </c>
      <c r="B37" s="2" t="s">
        <v>52</v>
      </c>
      <c r="C37" s="2" t="s">
        <v>155</v>
      </c>
      <c r="D37" s="2" t="s">
        <v>153</v>
      </c>
      <c r="E37" s="2" t="s">
        <v>156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 t="s">
        <v>92</v>
      </c>
      <c r="B38" s="2" t="s">
        <v>53</v>
      </c>
      <c r="C38" s="2" t="s">
        <v>132</v>
      </c>
      <c r="D38" s="2" t="s">
        <v>136</v>
      </c>
      <c r="E38" s="2">
        <v>2015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 t="s">
        <v>93</v>
      </c>
      <c r="B39" s="2" t="s">
        <v>54</v>
      </c>
      <c r="C39" s="2" t="s">
        <v>157</v>
      </c>
      <c r="D39" s="2" t="s">
        <v>142</v>
      </c>
      <c r="E39" s="2" t="s">
        <v>158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 t="s">
        <v>81</v>
      </c>
      <c r="B40" s="2" t="s">
        <v>55</v>
      </c>
      <c r="C40" s="2" t="s">
        <v>129</v>
      </c>
      <c r="D40" s="2" t="s">
        <v>127</v>
      </c>
      <c r="E40" s="2" t="s">
        <v>128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 t="s">
        <v>83</v>
      </c>
      <c r="B41" s="2" t="s">
        <v>56</v>
      </c>
      <c r="C41" s="2" t="s">
        <v>130</v>
      </c>
      <c r="D41" s="2" t="s">
        <v>76</v>
      </c>
      <c r="E41" s="2">
        <v>2011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 t="s">
        <v>86</v>
      </c>
      <c r="B42" s="2" t="s">
        <v>57</v>
      </c>
      <c r="C42" s="2" t="s">
        <v>131</v>
      </c>
      <c r="D42" s="2" t="s">
        <v>136</v>
      </c>
      <c r="E42" s="2">
        <v>2015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 t="s">
        <v>85</v>
      </c>
      <c r="B43" s="2" t="s">
        <v>58</v>
      </c>
      <c r="C43" s="2" t="s">
        <v>132</v>
      </c>
      <c r="D43" s="2" t="s">
        <v>136</v>
      </c>
      <c r="E43" s="2">
        <v>2019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 t="s">
        <v>83</v>
      </c>
      <c r="B44" s="2" t="s">
        <v>59</v>
      </c>
      <c r="C44" s="2" t="s">
        <v>159</v>
      </c>
      <c r="D44" s="2" t="s">
        <v>160</v>
      </c>
      <c r="E44" s="2" t="s">
        <v>161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 t="s">
        <v>87</v>
      </c>
      <c r="B45" s="2" t="s">
        <v>60</v>
      </c>
      <c r="C45" s="2" t="s">
        <v>130</v>
      </c>
      <c r="D45" s="2" t="s">
        <v>76</v>
      </c>
      <c r="E45" s="2">
        <v>2019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 t="s">
        <v>80</v>
      </c>
      <c r="B46" s="2" t="s">
        <v>61</v>
      </c>
      <c r="C46" s="2" t="s">
        <v>162</v>
      </c>
      <c r="D46" s="2" t="s">
        <v>127</v>
      </c>
      <c r="E46" s="2" t="s">
        <v>128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 t="s">
        <v>88</v>
      </c>
      <c r="B47" s="2" t="s">
        <v>62</v>
      </c>
      <c r="C47" s="2" t="s">
        <v>131</v>
      </c>
      <c r="D47" s="2" t="s">
        <v>76</v>
      </c>
      <c r="E47" s="2">
        <v>2010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 t="s">
        <v>88</v>
      </c>
      <c r="B48" s="2" t="s">
        <v>63</v>
      </c>
      <c r="C48" s="2" t="s">
        <v>131</v>
      </c>
      <c r="D48" s="2" t="s">
        <v>76</v>
      </c>
      <c r="E48" s="2">
        <v>2015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 t="s">
        <v>86</v>
      </c>
      <c r="B49" s="2" t="s">
        <v>64</v>
      </c>
      <c r="C49" s="2" t="s">
        <v>126</v>
      </c>
      <c r="D49" s="2" t="s">
        <v>76</v>
      </c>
      <c r="E49" s="2">
        <v>2015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1000"/>
  <sheetViews>
    <sheetView workbookViewId="0"/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12" customWidth="1"/>
    <col min="6" max="6" width="14.88671875" customWidth="1"/>
    <col min="7" max="26" width="8.6640625" customWidth="1"/>
  </cols>
  <sheetData>
    <row r="1" spans="2:13" ht="12.75" customHeight="1" x14ac:dyDescent="0.3"/>
    <row r="2" spans="2:13" ht="12.75" customHeight="1" x14ac:dyDescent="0.3"/>
    <row r="3" spans="2:13" ht="12.75" customHeight="1" x14ac:dyDescent="0.3"/>
    <row r="4" spans="2:13" ht="12.75" customHeight="1" x14ac:dyDescent="0.3"/>
    <row r="5" spans="2:13" ht="12.75" customHeight="1" x14ac:dyDescent="0.3">
      <c r="D5" s="7" t="s">
        <v>126</v>
      </c>
      <c r="E5" s="7" t="s">
        <v>132</v>
      </c>
      <c r="F5" s="7" t="s">
        <v>129</v>
      </c>
      <c r="G5" s="7" t="s">
        <v>130</v>
      </c>
      <c r="H5" s="7" t="s">
        <v>131</v>
      </c>
      <c r="I5" s="7" t="s">
        <v>163</v>
      </c>
      <c r="J5" s="7" t="s">
        <v>141</v>
      </c>
      <c r="K5" s="7" t="s">
        <v>140</v>
      </c>
      <c r="L5" s="7" t="s">
        <v>164</v>
      </c>
      <c r="M5" s="7" t="s">
        <v>162</v>
      </c>
    </row>
    <row r="6" spans="2:13" ht="12.75" customHeight="1" x14ac:dyDescent="0.3">
      <c r="B6" s="48" t="s">
        <v>165</v>
      </c>
      <c r="C6" s="7" t="s">
        <v>166</v>
      </c>
      <c r="D6" s="27">
        <v>2.5</v>
      </c>
      <c r="E6" s="27">
        <v>0.75</v>
      </c>
      <c r="F6" s="27">
        <v>4.5</v>
      </c>
      <c r="G6" s="27">
        <v>1.5</v>
      </c>
      <c r="H6" s="27">
        <v>1.25</v>
      </c>
      <c r="I6" s="27">
        <v>6.8</v>
      </c>
      <c r="J6" s="27">
        <v>6.5</v>
      </c>
      <c r="K6" s="27">
        <v>1.2</v>
      </c>
      <c r="L6" s="27">
        <v>1.5</v>
      </c>
      <c r="M6" s="27">
        <v>6.5</v>
      </c>
    </row>
    <row r="7" spans="2:13" ht="12.75" customHeight="1" x14ac:dyDescent="0.3">
      <c r="B7" s="49"/>
      <c r="C7" s="7" t="s">
        <v>167</v>
      </c>
      <c r="D7" s="27">
        <v>1.3716279178867452</v>
      </c>
      <c r="E7" s="27">
        <v>0.87164452163370731</v>
      </c>
      <c r="F7" s="27">
        <v>6.5900268382448797</v>
      </c>
      <c r="G7" s="27">
        <v>1.7560710813108671</v>
      </c>
      <c r="H7" s="27">
        <v>1.4794834103460122</v>
      </c>
      <c r="I7" s="27">
        <v>6.1632258630205721</v>
      </c>
      <c r="J7" s="27">
        <v>6.3444422201305457</v>
      </c>
      <c r="K7" s="27">
        <v>1.2553873551357686</v>
      </c>
      <c r="L7" s="27">
        <v>2.0151745545610398</v>
      </c>
      <c r="M7" s="27">
        <v>8.3168758162833143</v>
      </c>
    </row>
    <row r="8" spans="2:13" ht="12.75" customHeight="1" x14ac:dyDescent="0.3">
      <c r="B8" s="49"/>
      <c r="C8" s="7" t="s">
        <v>168</v>
      </c>
      <c r="D8" s="27">
        <v>2.0894319729541331</v>
      </c>
      <c r="E8" s="27">
        <v>0.9429848152367003</v>
      </c>
      <c r="F8" s="27">
        <v>4.9355733512841624</v>
      </c>
      <c r="G8" s="27">
        <v>1.3894248629666022</v>
      </c>
      <c r="H8" s="27">
        <v>0.98274794067505944</v>
      </c>
      <c r="I8" s="27">
        <v>9.069599658896939</v>
      </c>
      <c r="J8" s="27">
        <v>9.061548312391233</v>
      </c>
      <c r="K8" s="27">
        <v>1.6608369539392234</v>
      </c>
      <c r="L8" s="27">
        <v>0.92312014901072148</v>
      </c>
      <c r="M8" s="27">
        <v>3.6366487426933163</v>
      </c>
    </row>
    <row r="9" spans="2:13" ht="12.75" customHeight="1" x14ac:dyDescent="0.3">
      <c r="B9" s="49"/>
      <c r="C9" s="7" t="s">
        <v>169</v>
      </c>
      <c r="D9" s="27">
        <v>3.2059714540845863</v>
      </c>
      <c r="E9" s="27">
        <v>0.75264980525332092</v>
      </c>
      <c r="F9" s="27">
        <v>2.6680743558814162</v>
      </c>
      <c r="G9" s="27">
        <v>1.4849540362195355</v>
      </c>
      <c r="H9" s="27">
        <v>1.5806763812306639</v>
      </c>
      <c r="I9" s="27">
        <v>7.0261544636506956</v>
      </c>
      <c r="J9" s="27">
        <v>8.020308897431061</v>
      </c>
      <c r="K9" s="27">
        <v>1.547136301399902</v>
      </c>
      <c r="L9" s="27">
        <v>1.2007936330416782</v>
      </c>
      <c r="M9" s="27">
        <v>9.1768169395911947</v>
      </c>
    </row>
    <row r="10" spans="2:13" ht="12.75" customHeight="1" x14ac:dyDescent="0.3">
      <c r="B10" s="49"/>
      <c r="C10" s="7" t="s">
        <v>170</v>
      </c>
      <c r="D10" s="27">
        <v>2.7317924077831095</v>
      </c>
      <c r="E10" s="27">
        <v>0.79022382032227789</v>
      </c>
      <c r="F10" s="27">
        <v>2.8878294364616104</v>
      </c>
      <c r="G10" s="27">
        <v>1.9500664008531057</v>
      </c>
      <c r="H10" s="27">
        <v>0.97146367060579686</v>
      </c>
      <c r="I10" s="27">
        <v>4.7806684737339911</v>
      </c>
      <c r="J10" s="27">
        <v>7.0555893958151774</v>
      </c>
      <c r="K10" s="27">
        <v>1.6651510049498304</v>
      </c>
      <c r="L10" s="27">
        <v>0.83978761210922248</v>
      </c>
      <c r="M10" s="27">
        <v>6.3812061973109184</v>
      </c>
    </row>
    <row r="11" spans="2:13" ht="12.75" customHeight="1" x14ac:dyDescent="0.3">
      <c r="B11" s="49"/>
      <c r="C11" s="7" t="s">
        <v>171</v>
      </c>
      <c r="D11" s="27">
        <v>3.0291773948414247</v>
      </c>
      <c r="E11" s="27">
        <v>0.78423707313208679</v>
      </c>
      <c r="F11" s="27">
        <v>6.6757292172846023</v>
      </c>
      <c r="G11" s="27">
        <v>1.4540544655013614</v>
      </c>
      <c r="H11" s="27">
        <v>1.255498666050832</v>
      </c>
      <c r="I11" s="27">
        <v>6.4148815692349324</v>
      </c>
      <c r="J11" s="27">
        <v>4.0107442824939792</v>
      </c>
      <c r="K11" s="27">
        <v>1.1330291042239415</v>
      </c>
      <c r="L11" s="27">
        <v>2.1684213935763577</v>
      </c>
      <c r="M11" s="27">
        <v>4.2079741306292213</v>
      </c>
    </row>
    <row r="12" spans="2:13" ht="12.75" customHeight="1" x14ac:dyDescent="0.3">
      <c r="B12" s="49"/>
      <c r="C12" s="7" t="s">
        <v>172</v>
      </c>
      <c r="D12" s="27">
        <v>2.042136553081618</v>
      </c>
      <c r="E12" s="27">
        <v>1.0764283836997799</v>
      </c>
      <c r="F12" s="27">
        <v>5.1635046388777424</v>
      </c>
      <c r="G12" s="27">
        <v>1.2956987206952588</v>
      </c>
      <c r="H12" s="27">
        <v>1.2307641755925045</v>
      </c>
      <c r="I12" s="27">
        <v>8.2407106661901022</v>
      </c>
      <c r="J12" s="27">
        <v>6.5338534098204377</v>
      </c>
      <c r="K12" s="27">
        <v>0.92367017907162885</v>
      </c>
      <c r="L12" s="27">
        <v>0.85302327747358231</v>
      </c>
      <c r="M12" s="27">
        <v>9.4574050799191856</v>
      </c>
    </row>
    <row r="13" spans="2:13" ht="12.75" customHeight="1" x14ac:dyDescent="0.3">
      <c r="B13" s="49"/>
      <c r="C13" s="7" t="s">
        <v>173</v>
      </c>
      <c r="D13" s="27">
        <v>2.4855141620694923</v>
      </c>
      <c r="E13" s="27">
        <v>0.82950150505402065</v>
      </c>
      <c r="F13" s="27">
        <v>4.1716886166186011</v>
      </c>
      <c r="G13" s="27">
        <v>0.76558845019723076</v>
      </c>
      <c r="H13" s="27">
        <v>1.7575650132846743</v>
      </c>
      <c r="I13" s="27">
        <v>6.1360596965497951</v>
      </c>
      <c r="J13" s="27">
        <v>8.6536756158497194</v>
      </c>
      <c r="K13" s="27">
        <v>1.1205580597561495</v>
      </c>
      <c r="L13" s="27">
        <v>1.7346249156634048</v>
      </c>
      <c r="M13" s="27">
        <v>5.4411169503480732</v>
      </c>
    </row>
    <row r="14" spans="2:13" ht="12.75" customHeight="1" x14ac:dyDescent="0.3">
      <c r="B14" s="49"/>
      <c r="C14" s="7" t="s">
        <v>174</v>
      </c>
      <c r="D14" s="27">
        <v>2.0129103980635716</v>
      </c>
      <c r="E14" s="27">
        <v>1.0426350561035722</v>
      </c>
      <c r="F14" s="27">
        <v>5.3300030951287276</v>
      </c>
      <c r="G14" s="27">
        <v>1.6899264933411371</v>
      </c>
      <c r="H14" s="27">
        <v>1.8308787786446832</v>
      </c>
      <c r="I14" s="27">
        <v>8.8007216306478302</v>
      </c>
      <c r="J14" s="27">
        <v>4.4660826723883362</v>
      </c>
      <c r="K14" s="27">
        <v>0.68840450123681141</v>
      </c>
      <c r="L14" s="27">
        <v>1.225391233329689</v>
      </c>
      <c r="M14" s="27">
        <v>9.1517289846133512</v>
      </c>
    </row>
    <row r="15" spans="2:13" ht="12.75" customHeight="1" x14ac:dyDescent="0.3">
      <c r="B15" s="49"/>
      <c r="C15" s="7" t="s">
        <v>175</v>
      </c>
      <c r="D15" s="27">
        <v>2.6626445587303422</v>
      </c>
      <c r="E15" s="27">
        <v>0.44282249549748876</v>
      </c>
      <c r="F15" s="27">
        <v>5.8262320774465675</v>
      </c>
      <c r="G15" s="27">
        <v>1.3434882381767432</v>
      </c>
      <c r="H15" s="27">
        <v>1.5525544279710768</v>
      </c>
      <c r="I15" s="27">
        <v>5.2185025659118063</v>
      </c>
      <c r="J15" s="27">
        <v>9.4243364400375302</v>
      </c>
      <c r="K15" s="27">
        <v>1.1466290648202664</v>
      </c>
      <c r="L15" s="27">
        <v>1.6537934308679081</v>
      </c>
      <c r="M15" s="27">
        <v>7.8069757401788316</v>
      </c>
    </row>
    <row r="16" spans="2:13" ht="12.75" customHeight="1" x14ac:dyDescent="0.3">
      <c r="B16" s="49"/>
      <c r="C16" s="7" t="s">
        <v>176</v>
      </c>
      <c r="D16" s="27">
        <v>2.613130034073432</v>
      </c>
      <c r="E16" s="27">
        <v>0.45292759460279902</v>
      </c>
      <c r="F16" s="27">
        <v>4.6254337117602384</v>
      </c>
      <c r="G16" s="27">
        <v>2.1170956821339351</v>
      </c>
      <c r="H16" s="27">
        <v>0.78073997010027973</v>
      </c>
      <c r="I16" s="27">
        <v>10.187370059062724</v>
      </c>
      <c r="J16" s="27">
        <v>5.8687448366557167</v>
      </c>
      <c r="K16" s="27">
        <v>1.4699018296884461</v>
      </c>
      <c r="L16" s="27">
        <v>0.88725614182146595</v>
      </c>
      <c r="M16" s="27">
        <v>8.9037175849455874</v>
      </c>
    </row>
    <row r="17" spans="2:13" ht="12.75" customHeight="1" x14ac:dyDescent="0.3">
      <c r="B17" s="49"/>
      <c r="C17" s="7" t="s">
        <v>177</v>
      </c>
      <c r="D17" s="27">
        <v>3.3408901233443706</v>
      </c>
      <c r="E17" s="27">
        <v>0.77022019432012823</v>
      </c>
      <c r="F17" s="27">
        <v>3.0816786589016365</v>
      </c>
      <c r="G17" s="27">
        <v>1.2440500295028665</v>
      </c>
      <c r="H17" s="27">
        <v>1.4205369964896497</v>
      </c>
      <c r="I17" s="27">
        <v>3.7420134153041862</v>
      </c>
      <c r="J17" s="27">
        <v>5.6191996273943161</v>
      </c>
      <c r="K17" s="27">
        <v>1.4187282288468177</v>
      </c>
      <c r="L17" s="27">
        <v>1.8257713460890383</v>
      </c>
      <c r="M17" s="27">
        <v>3.8054634216814738</v>
      </c>
    </row>
    <row r="18" spans="2:13" ht="12.75" customHeight="1" x14ac:dyDescent="0.3">
      <c r="B18" s="49"/>
      <c r="C18" s="7" t="s">
        <v>178</v>
      </c>
      <c r="D18" s="27">
        <v>3.2441979846420277</v>
      </c>
      <c r="E18" s="27">
        <v>1.020976097530419</v>
      </c>
      <c r="F18" s="27">
        <v>5.6018862439359944</v>
      </c>
      <c r="G18" s="27">
        <v>1.9605528224914877</v>
      </c>
      <c r="H18" s="27">
        <v>0.76225294046677505</v>
      </c>
      <c r="I18" s="27">
        <v>9.2078807414803201</v>
      </c>
      <c r="J18" s="27">
        <v>6.7713742213883412</v>
      </c>
      <c r="K18" s="27">
        <v>1.7484065208862694</v>
      </c>
      <c r="L18" s="27">
        <v>1.492156181046097</v>
      </c>
      <c r="M18" s="27">
        <v>6.6002157408820405</v>
      </c>
    </row>
    <row r="19" spans="2:13" ht="12.75" customHeight="1" x14ac:dyDescent="0.3">
      <c r="B19" s="50"/>
      <c r="C19" s="7" t="s">
        <v>179</v>
      </c>
      <c r="D19" s="27">
        <v>1.5222857777104877</v>
      </c>
      <c r="E19" s="27">
        <v>0.9287683414142236</v>
      </c>
      <c r="F19" s="27">
        <v>4.7828871387245444</v>
      </c>
      <c r="G19" s="27">
        <v>1.7903212444492185</v>
      </c>
      <c r="H19" s="27">
        <v>1.3162115733941109</v>
      </c>
      <c r="I19" s="27">
        <v>8.959702404147734</v>
      </c>
      <c r="J19" s="27">
        <v>7.5902606369029275</v>
      </c>
      <c r="K19" s="27">
        <v>1.0495342717236757</v>
      </c>
      <c r="L19" s="27">
        <v>2.1305400062346123</v>
      </c>
      <c r="M19" s="27">
        <v>7.7651840474784732</v>
      </c>
    </row>
    <row r="20" spans="2:13" ht="12.75" customHeight="1" x14ac:dyDescent="0.3"/>
    <row r="21" spans="2:13" ht="12.75" customHeight="1" x14ac:dyDescent="0.3"/>
    <row r="22" spans="2:13" ht="12.75" customHeight="1" x14ac:dyDescent="0.3"/>
    <row r="23" spans="2:13" ht="12.75" customHeight="1" x14ac:dyDescent="0.3"/>
    <row r="24" spans="2:13" ht="12.75" customHeight="1" x14ac:dyDescent="0.3">
      <c r="D24" s="7" t="s">
        <v>126</v>
      </c>
      <c r="E24" s="7" t="s">
        <v>132</v>
      </c>
      <c r="F24" s="7" t="s">
        <v>129</v>
      </c>
      <c r="G24" s="7" t="s">
        <v>130</v>
      </c>
      <c r="H24" s="7" t="s">
        <v>131</v>
      </c>
      <c r="I24" s="7" t="s">
        <v>163</v>
      </c>
      <c r="J24" s="7" t="s">
        <v>141</v>
      </c>
      <c r="K24" s="7" t="s">
        <v>140</v>
      </c>
      <c r="L24" s="7" t="s">
        <v>164</v>
      </c>
      <c r="M24" s="7" t="s">
        <v>162</v>
      </c>
    </row>
    <row r="25" spans="2:13" ht="12.75" customHeight="1" x14ac:dyDescent="0.3">
      <c r="B25" s="48" t="s">
        <v>72</v>
      </c>
      <c r="C25" s="7" t="s">
        <v>166</v>
      </c>
      <c r="D25" s="27">
        <v>9</v>
      </c>
      <c r="E25" s="27">
        <v>14</v>
      </c>
      <c r="F25" s="27">
        <v>7</v>
      </c>
      <c r="G25" s="27">
        <v>12</v>
      </c>
      <c r="H25" s="27">
        <v>12</v>
      </c>
      <c r="I25" s="27">
        <v>5</v>
      </c>
      <c r="J25" s="27">
        <v>7</v>
      </c>
      <c r="K25" s="27">
        <v>15</v>
      </c>
      <c r="L25" s="27">
        <v>11</v>
      </c>
      <c r="M25" s="27">
        <v>7</v>
      </c>
    </row>
    <row r="26" spans="2:13" ht="12.75" customHeight="1" x14ac:dyDescent="0.3">
      <c r="B26" s="49"/>
      <c r="C26" s="7" t="s">
        <v>167</v>
      </c>
      <c r="D26" s="27">
        <v>10.654492757487054</v>
      </c>
      <c r="E26" s="27">
        <v>16.258602321977552</v>
      </c>
      <c r="F26" s="27">
        <v>6.5525461364709248</v>
      </c>
      <c r="G26" s="27">
        <v>17.993106857630693</v>
      </c>
      <c r="H26" s="27">
        <v>13.451738176402987</v>
      </c>
      <c r="I26" s="27">
        <v>5.6254865708170776</v>
      </c>
      <c r="J26" s="27">
        <v>6.9433969910850388</v>
      </c>
      <c r="K26" s="27">
        <v>19.727271829608707</v>
      </c>
      <c r="L26" s="27">
        <v>13.190684957906097</v>
      </c>
      <c r="M26" s="27">
        <v>6.4723728273148859</v>
      </c>
    </row>
    <row r="27" spans="2:13" ht="12.75" customHeight="1" x14ac:dyDescent="0.3">
      <c r="B27" s="49"/>
      <c r="C27" s="7" t="s">
        <v>168</v>
      </c>
      <c r="D27" s="27">
        <v>5.2860571752912939</v>
      </c>
      <c r="E27" s="27">
        <v>9.3641429387747763</v>
      </c>
      <c r="F27" s="27">
        <v>4.0027222860453167</v>
      </c>
      <c r="G27" s="27">
        <v>16.829787347508621</v>
      </c>
      <c r="H27" s="27">
        <v>10.825923490413658</v>
      </c>
      <c r="I27" s="27">
        <v>6.5482696853456179</v>
      </c>
      <c r="J27" s="27">
        <v>9.0542198135611471</v>
      </c>
      <c r="K27" s="27">
        <v>8.8911677945264511</v>
      </c>
      <c r="L27" s="27">
        <v>13.103715688180497</v>
      </c>
      <c r="M27" s="27">
        <v>5.0293330326925316</v>
      </c>
    </row>
    <row r="28" spans="2:13" ht="12.75" customHeight="1" x14ac:dyDescent="0.3">
      <c r="B28" s="49"/>
      <c r="C28" s="7" t="s">
        <v>169</v>
      </c>
      <c r="D28" s="27">
        <v>6.5643039231879792</v>
      </c>
      <c r="E28" s="27">
        <v>7.7853868200690899</v>
      </c>
      <c r="F28" s="27">
        <v>4.6995094079618678</v>
      </c>
      <c r="G28" s="27">
        <v>11.216814907083885</v>
      </c>
      <c r="H28" s="27">
        <v>15.340744990271009</v>
      </c>
      <c r="I28" s="27">
        <v>6.8437968681211503</v>
      </c>
      <c r="J28" s="27">
        <v>9.6136236006675535</v>
      </c>
      <c r="K28" s="27">
        <v>8.2634915425886728</v>
      </c>
      <c r="L28" s="27">
        <v>8.0856008470429561</v>
      </c>
      <c r="M28" s="27">
        <v>7.3902863487235058</v>
      </c>
    </row>
    <row r="29" spans="2:13" ht="12.75" customHeight="1" x14ac:dyDescent="0.3">
      <c r="B29" s="49"/>
      <c r="C29" s="7" t="s">
        <v>170</v>
      </c>
      <c r="D29" s="27">
        <v>12.597885435760045</v>
      </c>
      <c r="E29" s="27">
        <v>18.889971546597494</v>
      </c>
      <c r="F29" s="27">
        <v>6.3406780217955294</v>
      </c>
      <c r="G29" s="27">
        <v>7.8844367035453136</v>
      </c>
      <c r="H29" s="27">
        <v>16.206961290646341</v>
      </c>
      <c r="I29" s="27">
        <v>2.8057560647840889</v>
      </c>
      <c r="J29" s="27">
        <v>6.9913101718991655</v>
      </c>
      <c r="K29" s="27">
        <v>9.9226528824228826</v>
      </c>
      <c r="L29" s="27">
        <v>15.384025214500658</v>
      </c>
      <c r="M29" s="27">
        <v>9.0730417887051704</v>
      </c>
    </row>
    <row r="30" spans="2:13" ht="12.75" customHeight="1" x14ac:dyDescent="0.3">
      <c r="B30" s="49"/>
      <c r="C30" s="7" t="s">
        <v>171</v>
      </c>
      <c r="D30" s="27">
        <v>8.5572888357740542</v>
      </c>
      <c r="E30" s="27">
        <v>17.527489465012966</v>
      </c>
      <c r="F30" s="27">
        <v>8.8486362537342718</v>
      </c>
      <c r="G30" s="27">
        <v>11.470515915679254</v>
      </c>
      <c r="H30" s="27">
        <v>8.5913304450859602</v>
      </c>
      <c r="I30" s="27">
        <v>4.0225901389000622</v>
      </c>
      <c r="J30" s="27">
        <v>6.994169495781124</v>
      </c>
      <c r="K30" s="27">
        <v>14.607759197359787</v>
      </c>
      <c r="L30" s="27">
        <v>9.1992908703905929</v>
      </c>
      <c r="M30" s="27">
        <v>6.2066335027689687</v>
      </c>
    </row>
    <row r="31" spans="2:13" ht="12.75" customHeight="1" x14ac:dyDescent="0.3">
      <c r="B31" s="49"/>
      <c r="C31" s="7" t="s">
        <v>172</v>
      </c>
      <c r="D31" s="27">
        <v>13.044642984582476</v>
      </c>
      <c r="E31" s="27">
        <v>17.294647938760768</v>
      </c>
      <c r="F31" s="27">
        <v>7.7766332599738792</v>
      </c>
      <c r="G31" s="27">
        <v>10.993520457852068</v>
      </c>
      <c r="H31" s="27">
        <v>6.5028597954101208</v>
      </c>
      <c r="I31" s="27">
        <v>6.653749290515103</v>
      </c>
      <c r="J31" s="27">
        <v>5.9120870818290419</v>
      </c>
      <c r="K31" s="27">
        <v>9.9883862678539934</v>
      </c>
      <c r="L31" s="27">
        <v>15.950618522132626</v>
      </c>
      <c r="M31" s="27">
        <v>9.0992399082661102</v>
      </c>
    </row>
    <row r="32" spans="2:13" ht="12.75" customHeight="1" x14ac:dyDescent="0.3">
      <c r="B32" s="49"/>
      <c r="C32" s="7" t="s">
        <v>173</v>
      </c>
      <c r="D32" s="27">
        <v>9.095012736983012</v>
      </c>
      <c r="E32" s="27">
        <v>11.877483960310325</v>
      </c>
      <c r="F32" s="27">
        <v>4.7678225888124217</v>
      </c>
      <c r="G32" s="27">
        <v>12.660297306770655</v>
      </c>
      <c r="H32" s="27">
        <v>13.450349126762511</v>
      </c>
      <c r="I32" s="27">
        <v>6.9975104484458805</v>
      </c>
      <c r="J32" s="27">
        <v>3.5462174548919334</v>
      </c>
      <c r="K32" s="27">
        <v>14.772994987503026</v>
      </c>
      <c r="L32" s="27">
        <v>12.695068641582363</v>
      </c>
      <c r="M32" s="27">
        <v>4.2327868051101323</v>
      </c>
    </row>
    <row r="33" spans="2:13" ht="12.75" customHeight="1" x14ac:dyDescent="0.3">
      <c r="B33" s="49"/>
      <c r="C33" s="7" t="s">
        <v>174</v>
      </c>
      <c r="D33" s="27">
        <v>8.2263731614000832</v>
      </c>
      <c r="E33" s="27">
        <v>17.157710528177709</v>
      </c>
      <c r="F33" s="27">
        <v>8.8032810791224669</v>
      </c>
      <c r="G33" s="27">
        <v>16.94684534491298</v>
      </c>
      <c r="H33" s="27">
        <v>17.133678707427691</v>
      </c>
      <c r="I33" s="27">
        <v>5.7911383939256282</v>
      </c>
      <c r="J33" s="27">
        <v>6.2456335873807207</v>
      </c>
      <c r="K33" s="27">
        <v>19.007492702321208</v>
      </c>
      <c r="L33" s="27">
        <v>5.6009805031080173</v>
      </c>
      <c r="M33" s="27">
        <v>10.034716982431769</v>
      </c>
    </row>
    <row r="34" spans="2:13" ht="12.75" customHeight="1" x14ac:dyDescent="0.3">
      <c r="B34" s="49"/>
      <c r="C34" s="7" t="s">
        <v>175</v>
      </c>
      <c r="D34" s="27">
        <v>6.5026760227365354</v>
      </c>
      <c r="E34" s="27">
        <v>15.252132362435546</v>
      </c>
      <c r="F34" s="27">
        <v>8.1037665544709014</v>
      </c>
      <c r="G34" s="27">
        <v>9.8850325042295175</v>
      </c>
      <c r="H34" s="27">
        <v>15.809273684182674</v>
      </c>
      <c r="I34" s="27">
        <v>7.2151534677710956</v>
      </c>
      <c r="J34" s="27">
        <v>5.6071584887690609</v>
      </c>
      <c r="K34" s="27">
        <v>17.582051377297987</v>
      </c>
      <c r="L34" s="27">
        <v>13.840671454814565</v>
      </c>
      <c r="M34" s="27">
        <v>8.8687809718665012</v>
      </c>
    </row>
    <row r="35" spans="2:13" ht="12.75" customHeight="1" x14ac:dyDescent="0.3">
      <c r="B35" s="49"/>
      <c r="C35" s="7" t="s">
        <v>176</v>
      </c>
      <c r="D35" s="27">
        <v>6.5961908280535031</v>
      </c>
      <c r="E35" s="27">
        <v>16.063164089373629</v>
      </c>
      <c r="F35" s="27">
        <v>9.4413110792155983</v>
      </c>
      <c r="G35" s="27">
        <v>9.8332980589745791</v>
      </c>
      <c r="H35" s="27">
        <v>12.445383828353986</v>
      </c>
      <c r="I35" s="27">
        <v>7.4260551665578394</v>
      </c>
      <c r="J35" s="27">
        <v>8.0659641603692069</v>
      </c>
      <c r="K35" s="27">
        <v>22.078620079578279</v>
      </c>
      <c r="L35" s="27">
        <v>8.6712780635579705</v>
      </c>
      <c r="M35" s="27">
        <v>6.2331476963493078</v>
      </c>
    </row>
    <row r="36" spans="2:13" ht="12.75" customHeight="1" x14ac:dyDescent="0.3">
      <c r="B36" s="49"/>
      <c r="C36" s="7" t="s">
        <v>177</v>
      </c>
      <c r="D36" s="27">
        <v>11.882619935789156</v>
      </c>
      <c r="E36" s="27">
        <v>7.7547010800667442</v>
      </c>
      <c r="F36" s="27">
        <v>7.3075336265779267</v>
      </c>
      <c r="G36" s="27">
        <v>10.682038910356107</v>
      </c>
      <c r="H36" s="27">
        <v>12.342261159350826</v>
      </c>
      <c r="I36" s="27">
        <v>6.201983476391729</v>
      </c>
      <c r="J36" s="27">
        <v>9.0635584124837791</v>
      </c>
      <c r="K36" s="27">
        <v>7.9600123928705093</v>
      </c>
      <c r="L36" s="27">
        <v>9.0929087151551791</v>
      </c>
      <c r="M36" s="27">
        <v>10.421273741355064</v>
      </c>
    </row>
    <row r="37" spans="2:13" ht="12.75" customHeight="1" x14ac:dyDescent="0.3">
      <c r="B37" s="49"/>
      <c r="C37" s="7" t="s">
        <v>178</v>
      </c>
      <c r="D37" s="27">
        <v>9.7355167126903943</v>
      </c>
      <c r="E37" s="27">
        <v>10.173410042173559</v>
      </c>
      <c r="F37" s="27">
        <v>9.6221836408867674</v>
      </c>
      <c r="G37" s="27">
        <v>12.515256849225601</v>
      </c>
      <c r="H37" s="27">
        <v>10.600117423782359</v>
      </c>
      <c r="I37" s="27">
        <v>6.8346750563166569</v>
      </c>
      <c r="J37" s="27">
        <v>8.8926129273594867</v>
      </c>
      <c r="K37" s="27">
        <v>20.557655903160384</v>
      </c>
      <c r="L37" s="27">
        <v>13.686632682309099</v>
      </c>
      <c r="M37" s="27">
        <v>5.9341751044979203</v>
      </c>
    </row>
    <row r="38" spans="2:13" ht="12.75" customHeight="1" x14ac:dyDescent="0.3">
      <c r="B38" s="50"/>
      <c r="C38" s="7" t="s">
        <v>179</v>
      </c>
      <c r="D38" s="27">
        <v>9.5396895510436295</v>
      </c>
      <c r="E38" s="27">
        <v>15.121239176229034</v>
      </c>
      <c r="F38" s="27">
        <v>7.6975781451138134</v>
      </c>
      <c r="G38" s="27">
        <v>8.6217992604575731</v>
      </c>
      <c r="H38" s="27">
        <v>16.13123977077149</v>
      </c>
      <c r="I38" s="27">
        <v>7.4640669757528144</v>
      </c>
      <c r="J38" s="27">
        <v>8.0027294517711969</v>
      </c>
      <c r="K38" s="27">
        <v>21.282522450645846</v>
      </c>
      <c r="L38" s="27">
        <v>14.975739041824566</v>
      </c>
      <c r="M38" s="27">
        <v>7.5150284266945455</v>
      </c>
    </row>
    <row r="39" spans="2:13" ht="12.75" customHeight="1" x14ac:dyDescent="0.3"/>
    <row r="40" spans="2:13" ht="12.75" customHeight="1" x14ac:dyDescent="0.3"/>
    <row r="41" spans="2:13" ht="12.75" customHeight="1" x14ac:dyDescent="0.3"/>
    <row r="42" spans="2:13" ht="12.75" customHeight="1" x14ac:dyDescent="0.3">
      <c r="D42" s="7" t="s">
        <v>180</v>
      </c>
      <c r="E42" s="7" t="s">
        <v>181</v>
      </c>
    </row>
    <row r="43" spans="2:13" ht="12.75" customHeight="1" x14ac:dyDescent="0.3">
      <c r="B43" s="51" t="s">
        <v>182</v>
      </c>
      <c r="C43" s="7" t="s">
        <v>166</v>
      </c>
      <c r="D43" s="7">
        <v>1600</v>
      </c>
      <c r="E43" s="7">
        <v>92.3</v>
      </c>
    </row>
    <row r="44" spans="2:13" ht="12.75" customHeight="1" x14ac:dyDescent="0.3">
      <c r="B44" s="49"/>
      <c r="C44" s="7" t="s">
        <v>167</v>
      </c>
      <c r="D44" s="5">
        <v>2900</v>
      </c>
      <c r="E44" s="28">
        <v>100.490621572495</v>
      </c>
      <c r="F44" s="5"/>
    </row>
    <row r="45" spans="2:13" ht="12.75" customHeight="1" x14ac:dyDescent="0.3">
      <c r="B45" s="49"/>
      <c r="C45" s="7" t="s">
        <v>168</v>
      </c>
      <c r="D45" s="5">
        <v>2700</v>
      </c>
      <c r="E45" s="28">
        <v>113.411129978113</v>
      </c>
      <c r="F45" s="5"/>
    </row>
    <row r="46" spans="2:13" ht="12.75" customHeight="1" x14ac:dyDescent="0.3">
      <c r="B46" s="49"/>
      <c r="C46" s="7" t="s">
        <v>169</v>
      </c>
      <c r="D46" s="5">
        <v>2600</v>
      </c>
      <c r="E46" s="28">
        <v>80.841831220499003</v>
      </c>
      <c r="F46" s="5"/>
    </row>
    <row r="47" spans="2:13" ht="12.75" customHeight="1" x14ac:dyDescent="0.3">
      <c r="B47" s="49"/>
      <c r="C47" s="7" t="s">
        <v>170</v>
      </c>
      <c r="D47" s="5">
        <v>3000</v>
      </c>
      <c r="E47" s="28">
        <v>78.562830363879911</v>
      </c>
      <c r="F47" s="5"/>
    </row>
    <row r="48" spans="2:13" ht="12.75" customHeight="1" x14ac:dyDescent="0.3">
      <c r="B48" s="49"/>
      <c r="C48" s="7" t="s">
        <v>171</v>
      </c>
      <c r="D48" s="5">
        <v>1900</v>
      </c>
      <c r="E48" s="28">
        <v>100.23638952450855</v>
      </c>
      <c r="F48" s="5"/>
    </row>
    <row r="49" spans="2:13" ht="12.75" customHeight="1" x14ac:dyDescent="0.3">
      <c r="B49" s="49"/>
      <c r="C49" s="7" t="s">
        <v>172</v>
      </c>
      <c r="D49" s="5">
        <v>2900</v>
      </c>
      <c r="E49" s="28">
        <v>99.413389578885443</v>
      </c>
      <c r="F49" s="5"/>
    </row>
    <row r="50" spans="2:13" ht="12.75" customHeight="1" x14ac:dyDescent="0.3">
      <c r="B50" s="49"/>
      <c r="C50" s="7" t="s">
        <v>173</v>
      </c>
      <c r="D50" s="5">
        <v>1800</v>
      </c>
      <c r="E50" s="28">
        <v>94.581378550804004</v>
      </c>
      <c r="F50" s="5"/>
    </row>
    <row r="51" spans="2:13" ht="12.75" customHeight="1" x14ac:dyDescent="0.3">
      <c r="B51" s="49"/>
      <c r="C51" s="7" t="s">
        <v>174</v>
      </c>
      <c r="D51" s="5">
        <v>3100</v>
      </c>
      <c r="E51" s="28">
        <v>93.069310566121402</v>
      </c>
      <c r="F51" s="5"/>
    </row>
    <row r="52" spans="2:13" ht="12.75" customHeight="1" x14ac:dyDescent="0.3">
      <c r="B52" s="49"/>
      <c r="C52" s="7" t="s">
        <v>175</v>
      </c>
      <c r="D52" s="5">
        <v>1800</v>
      </c>
      <c r="E52" s="28">
        <v>90.694100434826595</v>
      </c>
      <c r="F52" s="5"/>
    </row>
    <row r="53" spans="2:13" ht="12.75" customHeight="1" x14ac:dyDescent="0.3">
      <c r="B53" s="49"/>
      <c r="C53" s="7" t="s">
        <v>176</v>
      </c>
      <c r="D53" s="5">
        <v>2500</v>
      </c>
      <c r="E53" s="28">
        <v>96.102793427526507</v>
      </c>
      <c r="F53" s="5"/>
    </row>
    <row r="54" spans="2:13" ht="12.75" customHeight="1" x14ac:dyDescent="0.3">
      <c r="B54" s="49"/>
      <c r="C54" s="7" t="s">
        <v>177</v>
      </c>
      <c r="D54" s="5">
        <v>2400</v>
      </c>
      <c r="E54" s="28">
        <v>98.228263631632004</v>
      </c>
      <c r="F54" s="5"/>
    </row>
    <row r="55" spans="2:13" ht="12.75" customHeight="1" x14ac:dyDescent="0.3">
      <c r="B55" s="49"/>
      <c r="C55" s="7" t="s">
        <v>178</v>
      </c>
      <c r="D55" s="5">
        <v>1800</v>
      </c>
      <c r="E55" s="28">
        <v>81.927096694379998</v>
      </c>
      <c r="F55" s="5"/>
    </row>
    <row r="56" spans="2:13" ht="12.75" customHeight="1" x14ac:dyDescent="0.3">
      <c r="B56" s="50"/>
      <c r="C56" s="7" t="s">
        <v>179</v>
      </c>
      <c r="D56" s="5">
        <v>2000</v>
      </c>
      <c r="E56" s="28">
        <v>99.377580279295699</v>
      </c>
      <c r="F56" s="5"/>
    </row>
    <row r="57" spans="2:13" ht="12.75" customHeight="1" x14ac:dyDescent="0.3"/>
    <row r="58" spans="2:13" ht="12.75" customHeight="1" x14ac:dyDescent="0.3"/>
    <row r="59" spans="2:13" ht="12.75" customHeight="1" x14ac:dyDescent="0.3"/>
    <row r="60" spans="2:13" ht="12.75" customHeight="1" x14ac:dyDescent="0.3">
      <c r="D60" s="7" t="s">
        <v>126</v>
      </c>
      <c r="E60" s="7" t="s">
        <v>132</v>
      </c>
      <c r="F60" s="7" t="s">
        <v>129</v>
      </c>
      <c r="G60" s="7" t="s">
        <v>130</v>
      </c>
      <c r="H60" s="7" t="s">
        <v>131</v>
      </c>
      <c r="I60" s="7" t="s">
        <v>163</v>
      </c>
      <c r="J60" s="7" t="s">
        <v>141</v>
      </c>
      <c r="K60" s="7" t="s">
        <v>140</v>
      </c>
      <c r="L60" s="7" t="s">
        <v>164</v>
      </c>
      <c r="M60" s="7" t="s">
        <v>162</v>
      </c>
    </row>
    <row r="61" spans="2:13" ht="12.75" customHeight="1" x14ac:dyDescent="0.3">
      <c r="B61" s="51" t="s">
        <v>183</v>
      </c>
      <c r="C61" s="7" t="s">
        <v>166</v>
      </c>
      <c r="D61" s="29">
        <v>9580</v>
      </c>
      <c r="E61" s="29">
        <v>5880</v>
      </c>
      <c r="F61" s="29">
        <v>10080</v>
      </c>
      <c r="G61" s="29">
        <v>6080</v>
      </c>
      <c r="H61" s="29">
        <v>5880</v>
      </c>
      <c r="I61" s="29">
        <v>11080</v>
      </c>
      <c r="J61" s="29">
        <v>11080</v>
      </c>
      <c r="K61" s="29">
        <v>6580</v>
      </c>
      <c r="L61" s="29">
        <v>6180</v>
      </c>
      <c r="M61" s="29">
        <v>11080</v>
      </c>
    </row>
    <row r="62" spans="2:13" ht="12.75" customHeight="1" x14ac:dyDescent="0.3">
      <c r="B62" s="49"/>
      <c r="C62" s="7" t="s">
        <v>167</v>
      </c>
      <c r="D62" s="29">
        <v>14000</v>
      </c>
      <c r="E62" s="29">
        <v>10400</v>
      </c>
      <c r="F62" s="29">
        <v>12500</v>
      </c>
      <c r="G62" s="29">
        <v>6500</v>
      </c>
      <c r="H62" s="29">
        <v>7600</v>
      </c>
      <c r="I62" s="29">
        <v>21400</v>
      </c>
      <c r="J62" s="29">
        <v>11400</v>
      </c>
      <c r="K62" s="29">
        <v>8400</v>
      </c>
      <c r="L62" s="29">
        <v>10400</v>
      </c>
      <c r="M62" s="29">
        <v>20100</v>
      </c>
    </row>
    <row r="63" spans="2:13" ht="12.75" customHeight="1" x14ac:dyDescent="0.3">
      <c r="B63" s="49"/>
      <c r="C63" s="7" t="s">
        <v>168</v>
      </c>
      <c r="D63" s="29">
        <v>18700</v>
      </c>
      <c r="E63" s="29">
        <v>7800</v>
      </c>
      <c r="F63" s="29">
        <v>19000</v>
      </c>
      <c r="G63" s="29">
        <v>8200</v>
      </c>
      <c r="H63" s="29">
        <v>8300</v>
      </c>
      <c r="I63" s="29">
        <v>13000</v>
      </c>
      <c r="J63" s="29">
        <v>12700</v>
      </c>
      <c r="K63" s="29">
        <v>7300</v>
      </c>
      <c r="L63" s="29">
        <v>7700</v>
      </c>
      <c r="M63" s="29">
        <v>17800</v>
      </c>
    </row>
    <row r="64" spans="2:13" ht="12.75" customHeight="1" x14ac:dyDescent="0.3">
      <c r="B64" s="49"/>
      <c r="C64" s="7" t="s">
        <v>169</v>
      </c>
      <c r="D64" s="29">
        <v>18500</v>
      </c>
      <c r="E64" s="29">
        <v>6900</v>
      </c>
      <c r="F64" s="29">
        <v>11200</v>
      </c>
      <c r="G64" s="29">
        <v>11200</v>
      </c>
      <c r="H64" s="29">
        <v>11400</v>
      </c>
      <c r="I64" s="29">
        <v>14500</v>
      </c>
      <c r="J64" s="29">
        <v>20300</v>
      </c>
      <c r="K64" s="29">
        <v>12200</v>
      </c>
      <c r="L64" s="29">
        <v>9800</v>
      </c>
      <c r="M64" s="29">
        <v>20700</v>
      </c>
    </row>
    <row r="65" spans="2:13" ht="12.75" customHeight="1" x14ac:dyDescent="0.3">
      <c r="B65" s="49"/>
      <c r="C65" s="7" t="s">
        <v>170</v>
      </c>
      <c r="D65" s="29">
        <v>15100</v>
      </c>
      <c r="E65" s="29">
        <v>10700</v>
      </c>
      <c r="F65" s="29">
        <v>10900</v>
      </c>
      <c r="G65" s="29">
        <v>9000</v>
      </c>
      <c r="H65" s="29">
        <v>10200</v>
      </c>
      <c r="I65" s="29">
        <v>17200</v>
      </c>
      <c r="J65" s="29">
        <v>21800</v>
      </c>
      <c r="K65" s="29">
        <v>10500</v>
      </c>
      <c r="L65" s="29">
        <v>10500</v>
      </c>
      <c r="M65" s="29">
        <v>17000</v>
      </c>
    </row>
    <row r="66" spans="2:13" ht="12.75" customHeight="1" x14ac:dyDescent="0.3">
      <c r="B66" s="49"/>
      <c r="C66" s="7" t="s">
        <v>171</v>
      </c>
      <c r="D66" s="29">
        <v>11900</v>
      </c>
      <c r="E66" s="29">
        <v>10700</v>
      </c>
      <c r="F66" s="29">
        <v>19600</v>
      </c>
      <c r="G66" s="29">
        <v>8000</v>
      </c>
      <c r="H66" s="29">
        <v>7900</v>
      </c>
      <c r="I66" s="29">
        <v>13600</v>
      </c>
      <c r="J66" s="29">
        <v>15300</v>
      </c>
      <c r="K66" s="29">
        <v>7900</v>
      </c>
      <c r="L66" s="29">
        <v>10800</v>
      </c>
      <c r="M66" s="29">
        <v>12000</v>
      </c>
    </row>
    <row r="67" spans="2:13" ht="12.75" customHeight="1" x14ac:dyDescent="0.3">
      <c r="B67" s="49"/>
      <c r="C67" s="7" t="s">
        <v>172</v>
      </c>
      <c r="D67" s="29">
        <v>18700</v>
      </c>
      <c r="E67" s="29">
        <v>11500</v>
      </c>
      <c r="F67" s="29">
        <v>15600</v>
      </c>
      <c r="G67" s="29">
        <v>10500</v>
      </c>
      <c r="H67" s="29">
        <v>11200</v>
      </c>
      <c r="I67" s="29">
        <v>22100</v>
      </c>
      <c r="J67" s="29">
        <v>19700</v>
      </c>
      <c r="K67" s="29">
        <v>9100</v>
      </c>
      <c r="L67" s="29">
        <v>10700</v>
      </c>
      <c r="M67" s="29">
        <v>16000</v>
      </c>
    </row>
    <row r="68" spans="2:13" ht="12.75" customHeight="1" x14ac:dyDescent="0.3">
      <c r="B68" s="49"/>
      <c r="C68" s="7" t="s">
        <v>173</v>
      </c>
      <c r="D68" s="29">
        <v>12000</v>
      </c>
      <c r="E68" s="29">
        <v>8800</v>
      </c>
      <c r="F68" s="29">
        <v>13500</v>
      </c>
      <c r="G68" s="29">
        <v>11800</v>
      </c>
      <c r="H68" s="29">
        <v>7700</v>
      </c>
      <c r="I68" s="29">
        <v>13300</v>
      </c>
      <c r="J68" s="29">
        <v>19000</v>
      </c>
      <c r="K68" s="29">
        <v>7900</v>
      </c>
      <c r="L68" s="29">
        <v>7800</v>
      </c>
      <c r="M68" s="29">
        <v>13400</v>
      </c>
    </row>
    <row r="69" spans="2:13" ht="12.75" customHeight="1" x14ac:dyDescent="0.3">
      <c r="B69" s="49"/>
      <c r="C69" s="7" t="s">
        <v>174</v>
      </c>
      <c r="D69" s="29">
        <v>10100</v>
      </c>
      <c r="E69" s="29">
        <v>11800</v>
      </c>
      <c r="F69" s="29">
        <v>12800</v>
      </c>
      <c r="G69" s="29">
        <v>7600</v>
      </c>
      <c r="H69" s="29">
        <v>11700</v>
      </c>
      <c r="I69" s="29">
        <v>12400</v>
      </c>
      <c r="J69" s="29">
        <v>16400</v>
      </c>
      <c r="K69" s="29">
        <v>7200</v>
      </c>
      <c r="L69" s="29">
        <v>6800</v>
      </c>
      <c r="M69" s="29">
        <v>20400</v>
      </c>
    </row>
    <row r="70" spans="2:13" ht="12.75" customHeight="1" x14ac:dyDescent="0.3">
      <c r="B70" s="49"/>
      <c r="C70" s="7" t="s">
        <v>175</v>
      </c>
      <c r="D70" s="29">
        <v>13400</v>
      </c>
      <c r="E70" s="29">
        <v>6200</v>
      </c>
      <c r="F70" s="29">
        <v>13700</v>
      </c>
      <c r="G70" s="29">
        <v>8600</v>
      </c>
      <c r="H70" s="29">
        <v>7600</v>
      </c>
      <c r="I70" s="29">
        <v>15300</v>
      </c>
      <c r="J70" s="29">
        <v>14000</v>
      </c>
      <c r="K70" s="29">
        <v>9900</v>
      </c>
      <c r="L70" s="29">
        <v>9300</v>
      </c>
      <c r="M70" s="29">
        <v>20300</v>
      </c>
    </row>
    <row r="71" spans="2:13" ht="12.75" customHeight="1" x14ac:dyDescent="0.3">
      <c r="B71" s="49"/>
      <c r="C71" s="7" t="s">
        <v>176</v>
      </c>
      <c r="D71" s="29">
        <v>17200</v>
      </c>
      <c r="E71" s="29">
        <v>9700</v>
      </c>
      <c r="F71" s="29">
        <v>19500</v>
      </c>
      <c r="G71" s="29">
        <v>10200</v>
      </c>
      <c r="H71" s="29">
        <v>9300</v>
      </c>
      <c r="I71" s="29">
        <v>16700</v>
      </c>
      <c r="J71" s="29">
        <v>21400</v>
      </c>
      <c r="K71" s="29">
        <v>6800</v>
      </c>
      <c r="L71" s="29">
        <v>6400</v>
      </c>
      <c r="M71" s="29">
        <v>19900</v>
      </c>
    </row>
    <row r="72" spans="2:13" ht="12.75" customHeight="1" x14ac:dyDescent="0.3">
      <c r="B72" s="49"/>
      <c r="C72" s="7" t="s">
        <v>177</v>
      </c>
      <c r="D72" s="29">
        <v>13500</v>
      </c>
      <c r="E72" s="29">
        <v>11000</v>
      </c>
      <c r="F72" s="29">
        <v>10500</v>
      </c>
      <c r="G72" s="29">
        <v>8200</v>
      </c>
      <c r="H72" s="29">
        <v>6500</v>
      </c>
      <c r="I72" s="29">
        <v>17500</v>
      </c>
      <c r="J72" s="29">
        <v>16200</v>
      </c>
      <c r="K72" s="29">
        <v>7300</v>
      </c>
      <c r="L72" s="29">
        <v>11500</v>
      </c>
      <c r="M72" s="29">
        <v>19400</v>
      </c>
    </row>
    <row r="73" spans="2:13" ht="12.75" customHeight="1" x14ac:dyDescent="0.3">
      <c r="B73" s="49"/>
      <c r="C73" s="7" t="s">
        <v>178</v>
      </c>
      <c r="D73" s="29">
        <v>13900</v>
      </c>
      <c r="E73" s="29">
        <v>9700</v>
      </c>
      <c r="F73" s="29">
        <v>12000</v>
      </c>
      <c r="G73" s="29">
        <v>6300</v>
      </c>
      <c r="H73" s="29">
        <v>10900</v>
      </c>
      <c r="I73" s="29">
        <v>16100</v>
      </c>
      <c r="J73" s="29">
        <v>13000</v>
      </c>
      <c r="K73" s="29">
        <v>11300</v>
      </c>
      <c r="L73" s="29">
        <v>7500</v>
      </c>
      <c r="M73" s="29">
        <v>18400</v>
      </c>
    </row>
    <row r="74" spans="2:13" ht="12.75" customHeight="1" x14ac:dyDescent="0.3">
      <c r="B74" s="50"/>
      <c r="C74" s="7" t="s">
        <v>179</v>
      </c>
      <c r="D74" s="29">
        <v>14800</v>
      </c>
      <c r="E74" s="29">
        <v>6400</v>
      </c>
      <c r="F74" s="29">
        <v>13900</v>
      </c>
      <c r="G74" s="29">
        <v>10200</v>
      </c>
      <c r="H74" s="29">
        <v>11500</v>
      </c>
      <c r="I74" s="29">
        <v>21300</v>
      </c>
      <c r="J74" s="29">
        <v>18900</v>
      </c>
      <c r="K74" s="29">
        <v>9800</v>
      </c>
      <c r="L74" s="29">
        <v>11900</v>
      </c>
      <c r="M74" s="29">
        <v>13700</v>
      </c>
    </row>
    <row r="75" spans="2:13" ht="12.75" customHeight="1" x14ac:dyDescent="0.3"/>
    <row r="76" spans="2:13" ht="12.75" customHeight="1" x14ac:dyDescent="0.3"/>
    <row r="77" spans="2:13" ht="12.75" customHeight="1" x14ac:dyDescent="0.3"/>
    <row r="78" spans="2:13" ht="12.75" customHeight="1" x14ac:dyDescent="0.3"/>
    <row r="79" spans="2:13" ht="12.75" customHeight="1" x14ac:dyDescent="0.3"/>
    <row r="80" spans="2:13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4">
    <mergeCell ref="B6:B19"/>
    <mergeCell ref="B25:B38"/>
    <mergeCell ref="B43:B56"/>
    <mergeCell ref="B61:B74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17.33203125" customWidth="1"/>
    <col min="2" max="2" width="18.88671875" customWidth="1"/>
    <col min="3" max="3" width="22" customWidth="1"/>
    <col min="4" max="4" width="12.33203125" customWidth="1"/>
    <col min="5" max="5" width="12" customWidth="1"/>
    <col min="6" max="6" width="8.33203125" customWidth="1"/>
    <col min="7" max="8" width="10.109375" customWidth="1"/>
    <col min="9" max="18" width="8.33203125" customWidth="1"/>
    <col min="19" max="26" width="12.6640625" customWidth="1"/>
  </cols>
  <sheetData>
    <row r="1" spans="1:26" ht="15" customHeight="1" x14ac:dyDescent="0.3">
      <c r="A1" s="2" t="s">
        <v>184</v>
      </c>
      <c r="B1" s="4">
        <v>0.2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3">
      <c r="A2" s="2" t="s">
        <v>185</v>
      </c>
      <c r="B2" s="2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3">
      <c r="A3" s="2" t="s">
        <v>186</v>
      </c>
      <c r="B3" s="2">
        <f>B2*12</f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3">
      <c r="A4" s="2" t="s">
        <v>187</v>
      </c>
      <c r="B4" s="4">
        <v>0.11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1" t="s">
        <v>68</v>
      </c>
      <c r="B6" s="1" t="s">
        <v>188</v>
      </c>
      <c r="C6" s="1" t="s">
        <v>189</v>
      </c>
      <c r="D6" s="1" t="s">
        <v>190</v>
      </c>
      <c r="E6" s="1" t="s">
        <v>76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2" t="s">
        <v>132</v>
      </c>
      <c r="B7" s="31">
        <v>400000</v>
      </c>
      <c r="C7" s="31"/>
      <c r="D7" s="31"/>
      <c r="E7" s="31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2" t="s">
        <v>164</v>
      </c>
      <c r="B8" s="31">
        <v>650000</v>
      </c>
      <c r="C8" s="31"/>
      <c r="D8" s="31"/>
      <c r="E8" s="31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2" t="s">
        <v>191</v>
      </c>
      <c r="B9" s="31">
        <v>600000</v>
      </c>
      <c r="C9" s="31"/>
      <c r="D9" s="31"/>
      <c r="E9" s="31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2" t="s">
        <v>192</v>
      </c>
      <c r="B10" s="31">
        <v>750000</v>
      </c>
      <c r="C10" s="31"/>
      <c r="D10" s="31"/>
      <c r="E10" s="31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2" t="s">
        <v>193</v>
      </c>
      <c r="B11" s="31">
        <v>1150000</v>
      </c>
      <c r="C11" s="31"/>
      <c r="D11" s="31"/>
      <c r="E11" s="31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2" t="s">
        <v>194</v>
      </c>
      <c r="B12" s="31">
        <v>1150000</v>
      </c>
      <c r="C12" s="31"/>
      <c r="D12" s="31"/>
      <c r="E12" s="31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2" t="s">
        <v>163</v>
      </c>
      <c r="B13" s="31">
        <v>1400000</v>
      </c>
      <c r="C13" s="31"/>
      <c r="D13" s="31"/>
      <c r="E13" s="31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" t="s">
        <v>195</v>
      </c>
      <c r="B14" s="31">
        <v>1250000</v>
      </c>
      <c r="C14" s="31"/>
      <c r="D14" s="31"/>
      <c r="E14" s="31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 t="s">
        <v>196</v>
      </c>
      <c r="B15" s="31">
        <v>1450000</v>
      </c>
      <c r="C15" s="31"/>
      <c r="D15" s="31"/>
      <c r="E15" s="31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2" t="s">
        <v>197</v>
      </c>
      <c r="B16" s="31">
        <v>250000</v>
      </c>
      <c r="C16" s="31"/>
      <c r="D16" s="31"/>
      <c r="E16" s="31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 t="s">
        <v>198</v>
      </c>
      <c r="B17" s="31">
        <v>1200000</v>
      </c>
      <c r="C17" s="31"/>
      <c r="D17" s="31"/>
      <c r="E17" s="31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 t="s">
        <v>199</v>
      </c>
      <c r="B18" s="31">
        <v>1400000</v>
      </c>
      <c r="C18" s="31"/>
      <c r="D18" s="31"/>
      <c r="E18" s="31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2" t="s">
        <v>130</v>
      </c>
      <c r="B19" s="31">
        <v>750000</v>
      </c>
      <c r="C19" s="31"/>
      <c r="D19" s="31"/>
      <c r="E19" s="31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 t="s">
        <v>200</v>
      </c>
      <c r="B20" s="31">
        <v>300000</v>
      </c>
      <c r="C20" s="31"/>
      <c r="D20" s="31"/>
      <c r="E20" s="31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 t="s">
        <v>201</v>
      </c>
      <c r="B21" s="31">
        <v>450000</v>
      </c>
      <c r="C21" s="31"/>
      <c r="D21" s="31"/>
      <c r="E21" s="31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 t="s">
        <v>140</v>
      </c>
      <c r="B22" s="31">
        <v>550000</v>
      </c>
      <c r="C22" s="31"/>
      <c r="D22" s="31"/>
      <c r="E22" s="31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 t="s">
        <v>202</v>
      </c>
      <c r="B23" s="31">
        <v>700000</v>
      </c>
      <c r="C23" s="31"/>
      <c r="D23" s="31"/>
      <c r="E23" s="31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 t="s">
        <v>203</v>
      </c>
      <c r="B24" s="31">
        <v>1200000</v>
      </c>
      <c r="C24" s="31"/>
      <c r="D24" s="31"/>
      <c r="E24" s="31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 t="s">
        <v>131</v>
      </c>
      <c r="B25" s="31">
        <v>500000</v>
      </c>
      <c r="C25" s="31"/>
      <c r="D25" s="31"/>
      <c r="E25" s="31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 t="s">
        <v>204</v>
      </c>
      <c r="B26" s="31">
        <v>2000000</v>
      </c>
      <c r="C26" s="31"/>
      <c r="D26" s="31"/>
      <c r="E26" s="31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530D-8AFC-4FB9-AA52-A8437343726F}">
  <dimension ref="A2:B51"/>
  <sheetViews>
    <sheetView topLeftCell="A27" workbookViewId="0">
      <selection activeCell="B3" sqref="B3:B50"/>
    </sheetView>
  </sheetViews>
  <sheetFormatPr defaultRowHeight="14.4" x14ac:dyDescent="0.3"/>
  <cols>
    <col min="1" max="1" width="30.77734375" bestFit="1" customWidth="1"/>
    <col min="2" max="2" width="26.77734375" customWidth="1"/>
  </cols>
  <sheetData>
    <row r="2" spans="1:2" x14ac:dyDescent="0.3">
      <c r="A2" s="57" t="s">
        <v>209</v>
      </c>
      <c r="B2" t="s">
        <v>211</v>
      </c>
    </row>
    <row r="3" spans="1:2" x14ac:dyDescent="0.3">
      <c r="A3" s="58" t="s">
        <v>13</v>
      </c>
      <c r="B3" s="59">
        <v>82.69</v>
      </c>
    </row>
    <row r="4" spans="1:2" x14ac:dyDescent="0.3">
      <c r="A4" s="58" t="s">
        <v>14</v>
      </c>
      <c r="B4" s="59">
        <v>62.24</v>
      </c>
    </row>
    <row r="5" spans="1:2" x14ac:dyDescent="0.3">
      <c r="A5" s="58" t="s">
        <v>16</v>
      </c>
      <c r="B5" s="59">
        <v>119.36</v>
      </c>
    </row>
    <row r="6" spans="1:2" x14ac:dyDescent="0.3">
      <c r="A6" s="58" t="s">
        <v>17</v>
      </c>
      <c r="B6" s="59">
        <v>38.82</v>
      </c>
    </row>
    <row r="7" spans="1:2" x14ac:dyDescent="0.3">
      <c r="A7" s="58" t="s">
        <v>18</v>
      </c>
      <c r="B7" s="59">
        <v>32.450000000000003</v>
      </c>
    </row>
    <row r="8" spans="1:2" x14ac:dyDescent="0.3">
      <c r="A8" s="58" t="s">
        <v>19</v>
      </c>
      <c r="B8" s="59">
        <v>20.46</v>
      </c>
    </row>
    <row r="9" spans="1:2" x14ac:dyDescent="0.3">
      <c r="A9" s="58" t="s">
        <v>21</v>
      </c>
      <c r="B9" s="59">
        <v>20.46</v>
      </c>
    </row>
    <row r="10" spans="1:2" x14ac:dyDescent="0.3">
      <c r="A10" s="58" t="s">
        <v>23</v>
      </c>
      <c r="B10" s="59">
        <v>361.5</v>
      </c>
    </row>
    <row r="11" spans="1:2" x14ac:dyDescent="0.3">
      <c r="A11" s="58" t="s">
        <v>25</v>
      </c>
      <c r="B11" s="59">
        <v>20.46</v>
      </c>
    </row>
    <row r="12" spans="1:2" x14ac:dyDescent="0.3">
      <c r="A12" s="58" t="s">
        <v>26</v>
      </c>
      <c r="B12" s="59">
        <v>233.52</v>
      </c>
    </row>
    <row r="13" spans="1:2" x14ac:dyDescent="0.3">
      <c r="A13" s="58" t="s">
        <v>27</v>
      </c>
      <c r="B13" s="59">
        <v>20.46</v>
      </c>
    </row>
    <row r="14" spans="1:2" x14ac:dyDescent="0.3">
      <c r="A14" s="58" t="s">
        <v>28</v>
      </c>
      <c r="B14" s="59">
        <v>20.46</v>
      </c>
    </row>
    <row r="15" spans="1:2" x14ac:dyDescent="0.3">
      <c r="A15" s="58" t="s">
        <v>29</v>
      </c>
      <c r="B15" s="59">
        <v>32.19</v>
      </c>
    </row>
    <row r="16" spans="1:2" x14ac:dyDescent="0.3">
      <c r="A16" s="58" t="s">
        <v>30</v>
      </c>
      <c r="B16" s="59">
        <v>38.82</v>
      </c>
    </row>
    <row r="17" spans="1:2" x14ac:dyDescent="0.3">
      <c r="A17" s="58" t="s">
        <v>31</v>
      </c>
      <c r="B17" s="59">
        <v>38.82</v>
      </c>
    </row>
    <row r="18" spans="1:2" x14ac:dyDescent="0.3">
      <c r="A18" s="58" t="s">
        <v>32</v>
      </c>
      <c r="B18" s="59">
        <v>119.36</v>
      </c>
    </row>
    <row r="19" spans="1:2" x14ac:dyDescent="0.3">
      <c r="A19" s="58" t="s">
        <v>33</v>
      </c>
      <c r="B19" s="59">
        <v>171.29</v>
      </c>
    </row>
    <row r="20" spans="1:2" x14ac:dyDescent="0.3">
      <c r="A20" s="58" t="s">
        <v>34</v>
      </c>
      <c r="B20" s="59">
        <v>82.69</v>
      </c>
    </row>
    <row r="21" spans="1:2" x14ac:dyDescent="0.3">
      <c r="A21" s="58" t="s">
        <v>35</v>
      </c>
      <c r="B21" s="59">
        <v>38.82</v>
      </c>
    </row>
    <row r="22" spans="1:2" x14ac:dyDescent="0.3">
      <c r="A22" s="58" t="s">
        <v>36</v>
      </c>
      <c r="B22" s="59">
        <v>126.88</v>
      </c>
    </row>
    <row r="23" spans="1:2" x14ac:dyDescent="0.3">
      <c r="A23" s="58" t="s">
        <v>37</v>
      </c>
      <c r="B23" s="59">
        <v>52.65</v>
      </c>
    </row>
    <row r="24" spans="1:2" x14ac:dyDescent="0.3">
      <c r="A24" s="58" t="s">
        <v>38</v>
      </c>
      <c r="B24" s="59">
        <v>32.450000000000003</v>
      </c>
    </row>
    <row r="25" spans="1:2" x14ac:dyDescent="0.3">
      <c r="A25" s="58" t="s">
        <v>39</v>
      </c>
      <c r="B25" s="59">
        <v>32.450000000000003</v>
      </c>
    </row>
    <row r="26" spans="1:2" x14ac:dyDescent="0.3">
      <c r="A26" s="58" t="s">
        <v>40</v>
      </c>
      <c r="B26" s="59">
        <v>82.69</v>
      </c>
    </row>
    <row r="27" spans="1:2" x14ac:dyDescent="0.3">
      <c r="A27" s="58" t="s">
        <v>41</v>
      </c>
      <c r="B27" s="59">
        <v>32.450000000000003</v>
      </c>
    </row>
    <row r="28" spans="1:2" x14ac:dyDescent="0.3">
      <c r="A28" s="58" t="s">
        <v>42</v>
      </c>
      <c r="B28" s="59">
        <v>32.450000000000003</v>
      </c>
    </row>
    <row r="29" spans="1:2" x14ac:dyDescent="0.3">
      <c r="A29" s="58" t="s">
        <v>43</v>
      </c>
      <c r="B29" s="59">
        <v>20.46</v>
      </c>
    </row>
    <row r="30" spans="1:2" x14ac:dyDescent="0.3">
      <c r="A30" s="58" t="s">
        <v>44</v>
      </c>
      <c r="B30" s="59">
        <v>38.82</v>
      </c>
    </row>
    <row r="31" spans="1:2" x14ac:dyDescent="0.3">
      <c r="A31" s="58" t="s">
        <v>45</v>
      </c>
      <c r="B31" s="59">
        <v>119.36</v>
      </c>
    </row>
    <row r="32" spans="1:2" x14ac:dyDescent="0.3">
      <c r="A32" s="58" t="s">
        <v>46</v>
      </c>
      <c r="B32" s="59">
        <v>32.450000000000003</v>
      </c>
    </row>
    <row r="33" spans="1:2" x14ac:dyDescent="0.3">
      <c r="A33" s="58" t="s">
        <v>47</v>
      </c>
      <c r="B33" s="59">
        <v>56.97</v>
      </c>
    </row>
    <row r="34" spans="1:2" x14ac:dyDescent="0.3">
      <c r="A34" s="58" t="s">
        <v>48</v>
      </c>
      <c r="B34" s="59">
        <v>20.46</v>
      </c>
    </row>
    <row r="35" spans="1:2" x14ac:dyDescent="0.3">
      <c r="A35" s="58" t="s">
        <v>49</v>
      </c>
      <c r="B35" s="59">
        <v>20.46</v>
      </c>
    </row>
    <row r="36" spans="1:2" x14ac:dyDescent="0.3">
      <c r="A36" s="58" t="s">
        <v>50</v>
      </c>
      <c r="B36" s="59">
        <v>119.36</v>
      </c>
    </row>
    <row r="37" spans="1:2" x14ac:dyDescent="0.3">
      <c r="A37" s="58" t="s">
        <v>51</v>
      </c>
      <c r="B37" s="59">
        <v>20.46</v>
      </c>
    </row>
    <row r="38" spans="1:2" x14ac:dyDescent="0.3">
      <c r="A38" s="58" t="s">
        <v>52</v>
      </c>
      <c r="B38" s="59">
        <v>64.64</v>
      </c>
    </row>
    <row r="39" spans="1:2" x14ac:dyDescent="0.3">
      <c r="A39" s="58" t="s">
        <v>53</v>
      </c>
      <c r="B39" s="59">
        <v>20.46</v>
      </c>
    </row>
    <row r="40" spans="1:2" x14ac:dyDescent="0.3">
      <c r="A40" s="58" t="s">
        <v>54</v>
      </c>
      <c r="B40" s="59">
        <v>77.650000000000006</v>
      </c>
    </row>
    <row r="41" spans="1:2" x14ac:dyDescent="0.3">
      <c r="A41" s="58" t="s">
        <v>55</v>
      </c>
      <c r="B41" s="59">
        <v>119.36</v>
      </c>
    </row>
    <row r="42" spans="1:2" x14ac:dyDescent="0.3">
      <c r="A42" s="58" t="s">
        <v>56</v>
      </c>
      <c r="B42" s="59">
        <v>38.82</v>
      </c>
    </row>
    <row r="43" spans="1:2" x14ac:dyDescent="0.3">
      <c r="A43" s="58" t="s">
        <v>57</v>
      </c>
      <c r="B43" s="59">
        <v>32.450000000000003</v>
      </c>
    </row>
    <row r="44" spans="1:2" x14ac:dyDescent="0.3">
      <c r="A44" s="58" t="s">
        <v>58</v>
      </c>
      <c r="B44" s="59">
        <v>20.46</v>
      </c>
    </row>
    <row r="45" spans="1:2" x14ac:dyDescent="0.3">
      <c r="A45" s="58" t="s">
        <v>59</v>
      </c>
      <c r="B45" s="59">
        <v>215.16</v>
      </c>
    </row>
    <row r="46" spans="1:2" x14ac:dyDescent="0.3">
      <c r="A46" s="58" t="s">
        <v>60</v>
      </c>
      <c r="B46" s="59">
        <v>38.82</v>
      </c>
    </row>
    <row r="47" spans="1:2" x14ac:dyDescent="0.3">
      <c r="A47" s="58" t="s">
        <v>61</v>
      </c>
      <c r="B47" s="59">
        <v>173.48</v>
      </c>
    </row>
    <row r="48" spans="1:2" x14ac:dyDescent="0.3">
      <c r="A48" s="58" t="s">
        <v>62</v>
      </c>
      <c r="B48" s="59">
        <v>32.450000000000003</v>
      </c>
    </row>
    <row r="49" spans="1:2" x14ac:dyDescent="0.3">
      <c r="A49" s="58" t="s">
        <v>63</v>
      </c>
      <c r="B49" s="59">
        <v>32.450000000000003</v>
      </c>
    </row>
    <row r="50" spans="1:2" x14ac:dyDescent="0.3">
      <c r="A50" s="58" t="s">
        <v>64</v>
      </c>
      <c r="B50" s="59">
        <v>62.24</v>
      </c>
    </row>
    <row r="51" spans="1:2" x14ac:dyDescent="0.3">
      <c r="A51" s="58" t="s">
        <v>210</v>
      </c>
      <c r="B51" s="59">
        <v>3324.1299999999997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tabSelected="1" workbookViewId="0"/>
  </sheetViews>
  <sheetFormatPr defaultColWidth="14.44140625" defaultRowHeight="15" customHeight="1" x14ac:dyDescent="0.3"/>
  <cols>
    <col min="1" max="2" width="10.109375" customWidth="1"/>
    <col min="3" max="26" width="8.6640625" customWidth="1"/>
  </cols>
  <sheetData>
    <row r="1" spans="1:2" ht="14.4" x14ac:dyDescent="0.3">
      <c r="A1" s="2" t="s">
        <v>205</v>
      </c>
      <c r="B1" s="2" t="s">
        <v>206</v>
      </c>
    </row>
    <row r="2" spans="1:2" ht="14.4" x14ac:dyDescent="0.3">
      <c r="A2" s="2" t="s">
        <v>126</v>
      </c>
      <c r="B2" s="2" t="s">
        <v>192</v>
      </c>
    </row>
    <row r="3" spans="1:2" ht="14.4" x14ac:dyDescent="0.3">
      <c r="A3" s="2" t="s">
        <v>132</v>
      </c>
      <c r="B3" s="2" t="s">
        <v>132</v>
      </c>
    </row>
    <row r="4" spans="1:2" ht="14.4" x14ac:dyDescent="0.3">
      <c r="A4" s="2" t="s">
        <v>129</v>
      </c>
      <c r="B4" s="2" t="s">
        <v>193</v>
      </c>
    </row>
    <row r="5" spans="1:2" ht="14.4" x14ac:dyDescent="0.3">
      <c r="A5" s="2" t="s">
        <v>130</v>
      </c>
      <c r="B5" s="2" t="s">
        <v>130</v>
      </c>
    </row>
    <row r="6" spans="1:2" ht="14.4" x14ac:dyDescent="0.3">
      <c r="A6" s="2" t="s">
        <v>131</v>
      </c>
      <c r="B6" s="2" t="s">
        <v>131</v>
      </c>
    </row>
    <row r="7" spans="1:2" ht="14.4" x14ac:dyDescent="0.3">
      <c r="A7" s="2" t="s">
        <v>163</v>
      </c>
      <c r="B7" s="2" t="s">
        <v>163</v>
      </c>
    </row>
    <row r="8" spans="1:2" ht="14.4" x14ac:dyDescent="0.3">
      <c r="A8" s="2" t="s">
        <v>141</v>
      </c>
      <c r="B8" s="2" t="s">
        <v>194</v>
      </c>
    </row>
    <row r="9" spans="1:2" ht="14.4" x14ac:dyDescent="0.3">
      <c r="A9" s="2" t="s">
        <v>140</v>
      </c>
      <c r="B9" s="2" t="s">
        <v>140</v>
      </c>
    </row>
    <row r="10" spans="1:2" ht="14.4" x14ac:dyDescent="0.3">
      <c r="A10" s="2" t="s">
        <v>164</v>
      </c>
      <c r="B10" s="2" t="s">
        <v>164</v>
      </c>
    </row>
    <row r="11" spans="1:2" ht="14.4" x14ac:dyDescent="0.3">
      <c r="A11" s="2" t="s">
        <v>162</v>
      </c>
      <c r="B11" s="2" t="s">
        <v>195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1000"/>
  <sheetViews>
    <sheetView workbookViewId="0"/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12" customWidth="1"/>
    <col min="6" max="6" width="14.88671875" customWidth="1"/>
    <col min="7" max="26" width="8.6640625" customWidth="1"/>
  </cols>
  <sheetData>
    <row r="1" spans="2:13" ht="12.75" customHeight="1" x14ac:dyDescent="0.3"/>
    <row r="2" spans="2:13" ht="12.75" customHeight="1" x14ac:dyDescent="0.3"/>
    <row r="3" spans="2:13" ht="12.75" customHeight="1" x14ac:dyDescent="0.3"/>
    <row r="4" spans="2:13" ht="12.75" customHeight="1" x14ac:dyDescent="0.3"/>
    <row r="5" spans="2:13" ht="12.75" customHeight="1" x14ac:dyDescent="0.3">
      <c r="D5" s="7" t="s">
        <v>126</v>
      </c>
      <c r="E5" s="7" t="s">
        <v>132</v>
      </c>
      <c r="F5" s="7" t="s">
        <v>129</v>
      </c>
      <c r="G5" s="7" t="s">
        <v>130</v>
      </c>
      <c r="H5" s="7" t="s">
        <v>131</v>
      </c>
      <c r="I5" s="7" t="s">
        <v>163</v>
      </c>
      <c r="J5" s="7" t="s">
        <v>141</v>
      </c>
      <c r="K5" s="7" t="s">
        <v>140</v>
      </c>
      <c r="L5" s="7" t="s">
        <v>164</v>
      </c>
      <c r="M5" s="7" t="s">
        <v>162</v>
      </c>
    </row>
    <row r="6" spans="2:13" ht="12.75" customHeight="1" x14ac:dyDescent="0.3">
      <c r="B6" s="48" t="s">
        <v>165</v>
      </c>
      <c r="C6" s="7" t="s">
        <v>166</v>
      </c>
      <c r="D6" s="27">
        <v>2.5</v>
      </c>
      <c r="E6" s="27">
        <v>0.75</v>
      </c>
      <c r="F6" s="27">
        <v>4.5</v>
      </c>
      <c r="G6" s="27">
        <v>1.5</v>
      </c>
      <c r="H6" s="27">
        <v>1.25</v>
      </c>
      <c r="I6" s="27">
        <v>6.8</v>
      </c>
      <c r="J6" s="27">
        <v>6.5</v>
      </c>
      <c r="K6" s="27">
        <v>1.2</v>
      </c>
      <c r="L6" s="27">
        <v>1.5</v>
      </c>
      <c r="M6" s="27">
        <v>6.5</v>
      </c>
    </row>
    <row r="7" spans="2:13" ht="12.75" customHeight="1" x14ac:dyDescent="0.3">
      <c r="B7" s="49"/>
      <c r="C7" s="7" t="s">
        <v>167</v>
      </c>
      <c r="D7" s="27">
        <f t="shared" ref="D7:D19" ca="1" si="0">(0.5+RAND())*$D$6</f>
        <v>3.6474579534499565</v>
      </c>
      <c r="E7" s="27">
        <f t="shared" ref="E7:M7" ca="1" si="1">(0.5+RAND())*E$6</f>
        <v>0.94397731047541245</v>
      </c>
      <c r="F7" s="27">
        <f t="shared" ca="1" si="1"/>
        <v>5.7528690713066704</v>
      </c>
      <c r="G7" s="27">
        <f t="shared" ca="1" si="1"/>
        <v>0.99360519285932591</v>
      </c>
      <c r="H7" s="27">
        <f t="shared" ca="1" si="1"/>
        <v>1.1415414157639103</v>
      </c>
      <c r="I7" s="27">
        <f t="shared" ca="1" si="1"/>
        <v>6.349952957807969</v>
      </c>
      <c r="J7" s="27">
        <f t="shared" ca="1" si="1"/>
        <v>3.9541779017131642</v>
      </c>
      <c r="K7" s="27">
        <f t="shared" ca="1" si="1"/>
        <v>1.4422070735360499</v>
      </c>
      <c r="L7" s="27">
        <f t="shared" ca="1" si="1"/>
        <v>1.452825206503938</v>
      </c>
      <c r="M7" s="27">
        <f t="shared" ca="1" si="1"/>
        <v>8.7753369622120054</v>
      </c>
    </row>
    <row r="8" spans="2:13" ht="12.75" customHeight="1" x14ac:dyDescent="0.3">
      <c r="B8" s="49"/>
      <c r="C8" s="7" t="s">
        <v>168</v>
      </c>
      <c r="D8" s="27">
        <f t="shared" ca="1" si="0"/>
        <v>2.7379461569182695</v>
      </c>
      <c r="E8" s="27">
        <f t="shared" ref="E8:M8" ca="1" si="2">(0.5+RAND())*E$6</f>
        <v>0.82747908942130488</v>
      </c>
      <c r="F8" s="27">
        <f t="shared" ca="1" si="2"/>
        <v>4.8656610693139788</v>
      </c>
      <c r="G8" s="27">
        <f t="shared" ca="1" si="2"/>
        <v>1.2013588052047663</v>
      </c>
      <c r="H8" s="27">
        <f t="shared" ca="1" si="2"/>
        <v>0.93664658657224387</v>
      </c>
      <c r="I8" s="27">
        <f t="shared" ca="1" si="2"/>
        <v>6.0354779683520139</v>
      </c>
      <c r="J8" s="27">
        <f t="shared" ca="1" si="2"/>
        <v>3.9470108020381343</v>
      </c>
      <c r="K8" s="27">
        <f t="shared" ca="1" si="2"/>
        <v>1.1709867182092284</v>
      </c>
      <c r="L8" s="27">
        <f t="shared" ca="1" si="2"/>
        <v>1.9438466395232066</v>
      </c>
      <c r="M8" s="27">
        <f t="shared" ca="1" si="2"/>
        <v>7.4742366373774214</v>
      </c>
    </row>
    <row r="9" spans="2:13" ht="12.75" customHeight="1" x14ac:dyDescent="0.3">
      <c r="B9" s="49"/>
      <c r="C9" s="7" t="s">
        <v>169</v>
      </c>
      <c r="D9" s="27">
        <f t="shared" ca="1" si="0"/>
        <v>2.8087763827038126</v>
      </c>
      <c r="E9" s="27">
        <f t="shared" ref="E9:M9" ca="1" si="3">(0.5+RAND())*E$6</f>
        <v>0.63803194603340585</v>
      </c>
      <c r="F9" s="27">
        <f t="shared" ca="1" si="3"/>
        <v>5.6617904866647235</v>
      </c>
      <c r="G9" s="27">
        <f t="shared" ca="1" si="3"/>
        <v>1.9967066007704224</v>
      </c>
      <c r="H9" s="27">
        <f t="shared" ca="1" si="3"/>
        <v>1.8183354412903259</v>
      </c>
      <c r="I9" s="27">
        <f t="shared" ca="1" si="3"/>
        <v>5.3474262182071568</v>
      </c>
      <c r="J9" s="27">
        <f t="shared" ca="1" si="3"/>
        <v>3.4255003135664639</v>
      </c>
      <c r="K9" s="27">
        <f t="shared" ca="1" si="3"/>
        <v>0.64269948259705001</v>
      </c>
      <c r="L9" s="27">
        <f t="shared" ca="1" si="3"/>
        <v>1.1622316431888713</v>
      </c>
      <c r="M9" s="27">
        <f t="shared" ca="1" si="3"/>
        <v>7.4059561847814344</v>
      </c>
    </row>
    <row r="10" spans="2:13" ht="12.75" customHeight="1" x14ac:dyDescent="0.3">
      <c r="B10" s="49"/>
      <c r="C10" s="7" t="s">
        <v>170</v>
      </c>
      <c r="D10" s="27">
        <f t="shared" ca="1" si="0"/>
        <v>2.4038929611758544</v>
      </c>
      <c r="E10" s="27">
        <f t="shared" ref="E10:M10" ca="1" si="4">(0.5+RAND())*E$6</f>
        <v>0.67267921313055257</v>
      </c>
      <c r="F10" s="27">
        <f t="shared" ca="1" si="4"/>
        <v>6.6013335702489915</v>
      </c>
      <c r="G10" s="27">
        <f t="shared" ca="1" si="4"/>
        <v>1.1772395502397943</v>
      </c>
      <c r="H10" s="27">
        <f t="shared" ca="1" si="4"/>
        <v>0.76001525872241893</v>
      </c>
      <c r="I10" s="27">
        <f t="shared" ca="1" si="4"/>
        <v>7.5183812828854304</v>
      </c>
      <c r="J10" s="27">
        <f t="shared" ca="1" si="4"/>
        <v>6.1997664727747921</v>
      </c>
      <c r="K10" s="27">
        <f t="shared" ca="1" si="4"/>
        <v>1.2991902448244683</v>
      </c>
      <c r="L10" s="27">
        <f t="shared" ca="1" si="4"/>
        <v>1.7755270733757595</v>
      </c>
      <c r="M10" s="27">
        <f t="shared" ca="1" si="4"/>
        <v>5.8950887288198892</v>
      </c>
    </row>
    <row r="11" spans="2:13" ht="12.75" customHeight="1" x14ac:dyDescent="0.3">
      <c r="B11" s="49"/>
      <c r="C11" s="7" t="s">
        <v>171</v>
      </c>
      <c r="D11" s="27">
        <f t="shared" ca="1" si="0"/>
        <v>1.6162756958668831</v>
      </c>
      <c r="E11" s="27">
        <f t="shared" ref="E11:M11" ca="1" si="5">(0.5+RAND())*E$6</f>
        <v>0.4619644320174493</v>
      </c>
      <c r="F11" s="27">
        <f t="shared" ca="1" si="5"/>
        <v>6.5395407431382075</v>
      </c>
      <c r="G11" s="27">
        <f t="shared" ca="1" si="5"/>
        <v>1.3605581091687402</v>
      </c>
      <c r="H11" s="27">
        <f t="shared" ca="1" si="5"/>
        <v>1.4709850841143117</v>
      </c>
      <c r="I11" s="27">
        <f t="shared" ca="1" si="5"/>
        <v>5.9684081608754846</v>
      </c>
      <c r="J11" s="27">
        <f t="shared" ca="1" si="5"/>
        <v>5.7946235471210485</v>
      </c>
      <c r="K11" s="27">
        <f t="shared" ca="1" si="5"/>
        <v>0.76797346293511448</v>
      </c>
      <c r="L11" s="27">
        <f t="shared" ca="1" si="5"/>
        <v>1.3421833346389924</v>
      </c>
      <c r="M11" s="27">
        <f t="shared" ca="1" si="5"/>
        <v>3.5741827890202238</v>
      </c>
    </row>
    <row r="12" spans="2:13" ht="12.75" customHeight="1" x14ac:dyDescent="0.3">
      <c r="B12" s="49"/>
      <c r="C12" s="7" t="s">
        <v>172</v>
      </c>
      <c r="D12" s="27">
        <f t="shared" ca="1" si="0"/>
        <v>2.0615063682340402</v>
      </c>
      <c r="E12" s="27">
        <f t="shared" ref="E12:M12" ca="1" si="6">(0.5+RAND())*E$6</f>
        <v>0.92073373104689904</v>
      </c>
      <c r="F12" s="27">
        <f t="shared" ca="1" si="6"/>
        <v>4.5090569224667529</v>
      </c>
      <c r="G12" s="27">
        <f t="shared" ca="1" si="6"/>
        <v>1.9651297458068102</v>
      </c>
      <c r="H12" s="27">
        <f t="shared" ca="1" si="6"/>
        <v>1.8612986429942635</v>
      </c>
      <c r="I12" s="27">
        <f t="shared" ca="1" si="6"/>
        <v>7.6733096152386207</v>
      </c>
      <c r="J12" s="27">
        <f t="shared" ca="1" si="6"/>
        <v>4.2998423955244558</v>
      </c>
      <c r="K12" s="27">
        <f t="shared" ca="1" si="6"/>
        <v>1.7161076002737954</v>
      </c>
      <c r="L12" s="27">
        <f t="shared" ca="1" si="6"/>
        <v>1.9446063439633123</v>
      </c>
      <c r="M12" s="27">
        <f t="shared" ca="1" si="6"/>
        <v>7.8136413335356707</v>
      </c>
    </row>
    <row r="13" spans="2:13" ht="12.75" customHeight="1" x14ac:dyDescent="0.3">
      <c r="B13" s="49"/>
      <c r="C13" s="7" t="s">
        <v>173</v>
      </c>
      <c r="D13" s="27">
        <f t="shared" ca="1" si="0"/>
        <v>2.8550237829217218</v>
      </c>
      <c r="E13" s="27">
        <f t="shared" ref="E13:M13" ca="1" si="7">(0.5+RAND())*E$6</f>
        <v>0.41865657661326006</v>
      </c>
      <c r="F13" s="27">
        <f t="shared" ca="1" si="7"/>
        <v>5.9221334536649923</v>
      </c>
      <c r="G13" s="27">
        <f t="shared" ca="1" si="7"/>
        <v>0.7604825745229159</v>
      </c>
      <c r="H13" s="27">
        <f t="shared" ca="1" si="7"/>
        <v>1.4923854277870874</v>
      </c>
      <c r="I13" s="27">
        <f t="shared" ca="1" si="7"/>
        <v>9.2493238161965756</v>
      </c>
      <c r="J13" s="27">
        <f t="shared" ca="1" si="7"/>
        <v>4.4651879614773238</v>
      </c>
      <c r="K13" s="27">
        <f t="shared" ca="1" si="7"/>
        <v>0.87287050808211419</v>
      </c>
      <c r="L13" s="27">
        <f t="shared" ca="1" si="7"/>
        <v>1.5296067867505549</v>
      </c>
      <c r="M13" s="27">
        <f t="shared" ca="1" si="7"/>
        <v>7.5596802843958342</v>
      </c>
    </row>
    <row r="14" spans="2:13" ht="12.75" customHeight="1" x14ac:dyDescent="0.3">
      <c r="B14" s="49"/>
      <c r="C14" s="7" t="s">
        <v>174</v>
      </c>
      <c r="D14" s="27">
        <f t="shared" ca="1" si="0"/>
        <v>1.891258330785335</v>
      </c>
      <c r="E14" s="27">
        <f t="shared" ref="E14:M14" ca="1" si="8">(0.5+RAND())*E$6</f>
        <v>1.0152805943504839</v>
      </c>
      <c r="F14" s="27">
        <f t="shared" ca="1" si="8"/>
        <v>2.9695518203890896</v>
      </c>
      <c r="G14" s="27">
        <f t="shared" ca="1" si="8"/>
        <v>1.460481434036526</v>
      </c>
      <c r="H14" s="27">
        <f t="shared" ca="1" si="8"/>
        <v>1.5308250970098236</v>
      </c>
      <c r="I14" s="27">
        <f t="shared" ca="1" si="8"/>
        <v>7.9233306299941351</v>
      </c>
      <c r="J14" s="27">
        <f t="shared" ca="1" si="8"/>
        <v>9.6135015971313873</v>
      </c>
      <c r="K14" s="27">
        <f t="shared" ca="1" si="8"/>
        <v>1.2087217646960113</v>
      </c>
      <c r="L14" s="27">
        <f t="shared" ca="1" si="8"/>
        <v>0.86418671672481195</v>
      </c>
      <c r="M14" s="27">
        <f t="shared" ca="1" si="8"/>
        <v>5.5568901316028727</v>
      </c>
    </row>
    <row r="15" spans="2:13" ht="12.75" customHeight="1" x14ac:dyDescent="0.3">
      <c r="B15" s="49"/>
      <c r="C15" s="7" t="s">
        <v>175</v>
      </c>
      <c r="D15" s="27">
        <f t="shared" ca="1" si="0"/>
        <v>1.3455289783444224</v>
      </c>
      <c r="E15" s="27">
        <f t="shared" ref="E15:M15" ca="1" si="9">(0.5+RAND())*E$6</f>
        <v>0.39744496748008684</v>
      </c>
      <c r="F15" s="27">
        <f t="shared" ca="1" si="9"/>
        <v>2.4982980353868784</v>
      </c>
      <c r="G15" s="27">
        <f t="shared" ca="1" si="9"/>
        <v>1.5724815115096478</v>
      </c>
      <c r="H15" s="27">
        <f t="shared" ca="1" si="9"/>
        <v>0.67501291595270341</v>
      </c>
      <c r="I15" s="27">
        <f t="shared" ca="1" si="9"/>
        <v>4.8050616453688928</v>
      </c>
      <c r="J15" s="27">
        <f t="shared" ca="1" si="9"/>
        <v>4.5173390034678871</v>
      </c>
      <c r="K15" s="27">
        <f t="shared" ca="1" si="9"/>
        <v>1.55344552389364</v>
      </c>
      <c r="L15" s="27">
        <f t="shared" ca="1" si="9"/>
        <v>0.88870194798553581</v>
      </c>
      <c r="M15" s="27">
        <f t="shared" ca="1" si="9"/>
        <v>6.041127746601533</v>
      </c>
    </row>
    <row r="16" spans="2:13" ht="12.75" customHeight="1" x14ac:dyDescent="0.3">
      <c r="B16" s="49"/>
      <c r="C16" s="7" t="s">
        <v>176</v>
      </c>
      <c r="D16" s="27">
        <f t="shared" ca="1" si="0"/>
        <v>3.5211598215555191</v>
      </c>
      <c r="E16" s="27">
        <f t="shared" ref="E16:M16" ca="1" si="10">(0.5+RAND())*E$6</f>
        <v>0.74931480185036192</v>
      </c>
      <c r="F16" s="27">
        <f t="shared" ca="1" si="10"/>
        <v>3.835307128724081</v>
      </c>
      <c r="G16" s="27">
        <f t="shared" ca="1" si="10"/>
        <v>1.9542973175241545</v>
      </c>
      <c r="H16" s="27">
        <f t="shared" ca="1" si="10"/>
        <v>1.690350785022777</v>
      </c>
      <c r="I16" s="27">
        <f t="shared" ca="1" si="10"/>
        <v>9.283571778659665</v>
      </c>
      <c r="J16" s="27">
        <f t="shared" ca="1" si="10"/>
        <v>5.4091207675189503</v>
      </c>
      <c r="K16" s="27">
        <f t="shared" ca="1" si="10"/>
        <v>0.69765462395375621</v>
      </c>
      <c r="L16" s="27">
        <f t="shared" ca="1" si="10"/>
        <v>2.1234400456761939</v>
      </c>
      <c r="M16" s="27">
        <f t="shared" ca="1" si="10"/>
        <v>4.0036824351974234</v>
      </c>
    </row>
    <row r="17" spans="2:13" ht="12.75" customHeight="1" x14ac:dyDescent="0.3">
      <c r="B17" s="49"/>
      <c r="C17" s="7" t="s">
        <v>177</v>
      </c>
      <c r="D17" s="27">
        <f t="shared" ca="1" si="0"/>
        <v>1.5171356944102399</v>
      </c>
      <c r="E17" s="27">
        <f t="shared" ref="E17:M17" ca="1" si="11">(0.5+RAND())*E$6</f>
        <v>0.89809335760753695</v>
      </c>
      <c r="F17" s="27">
        <f t="shared" ca="1" si="11"/>
        <v>5.7398728731684026</v>
      </c>
      <c r="G17" s="27">
        <f t="shared" ca="1" si="11"/>
        <v>1.8012848748538586</v>
      </c>
      <c r="H17" s="27">
        <f t="shared" ca="1" si="11"/>
        <v>1.5075894993984196</v>
      </c>
      <c r="I17" s="27">
        <f t="shared" ca="1" si="11"/>
        <v>6.5609463123661369</v>
      </c>
      <c r="J17" s="27">
        <f t="shared" ca="1" si="11"/>
        <v>8.6821220453503134</v>
      </c>
      <c r="K17" s="27">
        <f t="shared" ca="1" si="11"/>
        <v>0.86521941601804564</v>
      </c>
      <c r="L17" s="27">
        <f t="shared" ca="1" si="11"/>
        <v>1.9735795466354158</v>
      </c>
      <c r="M17" s="27">
        <f t="shared" ca="1" si="11"/>
        <v>5.3663321015071519</v>
      </c>
    </row>
    <row r="18" spans="2:13" ht="12.75" customHeight="1" x14ac:dyDescent="0.3">
      <c r="B18" s="49"/>
      <c r="C18" s="7" t="s">
        <v>178</v>
      </c>
      <c r="D18" s="27">
        <f t="shared" ca="1" si="0"/>
        <v>1.7434580694985411</v>
      </c>
      <c r="E18" s="27">
        <f t="shared" ref="E18:M18" ca="1" si="12">(0.5+RAND())*E$6</f>
        <v>0.41998407196323484</v>
      </c>
      <c r="F18" s="27">
        <f t="shared" ca="1" si="12"/>
        <v>3.929426510958193</v>
      </c>
      <c r="G18" s="27">
        <f t="shared" ca="1" si="12"/>
        <v>1.245238526388325</v>
      </c>
      <c r="H18" s="27">
        <f t="shared" ca="1" si="12"/>
        <v>1.8277756237799285</v>
      </c>
      <c r="I18" s="27">
        <f t="shared" ca="1" si="12"/>
        <v>7.3119746364942886</v>
      </c>
      <c r="J18" s="27">
        <f t="shared" ca="1" si="12"/>
        <v>6.2091850813637803</v>
      </c>
      <c r="K18" s="27">
        <f t="shared" ca="1" si="12"/>
        <v>0.62085949755369629</v>
      </c>
      <c r="L18" s="27">
        <f t="shared" ca="1" si="12"/>
        <v>1.3338446719973933</v>
      </c>
      <c r="M18" s="27">
        <f t="shared" ca="1" si="12"/>
        <v>9.4068265969100224</v>
      </c>
    </row>
    <row r="19" spans="2:13" ht="12.75" customHeight="1" x14ac:dyDescent="0.3">
      <c r="B19" s="50"/>
      <c r="C19" s="7" t="s">
        <v>179</v>
      </c>
      <c r="D19" s="27">
        <f t="shared" ca="1" si="0"/>
        <v>2.1648897493644328</v>
      </c>
      <c r="E19" s="27">
        <f t="shared" ref="E19:M19" ca="1" si="13">(0.5+RAND())*E$6</f>
        <v>0.65973172155772053</v>
      </c>
      <c r="F19" s="27">
        <f t="shared" ca="1" si="13"/>
        <v>5.2556194775053822</v>
      </c>
      <c r="G19" s="27">
        <f t="shared" ca="1" si="13"/>
        <v>1.7659157802756622</v>
      </c>
      <c r="H19" s="27">
        <f t="shared" ca="1" si="13"/>
        <v>0.63581358838162794</v>
      </c>
      <c r="I19" s="27">
        <f t="shared" ca="1" si="13"/>
        <v>6.9140823819431274</v>
      </c>
      <c r="J19" s="27">
        <f t="shared" ca="1" si="13"/>
        <v>5.8983846476735886</v>
      </c>
      <c r="K19" s="27">
        <f t="shared" ca="1" si="13"/>
        <v>1.4803606909447466</v>
      </c>
      <c r="L19" s="27">
        <f t="shared" ca="1" si="13"/>
        <v>0.90394730753017138</v>
      </c>
      <c r="M19" s="27">
        <f t="shared" ca="1" si="13"/>
        <v>9.6614675705675914</v>
      </c>
    </row>
    <row r="20" spans="2:13" ht="12.75" customHeight="1" x14ac:dyDescent="0.3"/>
    <row r="21" spans="2:13" ht="12.75" customHeight="1" x14ac:dyDescent="0.3"/>
    <row r="22" spans="2:13" ht="12.75" customHeight="1" x14ac:dyDescent="0.3"/>
    <row r="23" spans="2:13" ht="12.75" customHeight="1" x14ac:dyDescent="0.3"/>
    <row r="24" spans="2:13" ht="12.75" customHeight="1" x14ac:dyDescent="0.3">
      <c r="D24" s="7" t="s">
        <v>126</v>
      </c>
      <c r="E24" s="7" t="s">
        <v>132</v>
      </c>
      <c r="F24" s="7" t="s">
        <v>129</v>
      </c>
      <c r="G24" s="7" t="s">
        <v>130</v>
      </c>
      <c r="H24" s="7" t="s">
        <v>131</v>
      </c>
      <c r="I24" s="7" t="s">
        <v>163</v>
      </c>
      <c r="J24" s="7" t="s">
        <v>141</v>
      </c>
      <c r="K24" s="7" t="s">
        <v>140</v>
      </c>
      <c r="L24" s="7" t="s">
        <v>164</v>
      </c>
      <c r="M24" s="7" t="s">
        <v>162</v>
      </c>
    </row>
    <row r="25" spans="2:13" ht="12.75" customHeight="1" x14ac:dyDescent="0.3">
      <c r="B25" s="48" t="s">
        <v>72</v>
      </c>
      <c r="C25" s="7" t="s">
        <v>166</v>
      </c>
      <c r="D25" s="27">
        <v>9</v>
      </c>
      <c r="E25" s="27">
        <v>14</v>
      </c>
      <c r="F25" s="27">
        <v>7</v>
      </c>
      <c r="G25" s="27">
        <v>12</v>
      </c>
      <c r="H25" s="27">
        <v>12</v>
      </c>
      <c r="I25" s="27">
        <v>5</v>
      </c>
      <c r="J25" s="27">
        <v>7</v>
      </c>
      <c r="K25" s="27">
        <v>15</v>
      </c>
      <c r="L25" s="27">
        <v>11</v>
      </c>
      <c r="M25" s="27">
        <v>7</v>
      </c>
    </row>
    <row r="26" spans="2:13" ht="12.75" customHeight="1" x14ac:dyDescent="0.3">
      <c r="B26" s="49"/>
      <c r="C26" s="7" t="s">
        <v>167</v>
      </c>
      <c r="D26" s="27">
        <f t="shared" ref="D26:M26" ca="1" si="14">(0.5+RAND())*D$25</f>
        <v>10.836711632705828</v>
      </c>
      <c r="E26" s="27">
        <f t="shared" ca="1" si="14"/>
        <v>9.3393352537480325</v>
      </c>
      <c r="F26" s="27">
        <f t="shared" ca="1" si="14"/>
        <v>5.5066878148356739</v>
      </c>
      <c r="G26" s="27">
        <f t="shared" ca="1" si="14"/>
        <v>6.2745648272869268</v>
      </c>
      <c r="H26" s="27">
        <f t="shared" ca="1" si="14"/>
        <v>6.5508638904524279</v>
      </c>
      <c r="I26" s="27">
        <f t="shared" ca="1" si="14"/>
        <v>5.9257097677053618</v>
      </c>
      <c r="J26" s="27">
        <f t="shared" ca="1" si="14"/>
        <v>8.6792456721935292</v>
      </c>
      <c r="K26" s="27">
        <f t="shared" ca="1" si="14"/>
        <v>21.023324064415526</v>
      </c>
      <c r="L26" s="27">
        <f t="shared" ca="1" si="14"/>
        <v>8.1370841791422492</v>
      </c>
      <c r="M26" s="27">
        <f t="shared" ca="1" si="14"/>
        <v>7.0039744769448253</v>
      </c>
    </row>
    <row r="27" spans="2:13" ht="12.75" customHeight="1" x14ac:dyDescent="0.3">
      <c r="B27" s="49"/>
      <c r="C27" s="7" t="s">
        <v>168</v>
      </c>
      <c r="D27" s="27">
        <f t="shared" ref="D27:M27" ca="1" si="15">(0.5+RAND())*D$25</f>
        <v>7.4164434063056976</v>
      </c>
      <c r="E27" s="27">
        <f t="shared" ca="1" si="15"/>
        <v>20.36183831866386</v>
      </c>
      <c r="F27" s="27">
        <f t="shared" ca="1" si="15"/>
        <v>5.2001834039536412</v>
      </c>
      <c r="G27" s="27">
        <f t="shared" ca="1" si="15"/>
        <v>16.217375726690744</v>
      </c>
      <c r="H27" s="27">
        <f t="shared" ca="1" si="15"/>
        <v>7.3941751758411662</v>
      </c>
      <c r="I27" s="27">
        <f t="shared" ca="1" si="15"/>
        <v>5.7386356248673245</v>
      </c>
      <c r="J27" s="27">
        <f t="shared" ca="1" si="15"/>
        <v>9.4937682390475899</v>
      </c>
      <c r="K27" s="27">
        <f t="shared" ca="1" si="15"/>
        <v>11.895475754399325</v>
      </c>
      <c r="L27" s="27">
        <f t="shared" ca="1" si="15"/>
        <v>5.5667182028261744</v>
      </c>
      <c r="M27" s="27">
        <f t="shared" ca="1" si="15"/>
        <v>7.416123979071072</v>
      </c>
    </row>
    <row r="28" spans="2:13" ht="12.75" customHeight="1" x14ac:dyDescent="0.3">
      <c r="B28" s="49"/>
      <c r="C28" s="7" t="s">
        <v>169</v>
      </c>
      <c r="D28" s="27">
        <f t="shared" ref="D28:M28" ca="1" si="16">(0.5+RAND())*D$25</f>
        <v>7.1204483349460199</v>
      </c>
      <c r="E28" s="27">
        <f t="shared" ca="1" si="16"/>
        <v>9.5130868708461271</v>
      </c>
      <c r="F28" s="27">
        <f t="shared" ca="1" si="16"/>
        <v>4.1302252651749694</v>
      </c>
      <c r="G28" s="27">
        <f t="shared" ca="1" si="16"/>
        <v>13.318476295913598</v>
      </c>
      <c r="H28" s="27">
        <f t="shared" ca="1" si="16"/>
        <v>11.706920446527274</v>
      </c>
      <c r="I28" s="27">
        <f t="shared" ca="1" si="16"/>
        <v>2.5163195154242608</v>
      </c>
      <c r="J28" s="27">
        <f t="shared" ca="1" si="16"/>
        <v>7.9539000491762426</v>
      </c>
      <c r="K28" s="27">
        <f t="shared" ca="1" si="16"/>
        <v>15.602889524237838</v>
      </c>
      <c r="L28" s="27">
        <f t="shared" ca="1" si="16"/>
        <v>12.599425696937336</v>
      </c>
      <c r="M28" s="27">
        <f t="shared" ca="1" si="16"/>
        <v>3.5762407900239648</v>
      </c>
    </row>
    <row r="29" spans="2:13" ht="12.75" customHeight="1" x14ac:dyDescent="0.3">
      <c r="B29" s="49"/>
      <c r="C29" s="7" t="s">
        <v>170</v>
      </c>
      <c r="D29" s="27">
        <f t="shared" ref="D29:M29" ca="1" si="17">(0.5+RAND())*D$25</f>
        <v>7.1846243042355526</v>
      </c>
      <c r="E29" s="27">
        <f t="shared" ca="1" si="17"/>
        <v>19.076117284735894</v>
      </c>
      <c r="F29" s="27">
        <f t="shared" ca="1" si="17"/>
        <v>8.1492979895307265</v>
      </c>
      <c r="G29" s="27">
        <f t="shared" ca="1" si="17"/>
        <v>13.757803002135303</v>
      </c>
      <c r="H29" s="27">
        <f t="shared" ca="1" si="17"/>
        <v>14.956773359914225</v>
      </c>
      <c r="I29" s="27">
        <f t="shared" ca="1" si="17"/>
        <v>4.6477422734803167</v>
      </c>
      <c r="J29" s="27">
        <f t="shared" ca="1" si="17"/>
        <v>8.4444401880352089</v>
      </c>
      <c r="K29" s="27">
        <f t="shared" ca="1" si="17"/>
        <v>22.272940783553203</v>
      </c>
      <c r="L29" s="27">
        <f t="shared" ca="1" si="17"/>
        <v>6.099145142887763</v>
      </c>
      <c r="M29" s="27">
        <f t="shared" ca="1" si="17"/>
        <v>9.3585492999933777</v>
      </c>
    </row>
    <row r="30" spans="2:13" ht="12.75" customHeight="1" x14ac:dyDescent="0.3">
      <c r="B30" s="49"/>
      <c r="C30" s="7" t="s">
        <v>171</v>
      </c>
      <c r="D30" s="27">
        <f t="shared" ref="D30:M30" ca="1" si="18">(0.5+RAND())*D$25</f>
        <v>11.523967620664715</v>
      </c>
      <c r="E30" s="27">
        <f t="shared" ca="1" si="18"/>
        <v>10.287010647879274</v>
      </c>
      <c r="F30" s="27">
        <f t="shared" ca="1" si="18"/>
        <v>8.283137952687726</v>
      </c>
      <c r="G30" s="27">
        <f t="shared" ca="1" si="18"/>
        <v>14.298051126808312</v>
      </c>
      <c r="H30" s="27">
        <f t="shared" ca="1" si="18"/>
        <v>11.811068297908044</v>
      </c>
      <c r="I30" s="27">
        <f t="shared" ca="1" si="18"/>
        <v>2.7583126942916718</v>
      </c>
      <c r="J30" s="27">
        <f t="shared" ca="1" si="18"/>
        <v>5.941606914326405</v>
      </c>
      <c r="K30" s="27">
        <f t="shared" ca="1" si="18"/>
        <v>11.101872408302496</v>
      </c>
      <c r="L30" s="27">
        <f t="shared" ca="1" si="18"/>
        <v>5.6872370807104504</v>
      </c>
      <c r="M30" s="27">
        <f t="shared" ca="1" si="18"/>
        <v>7.418176185838087</v>
      </c>
    </row>
    <row r="31" spans="2:13" ht="12.75" customHeight="1" x14ac:dyDescent="0.3">
      <c r="B31" s="49"/>
      <c r="C31" s="7" t="s">
        <v>172</v>
      </c>
      <c r="D31" s="27">
        <f t="shared" ref="D31:M31" ca="1" si="19">(0.5+RAND())*D$25</f>
        <v>11.55384802185066</v>
      </c>
      <c r="E31" s="27">
        <f t="shared" ca="1" si="19"/>
        <v>20.023595903333607</v>
      </c>
      <c r="F31" s="27">
        <f t="shared" ca="1" si="19"/>
        <v>7.6590051207166177</v>
      </c>
      <c r="G31" s="27">
        <f t="shared" ca="1" si="19"/>
        <v>9.7919648224992439</v>
      </c>
      <c r="H31" s="27">
        <f t="shared" ca="1" si="19"/>
        <v>7.7794544927875986</v>
      </c>
      <c r="I31" s="27">
        <f t="shared" ca="1" si="19"/>
        <v>5.1446570992546601</v>
      </c>
      <c r="J31" s="27">
        <f t="shared" ca="1" si="19"/>
        <v>4.8823902212637069</v>
      </c>
      <c r="K31" s="27">
        <f t="shared" ca="1" si="19"/>
        <v>21.34716141134097</v>
      </c>
      <c r="L31" s="27">
        <f t="shared" ca="1" si="19"/>
        <v>5.7784964402799011</v>
      </c>
      <c r="M31" s="27">
        <f t="shared" ca="1" si="19"/>
        <v>8.7998542865499036</v>
      </c>
    </row>
    <row r="32" spans="2:13" ht="12.75" customHeight="1" x14ac:dyDescent="0.3">
      <c r="B32" s="49"/>
      <c r="C32" s="7" t="s">
        <v>173</v>
      </c>
      <c r="D32" s="27">
        <f t="shared" ref="D32:M32" ca="1" si="20">(0.5+RAND())*D$25</f>
        <v>5.492831525865963</v>
      </c>
      <c r="E32" s="27">
        <f t="shared" ca="1" si="20"/>
        <v>9.1312893890101225</v>
      </c>
      <c r="F32" s="27">
        <f t="shared" ca="1" si="20"/>
        <v>6.6894268174081457</v>
      </c>
      <c r="G32" s="27">
        <f t="shared" ca="1" si="20"/>
        <v>9.4692534516587656</v>
      </c>
      <c r="H32" s="27">
        <f t="shared" ca="1" si="20"/>
        <v>9.6877295640134697</v>
      </c>
      <c r="I32" s="27">
        <f t="shared" ca="1" si="20"/>
        <v>5.6004772554297757</v>
      </c>
      <c r="J32" s="27">
        <f t="shared" ca="1" si="20"/>
        <v>7.6840733514851323</v>
      </c>
      <c r="K32" s="27">
        <f t="shared" ca="1" si="20"/>
        <v>21.470302445188295</v>
      </c>
      <c r="L32" s="27">
        <f t="shared" ca="1" si="20"/>
        <v>14.965412841138997</v>
      </c>
      <c r="M32" s="27">
        <f t="shared" ca="1" si="20"/>
        <v>8.8703396547997055</v>
      </c>
    </row>
    <row r="33" spans="2:13" ht="12.75" customHeight="1" x14ac:dyDescent="0.3">
      <c r="B33" s="49"/>
      <c r="C33" s="7" t="s">
        <v>174</v>
      </c>
      <c r="D33" s="27">
        <f t="shared" ref="D33:M33" ca="1" si="21">(0.5+RAND())*D$25</f>
        <v>8.8698671330106169</v>
      </c>
      <c r="E33" s="27">
        <f t="shared" ca="1" si="21"/>
        <v>10.494238846388996</v>
      </c>
      <c r="F33" s="27">
        <f t="shared" ca="1" si="21"/>
        <v>8.6964908901242186</v>
      </c>
      <c r="G33" s="27">
        <f t="shared" ca="1" si="21"/>
        <v>14.885567867846776</v>
      </c>
      <c r="H33" s="27">
        <f t="shared" ca="1" si="21"/>
        <v>15.85753361057292</v>
      </c>
      <c r="I33" s="27">
        <f t="shared" ca="1" si="21"/>
        <v>6.5352509358341493</v>
      </c>
      <c r="J33" s="27">
        <f t="shared" ca="1" si="21"/>
        <v>5.7579963430287204</v>
      </c>
      <c r="K33" s="27">
        <f t="shared" ca="1" si="21"/>
        <v>15.176510820538256</v>
      </c>
      <c r="L33" s="27">
        <f t="shared" ca="1" si="21"/>
        <v>8.7442081387960418</v>
      </c>
      <c r="M33" s="27">
        <f t="shared" ca="1" si="21"/>
        <v>7.0957758409717382</v>
      </c>
    </row>
    <row r="34" spans="2:13" ht="12.75" customHeight="1" x14ac:dyDescent="0.3">
      <c r="B34" s="49"/>
      <c r="C34" s="7" t="s">
        <v>175</v>
      </c>
      <c r="D34" s="27">
        <f t="shared" ref="D34:M34" ca="1" si="22">(0.5+RAND())*D$25</f>
        <v>10.034494954094615</v>
      </c>
      <c r="E34" s="27">
        <f t="shared" ca="1" si="22"/>
        <v>12.798804163339488</v>
      </c>
      <c r="F34" s="27">
        <f t="shared" ca="1" si="22"/>
        <v>6.0361343656646298</v>
      </c>
      <c r="G34" s="27">
        <f t="shared" ca="1" si="22"/>
        <v>12.907170567270681</v>
      </c>
      <c r="H34" s="27">
        <f t="shared" ca="1" si="22"/>
        <v>12.16940693186559</v>
      </c>
      <c r="I34" s="27">
        <f t="shared" ca="1" si="22"/>
        <v>3.4463628618455227</v>
      </c>
      <c r="J34" s="27">
        <f t="shared" ca="1" si="22"/>
        <v>9.0550179533942252</v>
      </c>
      <c r="K34" s="27">
        <f t="shared" ca="1" si="22"/>
        <v>15.134694516403153</v>
      </c>
      <c r="L34" s="27">
        <f t="shared" ca="1" si="22"/>
        <v>11.338257867077218</v>
      </c>
      <c r="M34" s="27">
        <f t="shared" ca="1" si="22"/>
        <v>3.7988979201875792</v>
      </c>
    </row>
    <row r="35" spans="2:13" ht="12.75" customHeight="1" x14ac:dyDescent="0.3">
      <c r="B35" s="49"/>
      <c r="C35" s="7" t="s">
        <v>176</v>
      </c>
      <c r="D35" s="27">
        <f t="shared" ref="D35:M35" ca="1" si="23">(0.5+RAND())*D$25</f>
        <v>9.413961911742966</v>
      </c>
      <c r="E35" s="27">
        <f t="shared" ca="1" si="23"/>
        <v>19.05304648744135</v>
      </c>
      <c r="F35" s="27">
        <f t="shared" ca="1" si="23"/>
        <v>8.6515236719435382</v>
      </c>
      <c r="G35" s="27">
        <f t="shared" ca="1" si="23"/>
        <v>14.481437933754508</v>
      </c>
      <c r="H35" s="27">
        <f t="shared" ca="1" si="23"/>
        <v>11.398986475048046</v>
      </c>
      <c r="I35" s="27">
        <f t="shared" ca="1" si="23"/>
        <v>7.3365401579960521</v>
      </c>
      <c r="J35" s="27">
        <f t="shared" ca="1" si="23"/>
        <v>3.9067539806083311</v>
      </c>
      <c r="K35" s="27">
        <f t="shared" ca="1" si="23"/>
        <v>20.288624657379238</v>
      </c>
      <c r="L35" s="27">
        <f t="shared" ca="1" si="23"/>
        <v>8.5534522415734333</v>
      </c>
      <c r="M35" s="27">
        <f t="shared" ca="1" si="23"/>
        <v>6.2497198812450971</v>
      </c>
    </row>
    <row r="36" spans="2:13" ht="12.75" customHeight="1" x14ac:dyDescent="0.3">
      <c r="B36" s="49"/>
      <c r="C36" s="7" t="s">
        <v>177</v>
      </c>
      <c r="D36" s="27">
        <f t="shared" ref="D36:M36" ca="1" si="24">(0.5+RAND())*D$25</f>
        <v>6.2469797536794616</v>
      </c>
      <c r="E36" s="27">
        <f t="shared" ca="1" si="24"/>
        <v>15.535018939155202</v>
      </c>
      <c r="F36" s="27">
        <f t="shared" ca="1" si="24"/>
        <v>7.1211925482804475</v>
      </c>
      <c r="G36" s="27">
        <f t="shared" ca="1" si="24"/>
        <v>13.884211026678784</v>
      </c>
      <c r="H36" s="27">
        <f t="shared" ca="1" si="24"/>
        <v>17.847342110990915</v>
      </c>
      <c r="I36" s="27">
        <f t="shared" ca="1" si="24"/>
        <v>6.5097024706477526</v>
      </c>
      <c r="J36" s="27">
        <f t="shared" ca="1" si="24"/>
        <v>4.3616299185301761</v>
      </c>
      <c r="K36" s="27">
        <f t="shared" ca="1" si="24"/>
        <v>13.807282420487375</v>
      </c>
      <c r="L36" s="27">
        <f t="shared" ca="1" si="24"/>
        <v>9.2955151171936219</v>
      </c>
      <c r="M36" s="27">
        <f t="shared" ca="1" si="24"/>
        <v>8.2682282058114378</v>
      </c>
    </row>
    <row r="37" spans="2:13" ht="12.75" customHeight="1" x14ac:dyDescent="0.3">
      <c r="B37" s="49"/>
      <c r="C37" s="7" t="s">
        <v>178</v>
      </c>
      <c r="D37" s="27">
        <f t="shared" ref="D37:M37" ca="1" si="25">(0.5+RAND())*D$25</f>
        <v>11.672237234386147</v>
      </c>
      <c r="E37" s="27">
        <f t="shared" ca="1" si="25"/>
        <v>17.21004589308038</v>
      </c>
      <c r="F37" s="27">
        <f t="shared" ca="1" si="25"/>
        <v>6.4029534729921895</v>
      </c>
      <c r="G37" s="27">
        <f t="shared" ca="1" si="25"/>
        <v>9.2538534722955941</v>
      </c>
      <c r="H37" s="27">
        <f t="shared" ca="1" si="25"/>
        <v>8.4079219848154576</v>
      </c>
      <c r="I37" s="27">
        <f t="shared" ca="1" si="25"/>
        <v>3.642850234461732</v>
      </c>
      <c r="J37" s="27">
        <f t="shared" ca="1" si="25"/>
        <v>9.6076949384800656</v>
      </c>
      <c r="K37" s="27">
        <f t="shared" ca="1" si="25"/>
        <v>14.826333684499717</v>
      </c>
      <c r="L37" s="27">
        <f t="shared" ca="1" si="25"/>
        <v>16.365285707944192</v>
      </c>
      <c r="M37" s="27">
        <f t="shared" ca="1" si="25"/>
        <v>9.2495618107359423</v>
      </c>
    </row>
    <row r="38" spans="2:13" ht="12.75" customHeight="1" x14ac:dyDescent="0.3">
      <c r="B38" s="50"/>
      <c r="C38" s="7" t="s">
        <v>179</v>
      </c>
      <c r="D38" s="27">
        <f t="shared" ref="D38:M38" ca="1" si="26">(0.5+RAND())*D$25</f>
        <v>8.0798336471727463</v>
      </c>
      <c r="E38" s="27">
        <f t="shared" ca="1" si="26"/>
        <v>8.5960823046630743</v>
      </c>
      <c r="F38" s="27">
        <f t="shared" ca="1" si="26"/>
        <v>7.950009471461339</v>
      </c>
      <c r="G38" s="27">
        <f t="shared" ca="1" si="26"/>
        <v>17.575192285701647</v>
      </c>
      <c r="H38" s="27">
        <f t="shared" ca="1" si="26"/>
        <v>17.604877279306816</v>
      </c>
      <c r="I38" s="27">
        <f t="shared" ca="1" si="26"/>
        <v>3.6712313718758551</v>
      </c>
      <c r="J38" s="27">
        <f t="shared" ca="1" si="26"/>
        <v>8.6077248787705081</v>
      </c>
      <c r="K38" s="27">
        <f t="shared" ca="1" si="26"/>
        <v>20.8093904425224</v>
      </c>
      <c r="L38" s="27">
        <f t="shared" ca="1" si="26"/>
        <v>12.205566214873055</v>
      </c>
      <c r="M38" s="27">
        <f t="shared" ca="1" si="26"/>
        <v>10.121520056339355</v>
      </c>
    </row>
    <row r="39" spans="2:13" ht="12.75" customHeight="1" x14ac:dyDescent="0.3"/>
    <row r="40" spans="2:13" ht="12.75" customHeight="1" x14ac:dyDescent="0.3"/>
    <row r="41" spans="2:13" ht="12.75" customHeight="1" x14ac:dyDescent="0.3"/>
    <row r="42" spans="2:13" ht="12.75" customHeight="1" x14ac:dyDescent="0.3">
      <c r="D42" s="7" t="s">
        <v>180</v>
      </c>
      <c r="E42" s="7" t="s">
        <v>181</v>
      </c>
    </row>
    <row r="43" spans="2:13" ht="12.75" customHeight="1" x14ac:dyDescent="0.3">
      <c r="B43" s="51" t="s">
        <v>182</v>
      </c>
      <c r="C43" s="7" t="s">
        <v>166</v>
      </c>
      <c r="D43" s="7">
        <v>1600</v>
      </c>
      <c r="E43" s="7">
        <v>92.3</v>
      </c>
    </row>
    <row r="44" spans="2:13" ht="12.75" customHeight="1" x14ac:dyDescent="0.3">
      <c r="B44" s="49"/>
      <c r="C44" s="7" t="s">
        <v>167</v>
      </c>
      <c r="D44" s="5">
        <v>2900</v>
      </c>
      <c r="E44" s="28">
        <v>100.490621572495</v>
      </c>
      <c r="F44" s="5"/>
    </row>
    <row r="45" spans="2:13" ht="12.75" customHeight="1" x14ac:dyDescent="0.3">
      <c r="B45" s="49"/>
      <c r="C45" s="7" t="s">
        <v>168</v>
      </c>
      <c r="D45" s="5">
        <v>2700</v>
      </c>
      <c r="E45" s="28">
        <v>113.411129978113</v>
      </c>
      <c r="F45" s="5"/>
    </row>
    <row r="46" spans="2:13" ht="12.75" customHeight="1" x14ac:dyDescent="0.3">
      <c r="B46" s="49"/>
      <c r="C46" s="7" t="s">
        <v>169</v>
      </c>
      <c r="D46" s="5">
        <v>2600</v>
      </c>
      <c r="E46" s="28">
        <v>80.841831220499003</v>
      </c>
      <c r="F46" s="5"/>
    </row>
    <row r="47" spans="2:13" ht="12.75" customHeight="1" x14ac:dyDescent="0.3">
      <c r="B47" s="49"/>
      <c r="C47" s="7" t="s">
        <v>170</v>
      </c>
      <c r="D47" s="5">
        <v>3000</v>
      </c>
      <c r="E47" s="28">
        <v>78.562830363879911</v>
      </c>
      <c r="F47" s="5"/>
    </row>
    <row r="48" spans="2:13" ht="12.75" customHeight="1" x14ac:dyDescent="0.3">
      <c r="B48" s="49"/>
      <c r="C48" s="7" t="s">
        <v>171</v>
      </c>
      <c r="D48" s="5">
        <v>1900</v>
      </c>
      <c r="E48" s="28">
        <v>100.23638952450855</v>
      </c>
      <c r="F48" s="5"/>
    </row>
    <row r="49" spans="2:13" ht="12.75" customHeight="1" x14ac:dyDescent="0.3">
      <c r="B49" s="49"/>
      <c r="C49" s="7" t="s">
        <v>172</v>
      </c>
      <c r="D49" s="5">
        <v>2900</v>
      </c>
      <c r="E49" s="28">
        <v>99.413389578885443</v>
      </c>
      <c r="F49" s="5"/>
    </row>
    <row r="50" spans="2:13" ht="12.75" customHeight="1" x14ac:dyDescent="0.3">
      <c r="B50" s="49"/>
      <c r="C50" s="7" t="s">
        <v>173</v>
      </c>
      <c r="D50" s="5">
        <v>1800</v>
      </c>
      <c r="E50" s="28">
        <v>94.581378550804004</v>
      </c>
      <c r="F50" s="5"/>
    </row>
    <row r="51" spans="2:13" ht="12.75" customHeight="1" x14ac:dyDescent="0.3">
      <c r="B51" s="49"/>
      <c r="C51" s="7" t="s">
        <v>174</v>
      </c>
      <c r="D51" s="5">
        <v>3100</v>
      </c>
      <c r="E51" s="28">
        <v>93.069310566121402</v>
      </c>
      <c r="F51" s="5"/>
    </row>
    <row r="52" spans="2:13" ht="12.75" customHeight="1" x14ac:dyDescent="0.3">
      <c r="B52" s="49"/>
      <c r="C52" s="7" t="s">
        <v>175</v>
      </c>
      <c r="D52" s="5">
        <v>1800</v>
      </c>
      <c r="E52" s="28">
        <v>90.694100434826595</v>
      </c>
      <c r="F52" s="5"/>
    </row>
    <row r="53" spans="2:13" ht="12.75" customHeight="1" x14ac:dyDescent="0.3">
      <c r="B53" s="49"/>
      <c r="C53" s="7" t="s">
        <v>176</v>
      </c>
      <c r="D53" s="5">
        <v>2500</v>
      </c>
      <c r="E53" s="28">
        <v>96.102793427526507</v>
      </c>
      <c r="F53" s="5"/>
    </row>
    <row r="54" spans="2:13" ht="12.75" customHeight="1" x14ac:dyDescent="0.3">
      <c r="B54" s="49"/>
      <c r="C54" s="7" t="s">
        <v>177</v>
      </c>
      <c r="D54" s="5">
        <v>2400</v>
      </c>
      <c r="E54" s="28">
        <v>98.228263631632004</v>
      </c>
      <c r="F54" s="5"/>
    </row>
    <row r="55" spans="2:13" ht="12.75" customHeight="1" x14ac:dyDescent="0.3">
      <c r="B55" s="49"/>
      <c r="C55" s="7" t="s">
        <v>178</v>
      </c>
      <c r="D55" s="5">
        <v>1800</v>
      </c>
      <c r="E55" s="28">
        <v>81.927096694379998</v>
      </c>
      <c r="F55" s="5"/>
    </row>
    <row r="56" spans="2:13" ht="12.75" customHeight="1" x14ac:dyDescent="0.3">
      <c r="B56" s="50"/>
      <c r="C56" s="7" t="s">
        <v>179</v>
      </c>
      <c r="D56" s="5">
        <v>2000</v>
      </c>
      <c r="E56" s="28">
        <v>99.377580279295699</v>
      </c>
      <c r="F56" s="5"/>
    </row>
    <row r="57" spans="2:13" ht="12.75" customHeight="1" x14ac:dyDescent="0.3"/>
    <row r="58" spans="2:13" ht="12.75" customHeight="1" x14ac:dyDescent="0.3"/>
    <row r="59" spans="2:13" ht="12.75" customHeight="1" x14ac:dyDescent="0.3"/>
    <row r="60" spans="2:13" ht="12.75" customHeight="1" x14ac:dyDescent="0.3">
      <c r="D60" s="7" t="s">
        <v>126</v>
      </c>
      <c r="E60" s="7" t="s">
        <v>132</v>
      </c>
      <c r="F60" s="7" t="s">
        <v>129</v>
      </c>
      <c r="G60" s="7" t="s">
        <v>130</v>
      </c>
      <c r="H60" s="7" t="s">
        <v>131</v>
      </c>
      <c r="I60" s="7" t="s">
        <v>163</v>
      </c>
      <c r="J60" s="7" t="s">
        <v>141</v>
      </c>
      <c r="K60" s="7" t="s">
        <v>140</v>
      </c>
      <c r="L60" s="7" t="s">
        <v>164</v>
      </c>
      <c r="M60" s="7" t="s">
        <v>162</v>
      </c>
    </row>
    <row r="61" spans="2:13" ht="12.75" customHeight="1" x14ac:dyDescent="0.3">
      <c r="B61" s="52" t="s">
        <v>183</v>
      </c>
      <c r="C61" s="7" t="s">
        <v>166</v>
      </c>
      <c r="D61" s="29">
        <v>9580</v>
      </c>
      <c r="E61" s="29">
        <v>5880</v>
      </c>
      <c r="F61" s="29">
        <v>10080</v>
      </c>
      <c r="G61" s="29">
        <v>6080</v>
      </c>
      <c r="H61" s="29">
        <v>5880</v>
      </c>
      <c r="I61" s="29">
        <v>11080</v>
      </c>
      <c r="J61" s="29">
        <v>11080</v>
      </c>
      <c r="K61" s="29">
        <v>6580</v>
      </c>
      <c r="L61" s="29">
        <v>6180</v>
      </c>
      <c r="M61" s="29">
        <v>11080</v>
      </c>
    </row>
    <row r="62" spans="2:13" ht="12.75" customHeight="1" x14ac:dyDescent="0.3">
      <c r="B62" s="39"/>
      <c r="C62" s="7" t="s">
        <v>167</v>
      </c>
      <c r="D62" s="29">
        <f t="shared" ref="D62:M62" ca="1" si="27">ROUNDUP((1+RAND())*D$61,-2)</f>
        <v>14100</v>
      </c>
      <c r="E62" s="29">
        <f t="shared" ca="1" si="27"/>
        <v>11000</v>
      </c>
      <c r="F62" s="29">
        <f t="shared" ca="1" si="27"/>
        <v>13900</v>
      </c>
      <c r="G62" s="29">
        <f t="shared" ca="1" si="27"/>
        <v>8100</v>
      </c>
      <c r="H62" s="29">
        <f t="shared" ca="1" si="27"/>
        <v>11700</v>
      </c>
      <c r="I62" s="29">
        <f t="shared" ca="1" si="27"/>
        <v>17700</v>
      </c>
      <c r="J62" s="29">
        <f t="shared" ca="1" si="27"/>
        <v>12700</v>
      </c>
      <c r="K62" s="29">
        <f t="shared" ca="1" si="27"/>
        <v>13200</v>
      </c>
      <c r="L62" s="29">
        <f t="shared" ca="1" si="27"/>
        <v>11900</v>
      </c>
      <c r="M62" s="29">
        <f t="shared" ca="1" si="27"/>
        <v>13700</v>
      </c>
    </row>
    <row r="63" spans="2:13" ht="12.75" customHeight="1" x14ac:dyDescent="0.3">
      <c r="B63" s="39"/>
      <c r="C63" s="7" t="s">
        <v>168</v>
      </c>
      <c r="D63" s="29">
        <f t="shared" ref="D63:M63" ca="1" si="28">ROUNDUP((1+RAND())*D$61,-2)</f>
        <v>11700</v>
      </c>
      <c r="E63" s="29">
        <f t="shared" ca="1" si="28"/>
        <v>10600</v>
      </c>
      <c r="F63" s="29">
        <f t="shared" ca="1" si="28"/>
        <v>14400</v>
      </c>
      <c r="G63" s="29">
        <f t="shared" ca="1" si="28"/>
        <v>10900</v>
      </c>
      <c r="H63" s="29">
        <f t="shared" ca="1" si="28"/>
        <v>6100</v>
      </c>
      <c r="I63" s="29">
        <f t="shared" ca="1" si="28"/>
        <v>15000</v>
      </c>
      <c r="J63" s="29">
        <f t="shared" ca="1" si="28"/>
        <v>17800</v>
      </c>
      <c r="K63" s="29">
        <f t="shared" ca="1" si="28"/>
        <v>7900</v>
      </c>
      <c r="L63" s="29">
        <f t="shared" ca="1" si="28"/>
        <v>9600</v>
      </c>
      <c r="M63" s="29">
        <f t="shared" ca="1" si="28"/>
        <v>14500</v>
      </c>
    </row>
    <row r="64" spans="2:13" ht="12.75" customHeight="1" x14ac:dyDescent="0.3">
      <c r="B64" s="39"/>
      <c r="C64" s="7" t="s">
        <v>169</v>
      </c>
      <c r="D64" s="29">
        <f t="shared" ref="D64:M64" ca="1" si="29">ROUNDUP((1+RAND())*D$61,-2)</f>
        <v>17300</v>
      </c>
      <c r="E64" s="29">
        <f t="shared" ca="1" si="29"/>
        <v>8800</v>
      </c>
      <c r="F64" s="29">
        <f t="shared" ca="1" si="29"/>
        <v>10500</v>
      </c>
      <c r="G64" s="29">
        <f t="shared" ca="1" si="29"/>
        <v>7100</v>
      </c>
      <c r="H64" s="29">
        <f t="shared" ca="1" si="29"/>
        <v>8600</v>
      </c>
      <c r="I64" s="29">
        <f t="shared" ca="1" si="29"/>
        <v>14200</v>
      </c>
      <c r="J64" s="29">
        <f t="shared" ca="1" si="29"/>
        <v>14500</v>
      </c>
      <c r="K64" s="29">
        <f t="shared" ca="1" si="29"/>
        <v>7900</v>
      </c>
      <c r="L64" s="29">
        <f t="shared" ca="1" si="29"/>
        <v>9800</v>
      </c>
      <c r="M64" s="29">
        <f t="shared" ca="1" si="29"/>
        <v>14000</v>
      </c>
    </row>
    <row r="65" spans="2:13" ht="12.75" customHeight="1" x14ac:dyDescent="0.3">
      <c r="B65" s="39"/>
      <c r="C65" s="7" t="s">
        <v>170</v>
      </c>
      <c r="D65" s="29">
        <f t="shared" ref="D65:M65" ca="1" si="30">ROUNDUP((1+RAND())*D$61,-2)</f>
        <v>14200</v>
      </c>
      <c r="E65" s="29">
        <f t="shared" ca="1" si="30"/>
        <v>7000</v>
      </c>
      <c r="F65" s="29">
        <f t="shared" ca="1" si="30"/>
        <v>16400</v>
      </c>
      <c r="G65" s="29">
        <f t="shared" ca="1" si="30"/>
        <v>9800</v>
      </c>
      <c r="H65" s="29">
        <f t="shared" ca="1" si="30"/>
        <v>6000</v>
      </c>
      <c r="I65" s="29">
        <f t="shared" ca="1" si="30"/>
        <v>21300</v>
      </c>
      <c r="J65" s="29">
        <f t="shared" ca="1" si="30"/>
        <v>14000</v>
      </c>
      <c r="K65" s="29">
        <f t="shared" ca="1" si="30"/>
        <v>10300</v>
      </c>
      <c r="L65" s="29">
        <f t="shared" ca="1" si="30"/>
        <v>11900</v>
      </c>
      <c r="M65" s="29">
        <f t="shared" ca="1" si="30"/>
        <v>12300</v>
      </c>
    </row>
    <row r="66" spans="2:13" ht="12.75" customHeight="1" x14ac:dyDescent="0.3">
      <c r="B66" s="39"/>
      <c r="C66" s="7" t="s">
        <v>171</v>
      </c>
      <c r="D66" s="29">
        <f t="shared" ref="D66:M66" ca="1" si="31">ROUNDUP((1+RAND())*D$61,-2)</f>
        <v>15900</v>
      </c>
      <c r="E66" s="29">
        <f t="shared" ca="1" si="31"/>
        <v>10400</v>
      </c>
      <c r="F66" s="29">
        <f t="shared" ca="1" si="31"/>
        <v>12000</v>
      </c>
      <c r="G66" s="29">
        <f t="shared" ca="1" si="31"/>
        <v>10000</v>
      </c>
      <c r="H66" s="29">
        <f t="shared" ca="1" si="31"/>
        <v>8200</v>
      </c>
      <c r="I66" s="29">
        <f t="shared" ca="1" si="31"/>
        <v>18300</v>
      </c>
      <c r="J66" s="29">
        <f t="shared" ca="1" si="31"/>
        <v>16900</v>
      </c>
      <c r="K66" s="29">
        <f t="shared" ca="1" si="31"/>
        <v>12400</v>
      </c>
      <c r="L66" s="29">
        <f t="shared" ca="1" si="31"/>
        <v>9200</v>
      </c>
      <c r="M66" s="29">
        <f t="shared" ca="1" si="31"/>
        <v>12800</v>
      </c>
    </row>
    <row r="67" spans="2:13" ht="12.75" customHeight="1" x14ac:dyDescent="0.3">
      <c r="B67" s="39"/>
      <c r="C67" s="7" t="s">
        <v>172</v>
      </c>
      <c r="D67" s="29">
        <f t="shared" ref="D67:M67" ca="1" si="32">ROUNDUP((1+RAND())*D$61,-2)</f>
        <v>18600</v>
      </c>
      <c r="E67" s="29">
        <f t="shared" ca="1" si="32"/>
        <v>7100</v>
      </c>
      <c r="F67" s="29">
        <f t="shared" ca="1" si="32"/>
        <v>15900</v>
      </c>
      <c r="G67" s="29">
        <f t="shared" ca="1" si="32"/>
        <v>12000</v>
      </c>
      <c r="H67" s="29">
        <f t="shared" ca="1" si="32"/>
        <v>6200</v>
      </c>
      <c r="I67" s="29">
        <f t="shared" ca="1" si="32"/>
        <v>16600</v>
      </c>
      <c r="J67" s="29">
        <f t="shared" ca="1" si="32"/>
        <v>12400</v>
      </c>
      <c r="K67" s="29">
        <f t="shared" ca="1" si="32"/>
        <v>9400</v>
      </c>
      <c r="L67" s="29">
        <f t="shared" ca="1" si="32"/>
        <v>9200</v>
      </c>
      <c r="M67" s="29">
        <f t="shared" ca="1" si="32"/>
        <v>20000</v>
      </c>
    </row>
    <row r="68" spans="2:13" ht="12.75" customHeight="1" x14ac:dyDescent="0.3">
      <c r="B68" s="39"/>
      <c r="C68" s="7" t="s">
        <v>173</v>
      </c>
      <c r="D68" s="29">
        <f t="shared" ref="D68:M68" ca="1" si="33">ROUNDUP((1+RAND())*D$61,-2)</f>
        <v>10700</v>
      </c>
      <c r="E68" s="29">
        <f t="shared" ca="1" si="33"/>
        <v>8300</v>
      </c>
      <c r="F68" s="29">
        <f t="shared" ca="1" si="33"/>
        <v>14100</v>
      </c>
      <c r="G68" s="29">
        <f t="shared" ca="1" si="33"/>
        <v>9800</v>
      </c>
      <c r="H68" s="29">
        <f t="shared" ca="1" si="33"/>
        <v>7700</v>
      </c>
      <c r="I68" s="29">
        <f t="shared" ca="1" si="33"/>
        <v>18600</v>
      </c>
      <c r="J68" s="29">
        <f t="shared" ca="1" si="33"/>
        <v>11200</v>
      </c>
      <c r="K68" s="29">
        <f t="shared" ca="1" si="33"/>
        <v>9200</v>
      </c>
      <c r="L68" s="29">
        <f t="shared" ca="1" si="33"/>
        <v>11100</v>
      </c>
      <c r="M68" s="29">
        <f t="shared" ca="1" si="33"/>
        <v>21100</v>
      </c>
    </row>
    <row r="69" spans="2:13" ht="12.75" customHeight="1" x14ac:dyDescent="0.3">
      <c r="B69" s="39"/>
      <c r="C69" s="7" t="s">
        <v>174</v>
      </c>
      <c r="D69" s="29">
        <f t="shared" ref="D69:M69" ca="1" si="34">ROUNDUP((1+RAND())*D$61,-2)</f>
        <v>11200</v>
      </c>
      <c r="E69" s="29">
        <f t="shared" ca="1" si="34"/>
        <v>11700</v>
      </c>
      <c r="F69" s="29">
        <f t="shared" ca="1" si="34"/>
        <v>15300</v>
      </c>
      <c r="G69" s="29">
        <f t="shared" ca="1" si="34"/>
        <v>6900</v>
      </c>
      <c r="H69" s="29">
        <f t="shared" ca="1" si="34"/>
        <v>6500</v>
      </c>
      <c r="I69" s="29">
        <f t="shared" ca="1" si="34"/>
        <v>15600</v>
      </c>
      <c r="J69" s="29">
        <f t="shared" ca="1" si="34"/>
        <v>12200</v>
      </c>
      <c r="K69" s="29">
        <f t="shared" ca="1" si="34"/>
        <v>9000</v>
      </c>
      <c r="L69" s="29">
        <f t="shared" ca="1" si="34"/>
        <v>9500</v>
      </c>
      <c r="M69" s="29">
        <f t="shared" ca="1" si="34"/>
        <v>12300</v>
      </c>
    </row>
    <row r="70" spans="2:13" ht="12.75" customHeight="1" x14ac:dyDescent="0.3">
      <c r="B70" s="39"/>
      <c r="C70" s="7" t="s">
        <v>175</v>
      </c>
      <c r="D70" s="29">
        <f t="shared" ref="D70:M70" ca="1" si="35">ROUNDUP((1+RAND())*D$61,-2)</f>
        <v>16600</v>
      </c>
      <c r="E70" s="29">
        <f t="shared" ca="1" si="35"/>
        <v>6300</v>
      </c>
      <c r="F70" s="29">
        <f t="shared" ca="1" si="35"/>
        <v>11100</v>
      </c>
      <c r="G70" s="29">
        <f t="shared" ca="1" si="35"/>
        <v>6200</v>
      </c>
      <c r="H70" s="29">
        <f t="shared" ca="1" si="35"/>
        <v>8500</v>
      </c>
      <c r="I70" s="29">
        <f t="shared" ca="1" si="35"/>
        <v>20100</v>
      </c>
      <c r="J70" s="29">
        <f t="shared" ca="1" si="35"/>
        <v>20000</v>
      </c>
      <c r="K70" s="29">
        <f t="shared" ca="1" si="35"/>
        <v>6800</v>
      </c>
      <c r="L70" s="29">
        <f t="shared" ca="1" si="35"/>
        <v>11400</v>
      </c>
      <c r="M70" s="29">
        <f t="shared" ca="1" si="35"/>
        <v>17000</v>
      </c>
    </row>
    <row r="71" spans="2:13" ht="12.75" customHeight="1" x14ac:dyDescent="0.3">
      <c r="B71" s="39"/>
      <c r="C71" s="7" t="s">
        <v>176</v>
      </c>
      <c r="D71" s="29">
        <f t="shared" ref="D71:M71" ca="1" si="36">ROUNDUP((1+RAND())*D$61,-2)</f>
        <v>16000</v>
      </c>
      <c r="E71" s="29">
        <f t="shared" ca="1" si="36"/>
        <v>10000</v>
      </c>
      <c r="F71" s="29">
        <f t="shared" ca="1" si="36"/>
        <v>18400</v>
      </c>
      <c r="G71" s="29">
        <f t="shared" ca="1" si="36"/>
        <v>12000</v>
      </c>
      <c r="H71" s="29">
        <f t="shared" ca="1" si="36"/>
        <v>10000</v>
      </c>
      <c r="I71" s="29">
        <f t="shared" ca="1" si="36"/>
        <v>20600</v>
      </c>
      <c r="J71" s="29">
        <f t="shared" ca="1" si="36"/>
        <v>15600</v>
      </c>
      <c r="K71" s="29">
        <f t="shared" ca="1" si="36"/>
        <v>9900</v>
      </c>
      <c r="L71" s="29">
        <f t="shared" ca="1" si="36"/>
        <v>11400</v>
      </c>
      <c r="M71" s="29">
        <f t="shared" ca="1" si="36"/>
        <v>19000</v>
      </c>
    </row>
    <row r="72" spans="2:13" ht="12.75" customHeight="1" x14ac:dyDescent="0.3">
      <c r="B72" s="39"/>
      <c r="C72" s="7" t="s">
        <v>177</v>
      </c>
      <c r="D72" s="29">
        <f t="shared" ref="D72:M72" ca="1" si="37">ROUNDUP((1+RAND())*D$61,-2)</f>
        <v>18800</v>
      </c>
      <c r="E72" s="29">
        <f t="shared" ca="1" si="37"/>
        <v>11500</v>
      </c>
      <c r="F72" s="29">
        <f t="shared" ca="1" si="37"/>
        <v>18900</v>
      </c>
      <c r="G72" s="29">
        <f t="shared" ca="1" si="37"/>
        <v>9200</v>
      </c>
      <c r="H72" s="29">
        <f t="shared" ca="1" si="37"/>
        <v>10700</v>
      </c>
      <c r="I72" s="29">
        <f t="shared" ca="1" si="37"/>
        <v>12700</v>
      </c>
      <c r="J72" s="29">
        <f t="shared" ca="1" si="37"/>
        <v>13300</v>
      </c>
      <c r="K72" s="29">
        <f t="shared" ca="1" si="37"/>
        <v>10600</v>
      </c>
      <c r="L72" s="29">
        <f t="shared" ca="1" si="37"/>
        <v>8000</v>
      </c>
      <c r="M72" s="29">
        <f t="shared" ca="1" si="37"/>
        <v>13600</v>
      </c>
    </row>
    <row r="73" spans="2:13" ht="12.75" customHeight="1" x14ac:dyDescent="0.3">
      <c r="B73" s="39"/>
      <c r="C73" s="7" t="s">
        <v>178</v>
      </c>
      <c r="D73" s="29">
        <f t="shared" ref="D73:M73" ca="1" si="38">ROUNDUP((1+RAND())*D$61,-2)</f>
        <v>10800</v>
      </c>
      <c r="E73" s="29">
        <f t="shared" ca="1" si="38"/>
        <v>9000</v>
      </c>
      <c r="F73" s="29">
        <f t="shared" ca="1" si="38"/>
        <v>18400</v>
      </c>
      <c r="G73" s="29">
        <f t="shared" ca="1" si="38"/>
        <v>9600</v>
      </c>
      <c r="H73" s="29">
        <f t="shared" ca="1" si="38"/>
        <v>10300</v>
      </c>
      <c r="I73" s="29">
        <f t="shared" ca="1" si="38"/>
        <v>11700</v>
      </c>
      <c r="J73" s="29">
        <f t="shared" ca="1" si="38"/>
        <v>22200</v>
      </c>
      <c r="K73" s="29">
        <f t="shared" ca="1" si="38"/>
        <v>13100</v>
      </c>
      <c r="L73" s="29">
        <f t="shared" ca="1" si="38"/>
        <v>7400</v>
      </c>
      <c r="M73" s="29">
        <f t="shared" ca="1" si="38"/>
        <v>16600</v>
      </c>
    </row>
    <row r="74" spans="2:13" ht="12.75" customHeight="1" x14ac:dyDescent="0.3">
      <c r="B74" s="39"/>
      <c r="C74" s="7" t="s">
        <v>179</v>
      </c>
      <c r="D74" s="29">
        <f t="shared" ref="D74:M74" ca="1" si="39">ROUNDUP((1+RAND())*D$61,-2)</f>
        <v>10800</v>
      </c>
      <c r="E74" s="29">
        <f t="shared" ca="1" si="39"/>
        <v>6300</v>
      </c>
      <c r="F74" s="29">
        <f t="shared" ca="1" si="39"/>
        <v>16800</v>
      </c>
      <c r="G74" s="29">
        <f t="shared" ca="1" si="39"/>
        <v>12000</v>
      </c>
      <c r="H74" s="29">
        <f t="shared" ca="1" si="39"/>
        <v>11500</v>
      </c>
      <c r="I74" s="29">
        <f t="shared" ca="1" si="39"/>
        <v>11700</v>
      </c>
      <c r="J74" s="29">
        <f t="shared" ca="1" si="39"/>
        <v>20400</v>
      </c>
      <c r="K74" s="29">
        <f t="shared" ca="1" si="39"/>
        <v>7900</v>
      </c>
      <c r="L74" s="29">
        <f t="shared" ca="1" si="39"/>
        <v>7000</v>
      </c>
      <c r="M74" s="29">
        <f t="shared" ca="1" si="39"/>
        <v>18100</v>
      </c>
    </row>
    <row r="75" spans="2:13" ht="12.75" customHeight="1" x14ac:dyDescent="0.3"/>
    <row r="76" spans="2:13" ht="12.75" customHeight="1" x14ac:dyDescent="0.3"/>
    <row r="77" spans="2:13" ht="12.75" customHeight="1" x14ac:dyDescent="0.3"/>
    <row r="78" spans="2:13" ht="12.75" customHeight="1" x14ac:dyDescent="0.3"/>
    <row r="79" spans="2:13" ht="12.75" customHeight="1" x14ac:dyDescent="0.3"/>
    <row r="80" spans="2:13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4">
    <mergeCell ref="B6:B19"/>
    <mergeCell ref="B25:B38"/>
    <mergeCell ref="B43:B56"/>
    <mergeCell ref="B61:B74"/>
  </mergeCell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J x F o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J x F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R a F e 4 M V 3 P l g E A A O A D A A A T A B w A R m 9 y b X V s Y X M v U 2 V j d G l v b j E u b S C i G A A o o B Q A A A A A A A A A A A A A A A A A A A A A A A A A A A B 9 U k 1 L w 0 A U v B f 6 H x 7 x k k I I K O J F P O j i R 8 F + Y K N S S p H X 5 N U s 3 e y G 3 Y 2 2 l P 5 3 N 6 l W T d P m E j L z 3 s z s Z g z F l i s J o + 3 7 9 L L d a r d M i p o S i H A m 6 B S u Q J B t t 8 A 9 I 1 X o m B x y u 4 x J h K z Q m q R 9 V X o x U 2 r h d 9 a T P m Z 0 5 W 0 3 v e l m w p S 0 b m Q a b A V O P J a i f C / F V z l 5 T q k a D S O N 0 s y V z p g S R S Z L 0 v h b t 2 C 9 9 r o y o a U X Q F f a i / O w Z D c B r L 3 B s 8 O s + w J L S / s N A V M J 7 e E 3 Q 5 A u 2 h 7 + Q i m P B Z l D x P E t U J + S t E l 5 v j c y J t S g 5 p C 7 M 6 R o d h o o V x X f 4 4 L w f Q f L I p u R / u f M M M e Y 2 1 X D y C I D q / G D h K B k / 1 r u C h I w 1 D x u U q 9 I p o x t 4 H r I y 7 + F s t q s q d 7 2 u k f C x s 2 K E W H 2 w 9 X 0 I m V R H N r r u d q k Y n X o D j a d X Z / u t S p y 1 6 c n 9 W l + + 1 S h f q 1 t f 3 t Q u j i b Q T 9 6 e B w D u x 5 e s 2 4 0 d i O E c Q q P 3 N h w V G T + p B 5 k 2 t k l E a K 0 a o j 0 p A r X 1 w Q G 8 / n B h h u / F j 0 4 E q d f W Y S V r v 8 W w F m n f h 3 t F p d N 9 p d f U E s B A i 0 A F A A C A A g A J x F o V 5 Y n t C O k A A A A 9 g A A A B I A A A A A A A A A A A A A A A A A A A A A A E N v b m Z p Z y 9 Q Y W N r Y W d l L n h t b F B L A Q I t A B Q A A g A I A C c R a F c P y u m r p A A A A O k A A A A T A A A A A A A A A A A A A A A A A P A A A A B b Q 2 9 u d G V u d F 9 U e X B l c 1 0 u e G 1 s U E s B A i 0 A F A A C A A g A J x F o V 7 g x X c + W A Q A A 4 A M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o A A A A A A A B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1 P T l R I T F k g Q 0 F Q Q U N J V F k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B p d m 9 0 T 2 J q Z W N 0 T m F t Z S I g V m F s d W U 9 I n N N T 0 5 U S E x Z I E N B U E F D S V R Z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I w O j M 5 O j E 0 L j g w M D M 4 M z J a I i A v P j x F b n R y e S B U e X B l P S J G a W x s Q 2 9 s d W 1 u V H l w Z X M i I F Z h b H V l P S J z Q m d V P S I g L z 4 8 R W 5 0 c n k g V H l w Z T 0 i R m l s b E N v b H V t b k 5 h b W V z I i B W Y W x 1 Z T 0 i c 1 s m c X V v d D t C U C B u Y W 1 l J n F 1 b 3 Q 7 L C Z x d W 9 0 O 0 1 P T l R I T F k g Q 0 F Q Q U N J V F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C U C B u Y W 1 l J n F 1 b 3 Q 7 X S w m c X V v d D t x d W V y e V J l b G F 0 a W 9 u c 2 h p c H M m c X V v d D s 6 W 1 0 s J n F 1 b 3 Q 7 Y 2 9 s d W 1 u S W R l b n R p d G l l c y Z x d W 9 0 O z p b J n F 1 b 3 Q 7 U 2 V j d G l v b j E v V G F i b G U x L 0 d y b 3 V w Z W Q g U m 9 3 c y 5 7 Q l A g b m F t Z S w w f S Z x d W 9 0 O y w m c X V v d D t T Z W N 0 a W 9 u M S 9 U Y W J s Z T E v U m 9 1 b m R l Z C B P Z m Y u e 0 1 P T l R I T F k g Q 0 F Q Q U N J V F k s M X 0 m c X V v d D t d L C Z x d W 9 0 O 0 N v b H V t b k N v d W 5 0 J n F 1 b 3 Q 7 O j I s J n F 1 b 3 Q 7 S 2 V 5 Q 2 9 s d W 1 u T m F t Z X M m c X V v d D s 6 W y Z x d W 9 0 O 0 J Q I G 5 h b W U m c X V v d D t d L C Z x d W 9 0 O 0 N v b H V t b k l k Z W 5 0 a X R p Z X M m c X V v d D s 6 W y Z x d W 9 0 O 1 N l Y 3 R p b 2 4 x L 1 R h Y m x l M S 9 H c m 9 1 c G V k I F J v d 3 M u e 0 J Q I G 5 h b W U s M H 0 m c X V v d D s s J n F 1 b 3 Q 7 U 2 V j d G l v b j E v V G F i b G U x L 1 J v d W 5 k Z W Q g T 2 Z m L n t N T 0 5 U S E x Z I E N B U E F D S V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v d W 5 k Z W Q l M j B P Z m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t V D Z P o 8 0 C V N L C x t U q G x A A A A A A C A A A A A A A Q Z g A A A A E A A C A A A A D E D e i 9 w X m / X w K j W 3 Z x l 1 u V C i E z S z W x X U x K o K U K H A C P j w A A A A A O g A A A A A I A A C A A A A C t b o h K N E N y + u B D K Q x K c H t U T V J O Z A 8 2 J 0 l I 4 h d Q j n v 5 m 1 A A A A B 5 Y t p 7 7 o F j Z B 3 w W 4 z S p K E g 9 P H I 6 5 b z B d + H D 4 g 8 i r n 4 g A 0 A + g o m F F v U Q f n H c Z r j C / 6 G 7 y e C W N n 0 U g 0 g + i Z D Z e 5 O 1 I X J q 2 l D l C 3 V Q p z a O S o u t E A A A A B + u T k 5 H 6 6 K S 9 Q Z T o P b Q 3 F p c + l Z t i + L + n Q H 0 Q G 5 2 w e c 1 o U s y D j G u 2 b l Y Y M / z U R g M 5 B o C J U V a e e r j r e M g 3 n Z M 4 p A < / D a t a M a s h u p > 
</file>

<file path=customXml/itemProps1.xml><?xml version="1.0" encoding="utf-8"?>
<ds:datastoreItem xmlns:ds="http://schemas.openxmlformats.org/officeDocument/2006/customXml" ds:itemID="{E9400713-64DC-4756-BC1E-D70EAA3883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profit_analysis</vt:lpstr>
      <vt:lpstr>cost_base_improved</vt:lpstr>
      <vt:lpstr>payouts_table_AMD</vt:lpstr>
      <vt:lpstr>partner_vehicles_form_AMD</vt:lpstr>
      <vt:lpstr>AMD_OU_Data</vt:lpstr>
      <vt:lpstr>AMD_EMI_Data</vt:lpstr>
      <vt:lpstr>MONTHLY CAPACITY</vt:lpstr>
      <vt:lpstr>Vehicle mapping</vt:lpstr>
      <vt:lpstr>rough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Deepsankar mukherjee</dc:creator>
  <cp:lastModifiedBy>Deepsankar mukherjee</cp:lastModifiedBy>
  <dcterms:created xsi:type="dcterms:W3CDTF">2023-03-20T10:52:34Z</dcterms:created>
  <dcterms:modified xsi:type="dcterms:W3CDTF">2023-11-07T20:53:47Z</dcterms:modified>
</cp:coreProperties>
</file>