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s\Downloads\"/>
    </mc:Choice>
  </mc:AlternateContent>
  <xr:revisionPtr revIDLastSave="0" documentId="13_ncr:1_{D00F4DAD-DB68-4529-A4E2-8BDDF379F338}" xr6:coauthVersionLast="47" xr6:coauthVersionMax="47" xr10:uidLastSave="{00000000-0000-0000-0000-000000000000}"/>
  <bookViews>
    <workbookView minimized="1" xWindow="2112" yWindow="1632" windowWidth="21624" windowHeight="11304" tabRatio="672" firstSheet="4" activeTab="4" xr2:uid="{73020CE9-245B-40E0-990C-1752FC3E37E0}"/>
  </bookViews>
  <sheets>
    <sheet name="partner_vehicles_form_AMD" sheetId="1" r:id="rId1"/>
    <sheet name="AMD_OU_Data" sheetId="5" r:id="rId2"/>
    <sheet name="AMD_EMI_Data" sheetId="6" r:id="rId3"/>
    <sheet name="vehicle_mapping" sheetId="12" r:id="rId4"/>
    <sheet name="cost_base" sheetId="13" r:id="rId5"/>
    <sheet name="PAYOUT-AHMEDABAD" sheetId="14" r:id="rId6"/>
    <sheet name="rough" sheetId="11" state="hidden" r:id="rId7"/>
  </sheets>
  <definedNames>
    <definedName name="b">#REF!</definedName>
    <definedName name="cp">#REF!</definedName>
    <definedName name="ExternalData_1" localSheetId="4" hidden="1">cost_base!$A$1:$D$64</definedName>
    <definedName name="ExternalData_2" localSheetId="4" hidden="1">cost_base!$E$1:$E$64</definedName>
    <definedName name="ExternalData_3" localSheetId="4" hidden="1">cost_base!$F$1:$F$64</definedName>
    <definedName name="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3" l="1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2" i="13"/>
  <c r="J3" i="13"/>
  <c r="J2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2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E20" i="5"/>
  <c r="F20" i="5"/>
  <c r="G20" i="5"/>
  <c r="H20" i="5"/>
  <c r="I20" i="5"/>
  <c r="J20" i="5"/>
  <c r="K20" i="5"/>
  <c r="L20" i="5"/>
  <c r="M20" i="5"/>
  <c r="D20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7" i="6"/>
  <c r="C4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7" i="6"/>
  <c r="M74" i="11"/>
  <c r="L74" i="11"/>
  <c r="K74" i="11"/>
  <c r="J74" i="11"/>
  <c r="I74" i="11"/>
  <c r="H74" i="11"/>
  <c r="G74" i="11"/>
  <c r="F74" i="11"/>
  <c r="E74" i="11"/>
  <c r="D74" i="11"/>
  <c r="M73" i="11"/>
  <c r="L73" i="11"/>
  <c r="K73" i="11"/>
  <c r="J73" i="11"/>
  <c r="I73" i="11"/>
  <c r="H73" i="11"/>
  <c r="G73" i="11"/>
  <c r="F73" i="11"/>
  <c r="E73" i="11"/>
  <c r="D73" i="11"/>
  <c r="M72" i="11"/>
  <c r="L72" i="11"/>
  <c r="K72" i="11"/>
  <c r="J72" i="11"/>
  <c r="I72" i="11"/>
  <c r="H72" i="11"/>
  <c r="G72" i="11"/>
  <c r="F72" i="11"/>
  <c r="E72" i="11"/>
  <c r="D72" i="11"/>
  <c r="M71" i="11"/>
  <c r="L71" i="11"/>
  <c r="K71" i="11"/>
  <c r="J71" i="11"/>
  <c r="I71" i="11"/>
  <c r="H71" i="11"/>
  <c r="G71" i="11"/>
  <c r="F71" i="11"/>
  <c r="E71" i="11"/>
  <c r="D71" i="11"/>
  <c r="M70" i="11"/>
  <c r="L70" i="11"/>
  <c r="K70" i="11"/>
  <c r="J70" i="11"/>
  <c r="I70" i="11"/>
  <c r="H70" i="11"/>
  <c r="G70" i="11"/>
  <c r="F70" i="11"/>
  <c r="E70" i="11"/>
  <c r="D70" i="11"/>
  <c r="M69" i="11"/>
  <c r="L69" i="11"/>
  <c r="K69" i="11"/>
  <c r="J69" i="11"/>
  <c r="I69" i="11"/>
  <c r="H69" i="11"/>
  <c r="G69" i="11"/>
  <c r="F69" i="11"/>
  <c r="E69" i="11"/>
  <c r="D69" i="11"/>
  <c r="M68" i="11"/>
  <c r="L68" i="11"/>
  <c r="K68" i="11"/>
  <c r="J68" i="11"/>
  <c r="I68" i="11"/>
  <c r="H68" i="11"/>
  <c r="G68" i="11"/>
  <c r="F68" i="11"/>
  <c r="E68" i="11"/>
  <c r="D68" i="11"/>
  <c r="M67" i="11"/>
  <c r="L67" i="11"/>
  <c r="K67" i="11"/>
  <c r="J67" i="11"/>
  <c r="I67" i="11"/>
  <c r="H67" i="11"/>
  <c r="G67" i="11"/>
  <c r="F67" i="11"/>
  <c r="E67" i="11"/>
  <c r="D67" i="11"/>
  <c r="M66" i="11"/>
  <c r="L66" i="11"/>
  <c r="K66" i="11"/>
  <c r="J66" i="11"/>
  <c r="I66" i="11"/>
  <c r="H66" i="11"/>
  <c r="G66" i="11"/>
  <c r="F66" i="11"/>
  <c r="E66" i="11"/>
  <c r="D66" i="11"/>
  <c r="M65" i="11"/>
  <c r="L65" i="11"/>
  <c r="K65" i="11"/>
  <c r="J65" i="11"/>
  <c r="I65" i="11"/>
  <c r="H65" i="11"/>
  <c r="G65" i="11"/>
  <c r="F65" i="11"/>
  <c r="E65" i="11"/>
  <c r="D65" i="11"/>
  <c r="M64" i="11"/>
  <c r="L64" i="11"/>
  <c r="K64" i="11"/>
  <c r="J64" i="11"/>
  <c r="I64" i="11"/>
  <c r="H64" i="11"/>
  <c r="G64" i="11"/>
  <c r="F64" i="11"/>
  <c r="E64" i="11"/>
  <c r="D64" i="11"/>
  <c r="M63" i="11"/>
  <c r="L63" i="11"/>
  <c r="K63" i="11"/>
  <c r="J63" i="11"/>
  <c r="I63" i="11"/>
  <c r="H63" i="11"/>
  <c r="G63" i="11"/>
  <c r="F63" i="11"/>
  <c r="E63" i="11"/>
  <c r="D63" i="11"/>
  <c r="M62" i="11"/>
  <c r="L62" i="11"/>
  <c r="K62" i="11"/>
  <c r="J62" i="11"/>
  <c r="I62" i="11"/>
  <c r="H62" i="11"/>
  <c r="G62" i="11"/>
  <c r="F62" i="11"/>
  <c r="E62" i="11"/>
  <c r="D62" i="11"/>
  <c r="M38" i="11"/>
  <c r="L38" i="11"/>
  <c r="K38" i="11"/>
  <c r="J38" i="11"/>
  <c r="I38" i="11"/>
  <c r="H38" i="11"/>
  <c r="G38" i="11"/>
  <c r="F38" i="11"/>
  <c r="E38" i="11"/>
  <c r="D38" i="11"/>
  <c r="M37" i="11"/>
  <c r="L37" i="11"/>
  <c r="K37" i="11"/>
  <c r="J37" i="11"/>
  <c r="I37" i="11"/>
  <c r="H37" i="11"/>
  <c r="G37" i="11"/>
  <c r="F37" i="11"/>
  <c r="E37" i="11"/>
  <c r="D37" i="11"/>
  <c r="M36" i="11"/>
  <c r="L36" i="11"/>
  <c r="K36" i="11"/>
  <c r="J36" i="11"/>
  <c r="I36" i="11"/>
  <c r="H36" i="11"/>
  <c r="G36" i="11"/>
  <c r="F36" i="11"/>
  <c r="E36" i="11"/>
  <c r="D36" i="11"/>
  <c r="M35" i="11"/>
  <c r="L35" i="11"/>
  <c r="K35" i="11"/>
  <c r="J35" i="11"/>
  <c r="I35" i="11"/>
  <c r="H35" i="11"/>
  <c r="G35" i="11"/>
  <c r="F35" i="11"/>
  <c r="E35" i="11"/>
  <c r="D35" i="11"/>
  <c r="M34" i="11"/>
  <c r="L34" i="11"/>
  <c r="K34" i="11"/>
  <c r="J34" i="11"/>
  <c r="I34" i="11"/>
  <c r="H34" i="11"/>
  <c r="G34" i="11"/>
  <c r="F34" i="11"/>
  <c r="E34" i="11"/>
  <c r="D34" i="11"/>
  <c r="M33" i="11"/>
  <c r="L33" i="11"/>
  <c r="K33" i="11"/>
  <c r="J33" i="11"/>
  <c r="I33" i="11"/>
  <c r="H33" i="11"/>
  <c r="G33" i="11"/>
  <c r="F33" i="11"/>
  <c r="E33" i="11"/>
  <c r="D33" i="11"/>
  <c r="M32" i="11"/>
  <c r="L32" i="11"/>
  <c r="K32" i="11"/>
  <c r="J32" i="11"/>
  <c r="I32" i="11"/>
  <c r="H32" i="11"/>
  <c r="G32" i="11"/>
  <c r="F32" i="11"/>
  <c r="E32" i="11"/>
  <c r="D32" i="11"/>
  <c r="M31" i="11"/>
  <c r="L31" i="11"/>
  <c r="K31" i="11"/>
  <c r="J31" i="11"/>
  <c r="I31" i="11"/>
  <c r="H31" i="11"/>
  <c r="G31" i="11"/>
  <c r="F31" i="11"/>
  <c r="E31" i="11"/>
  <c r="D31" i="11"/>
  <c r="M30" i="11"/>
  <c r="L30" i="11"/>
  <c r="K30" i="11"/>
  <c r="J30" i="11"/>
  <c r="I30" i="11"/>
  <c r="H30" i="11"/>
  <c r="G30" i="11"/>
  <c r="F30" i="11"/>
  <c r="E30" i="11"/>
  <c r="D30" i="11"/>
  <c r="M29" i="11"/>
  <c r="L29" i="11"/>
  <c r="K29" i="11"/>
  <c r="J29" i="11"/>
  <c r="I29" i="11"/>
  <c r="H29" i="11"/>
  <c r="G29" i="11"/>
  <c r="F29" i="11"/>
  <c r="E29" i="11"/>
  <c r="D29" i="11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19" i="11"/>
  <c r="L19" i="11"/>
  <c r="K19" i="11"/>
  <c r="J19" i="11"/>
  <c r="I19" i="11"/>
  <c r="H19" i="11"/>
  <c r="G19" i="11"/>
  <c r="F19" i="11"/>
  <c r="E19" i="11"/>
  <c r="D19" i="11"/>
  <c r="M18" i="11"/>
  <c r="L18" i="11"/>
  <c r="K18" i="11"/>
  <c r="J18" i="11"/>
  <c r="I18" i="11"/>
  <c r="H18" i="11"/>
  <c r="G18" i="11"/>
  <c r="F18" i="11"/>
  <c r="E18" i="11"/>
  <c r="D18" i="11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4" i="11"/>
  <c r="L14" i="11"/>
  <c r="K14" i="11"/>
  <c r="J14" i="11"/>
  <c r="I14" i="11"/>
  <c r="H14" i="11"/>
  <c r="G14" i="11"/>
  <c r="F14" i="11"/>
  <c r="E14" i="11"/>
  <c r="D14" i="11"/>
  <c r="M13" i="11"/>
  <c r="L13" i="11"/>
  <c r="K13" i="11"/>
  <c r="J13" i="11"/>
  <c r="I13" i="11"/>
  <c r="H13" i="11"/>
  <c r="G13" i="11"/>
  <c r="F13" i="11"/>
  <c r="E13" i="11"/>
  <c r="D13" i="11"/>
  <c r="M12" i="11"/>
  <c r="L12" i="11"/>
  <c r="K12" i="11"/>
  <c r="J12" i="11"/>
  <c r="I12" i="11"/>
  <c r="H12" i="11"/>
  <c r="G12" i="11"/>
  <c r="F12" i="11"/>
  <c r="E12" i="11"/>
  <c r="D12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8" i="11"/>
  <c r="L8" i="11"/>
  <c r="K8" i="11"/>
  <c r="J8" i="11"/>
  <c r="I8" i="11"/>
  <c r="H8" i="11"/>
  <c r="G8" i="11"/>
  <c r="F8" i="11"/>
  <c r="E8" i="11"/>
  <c r="D8" i="11"/>
  <c r="M7" i="11"/>
  <c r="L7" i="11"/>
  <c r="K7" i="11"/>
  <c r="J7" i="11"/>
  <c r="I7" i="11"/>
  <c r="H7" i="11"/>
  <c r="G7" i="11"/>
  <c r="F7" i="11"/>
  <c r="E7" i="11"/>
  <c r="D7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75D63-CFC7-44C7-A72F-8EACD40F076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3289972C-1E49-41CB-811A-18CBAE64C778}" keepAlive="1" name="Query - Table3 (2)" description="Connection to the 'Table3 (2)' query in the workbook." type="5" refreshedVersion="8" background="1" saveData="1">
    <dbPr connection="Provider=Microsoft.Mashup.OleDb.1;Data Source=$Workbook$;Location=&quot;Table3 (2)&quot;;Extended Properties=&quot;&quot;" command="SELECT * FROM [Table3 (2)]"/>
  </connection>
  <connection id="3" xr16:uid="{5B5AAC4B-4B18-4AF1-A07D-6C4912C9D5B1}" keepAlive="1" name="Query - Table5 (2)" description="Connection to the 'Table5 (2)' query in the workbook." type="5" refreshedVersion="8" background="1" saveData="1">
    <dbPr connection="Provider=Microsoft.Mashup.OleDb.1;Data Source=$Workbook$;Location=&quot;Table5 (2)&quot;;Extended Properties=&quot;&quot;" command="SELECT * FROM [Table5 (2)]"/>
  </connection>
</connections>
</file>

<file path=xl/sharedStrings.xml><?xml version="1.0" encoding="utf-8"?>
<sst xmlns="http://schemas.openxmlformats.org/spreadsheetml/2006/main" count="1052" uniqueCount="251">
  <si>
    <t>BP name</t>
  </si>
  <si>
    <t>Vehicle</t>
  </si>
  <si>
    <t>Year of purchase</t>
  </si>
  <si>
    <t>AGARWAL SUGANDHA AMIT</t>
  </si>
  <si>
    <t>14 ft,Tata Ace</t>
  </si>
  <si>
    <t>EMI,EMI</t>
  </si>
  <si>
    <t>2018,2017</t>
  </si>
  <si>
    <t>Amit Ramesh Agarwal</t>
  </si>
  <si>
    <t>14 ft</t>
  </si>
  <si>
    <t>Market</t>
  </si>
  <si>
    <t>NA</t>
  </si>
  <si>
    <t>ASHISH SAXENA</t>
  </si>
  <si>
    <t>17 ft</t>
  </si>
  <si>
    <t>EMI</t>
  </si>
  <si>
    <t>Mahindra</t>
  </si>
  <si>
    <t>BELIM RIYAZUDDIN MEHBOOBBHAI</t>
  </si>
  <si>
    <t>AL Dost</t>
  </si>
  <si>
    <t>Bharat madhusing lodha</t>
  </si>
  <si>
    <t>Tata Ace</t>
  </si>
  <si>
    <t>Owned</t>
  </si>
  <si>
    <t>DENISH B. BAVARIYA</t>
  </si>
  <si>
    <t>Devendar Vanga</t>
  </si>
  <si>
    <t>14 ft,17 ft,22 ft</t>
  </si>
  <si>
    <t>Devendra r. mistry</t>
  </si>
  <si>
    <t>Dharmendra Sharma</t>
  </si>
  <si>
    <t>14 ft,19 ft</t>
  </si>
  <si>
    <t>DINESHBHAI MOHANBHAI SOLANKI</t>
  </si>
  <si>
    <t>EKTA AGARWAL</t>
  </si>
  <si>
    <t>FAIZILA Theba</t>
  </si>
  <si>
    <t>Super ace</t>
  </si>
  <si>
    <t>GAJRAJSINGH B RATHOD</t>
  </si>
  <si>
    <t>GOHIL RAGHUVIRSINH R</t>
  </si>
  <si>
    <t>Gulamhusen Mohamad Ghanchi</t>
  </si>
  <si>
    <t>GULZAR F MEMON</t>
  </si>
  <si>
    <t>19 ft</t>
  </si>
  <si>
    <t>Hardik Patel</t>
  </si>
  <si>
    <t>EMI,Owned</t>
  </si>
  <si>
    <t>2020,2018</t>
  </si>
  <si>
    <t>Harun Abdul Bhai Theba</t>
  </si>
  <si>
    <t>Inderkumar moolchand gupta</t>
  </si>
  <si>
    <t>14 ft,AL Dost,Super ace</t>
  </si>
  <si>
    <t>Karan Mistry_Delivery</t>
  </si>
  <si>
    <t>Tata Ace,Super ace</t>
  </si>
  <si>
    <t>2013,2015</t>
  </si>
  <si>
    <t>LALAJI BHAI THAKOR</t>
  </si>
  <si>
    <t>MAMATA PAL</t>
  </si>
  <si>
    <t>MANISHA PRAVIN PATIL</t>
  </si>
  <si>
    <t>Owned,Owned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</si>
  <si>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</si>
  <si>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</si>
  <si>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</si>
  <si>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</si>
  <si>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</si>
  <si>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</si>
  <si>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</si>
  <si>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Pickup,Tata Ace</t>
  </si>
  <si>
    <t>2014,2020</t>
  </si>
  <si>
    <t>PATHAN PARVEZBHAI</t>
  </si>
  <si>
    <t>Pravin Patil</t>
  </si>
  <si>
    <t>Pravin Thakor</t>
  </si>
  <si>
    <t>RAJENDRASINH L CHAVDA</t>
  </si>
  <si>
    <t>Rajesh Kumar Misra_Delivery</t>
  </si>
  <si>
    <t>Super ace,AL Dost</t>
  </si>
  <si>
    <t>2014,2018</t>
  </si>
  <si>
    <t>RAKIB GULAMKADAR BLOCH</t>
  </si>
  <si>
    <t>SADHU RAM KARGWAL</t>
  </si>
  <si>
    <t>Mahindra,Mahindra</t>
  </si>
  <si>
    <t>2019,2018</t>
  </si>
  <si>
    <t>SANDEEP KUMAR</t>
  </si>
  <si>
    <t>SHEKH JENULABEDEEN BADRUDIN</t>
  </si>
  <si>
    <t>Shekh Seemabanu Mohammad</t>
  </si>
  <si>
    <t>Siddhant Subhash Borse</t>
  </si>
  <si>
    <t>SURESHBHAI RAJABHAI BHARWAD</t>
  </si>
  <si>
    <t>17 ft,Mahindra,Pickup,Tata Ace</t>
  </si>
  <si>
    <t>SWAPNIL PANDEY_BP</t>
  </si>
  <si>
    <t>VIKAS AGARWAL</t>
  </si>
  <si>
    <t>20 ft</t>
  </si>
  <si>
    <t>VIRENDRA SOLANKI</t>
  </si>
  <si>
    <t>Visharad Chauhan</t>
  </si>
  <si>
    <t>ZAINULSHA.M.DIWAN</t>
  </si>
  <si>
    <t>VAPT1</t>
  </si>
  <si>
    <t>AMDT1</t>
  </si>
  <si>
    <t>GNCB1</t>
  </si>
  <si>
    <t>AMDBP</t>
  </si>
  <si>
    <t>BDQT1</t>
  </si>
  <si>
    <t>JGAB1</t>
  </si>
  <si>
    <t>STVT1</t>
  </si>
  <si>
    <t>AMDBL</t>
  </si>
  <si>
    <t>AMDBC</t>
  </si>
  <si>
    <t>RAJB1</t>
  </si>
  <si>
    <t>BVCB1</t>
  </si>
  <si>
    <t>AKVB1</t>
  </si>
  <si>
    <t>JNDB1</t>
  </si>
  <si>
    <t>MSHB1</t>
  </si>
  <si>
    <t>Mileage</t>
  </si>
  <si>
    <t>OU</t>
  </si>
  <si>
    <t>Jamnager</t>
  </si>
  <si>
    <t>Ahmmedabad City</t>
  </si>
  <si>
    <t>Ahmedabad Branch</t>
  </si>
  <si>
    <t>Vapi</t>
  </si>
  <si>
    <t>Surat</t>
  </si>
  <si>
    <t>Sanand</t>
  </si>
  <si>
    <t>Vadodara</t>
  </si>
  <si>
    <t>Rajkot</t>
  </si>
  <si>
    <t>Bhavnager</t>
  </si>
  <si>
    <t>Mehsana</t>
  </si>
  <si>
    <t>Rampura Branch</t>
  </si>
  <si>
    <t>Amreli</t>
  </si>
  <si>
    <t>Junagarh</t>
  </si>
  <si>
    <t>Gandhi Nager</t>
  </si>
  <si>
    <t>Pickup</t>
  </si>
  <si>
    <t>Tata 407</t>
  </si>
  <si>
    <t>Eicher 14</t>
  </si>
  <si>
    <t>Eicher 17</t>
  </si>
  <si>
    <t>Eicher 19</t>
  </si>
  <si>
    <t>Eicher 20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</si>
  <si>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</si>
  <si>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</si>
  <si>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</si>
  <si>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</si>
  <si>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</si>
  <si>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</si>
  <si>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</si>
  <si>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</si>
  <si>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</si>
  <si>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22 ft</t>
  </si>
  <si>
    <t>Km travelled</t>
  </si>
  <si>
    <t>Fuel Cost/liter</t>
  </si>
  <si>
    <t>Vehicles</t>
  </si>
  <si>
    <t>Downpayment Amount</t>
  </si>
  <si>
    <t>Ex- Showroom Price</t>
  </si>
  <si>
    <t>Capacity</t>
  </si>
  <si>
    <t>KM and Fuel cost</t>
  </si>
  <si>
    <t>Maintenance and additional cost</t>
  </si>
  <si>
    <t>EMI,EMI,Market</t>
  </si>
  <si>
    <t>EMI,Market</t>
  </si>
  <si>
    <t>Market,EMI,EMI</t>
  </si>
  <si>
    <t>Vehicle ownership</t>
  </si>
  <si>
    <t>Market,Owned</t>
  </si>
  <si>
    <t>Market,EMI,EMI,EMI</t>
  </si>
  <si>
    <t>2015</t>
  </si>
  <si>
    <t>Ashok Kumar_GNCB1</t>
  </si>
  <si>
    <t>2016,2017,NA</t>
  </si>
  <si>
    <t>2013,NA</t>
  </si>
  <si>
    <t>NA,2013</t>
  </si>
  <si>
    <t>NA,2019,2018</t>
  </si>
  <si>
    <t>NA,2018,2018,2014</t>
  </si>
  <si>
    <t>Balance</t>
  </si>
  <si>
    <t>Downpayment</t>
  </si>
  <si>
    <t>Tenure (yrs)</t>
  </si>
  <si>
    <t>Tenure (months)</t>
  </si>
  <si>
    <t>Interest @ p.a.</t>
  </si>
  <si>
    <t>Code</t>
  </si>
  <si>
    <t>Name</t>
  </si>
  <si>
    <t>BP Code</t>
  </si>
  <si>
    <t>BP</t>
  </si>
  <si>
    <t>Cluster</t>
  </si>
  <si>
    <t>Total Payout</t>
  </si>
  <si>
    <t>Budgeted payout</t>
  </si>
  <si>
    <t>BP1332</t>
  </si>
  <si>
    <t>Ahmedabad</t>
  </si>
  <si>
    <t>BP1070</t>
  </si>
  <si>
    <t>BP1618</t>
  </si>
  <si>
    <t>ARTI JAYESHBHAI TARSARIA</t>
  </si>
  <si>
    <t>BP1061</t>
  </si>
  <si>
    <t>Ashish saxena</t>
  </si>
  <si>
    <t>BP1363</t>
  </si>
  <si>
    <t>BP1565</t>
  </si>
  <si>
    <t>Bahadurbhai Prabhatbhai Jalu</t>
  </si>
  <si>
    <t>BP1296</t>
  </si>
  <si>
    <t>BP1324</t>
  </si>
  <si>
    <t>BP1203</t>
  </si>
  <si>
    <t>Chauhan navneet kumar</t>
  </si>
  <si>
    <t>BP1336</t>
  </si>
  <si>
    <t>BP1107</t>
  </si>
  <si>
    <t>BP1318</t>
  </si>
  <si>
    <t>BP1057</t>
  </si>
  <si>
    <t>BP1275</t>
  </si>
  <si>
    <t>BP1339</t>
  </si>
  <si>
    <t>BP1334</t>
  </si>
  <si>
    <t>BP1478</t>
  </si>
  <si>
    <t>FARHANUDDIN KAZI</t>
  </si>
  <si>
    <t>BP1377</t>
  </si>
  <si>
    <t>BP1209</t>
  </si>
  <si>
    <t>BP1143</t>
  </si>
  <si>
    <t>BP1259</t>
  </si>
  <si>
    <t>BP1022</t>
  </si>
  <si>
    <t>BP1217</t>
  </si>
  <si>
    <t>BP1223</t>
  </si>
  <si>
    <t>BP1591</t>
  </si>
  <si>
    <t>Kamleshbhai Muljibhai Rabari</t>
  </si>
  <si>
    <t>BP1075</t>
  </si>
  <si>
    <t>BP1074</t>
  </si>
  <si>
    <t>Karan Mistry_Pickup</t>
  </si>
  <si>
    <t>BP1319</t>
  </si>
  <si>
    <t>BP1298</t>
  </si>
  <si>
    <t>BP1146</t>
  </si>
  <si>
    <t>BP1534</t>
  </si>
  <si>
    <t>Manishkumar Bhogilal Joshii</t>
  </si>
  <si>
    <t>BP1342</t>
  </si>
  <si>
    <t>BP1317</t>
  </si>
  <si>
    <t>BP1364</t>
  </si>
  <si>
    <t>BP1335</t>
  </si>
  <si>
    <t>BP1289</t>
  </si>
  <si>
    <t>BP1327</t>
  </si>
  <si>
    <t>BP1496</t>
  </si>
  <si>
    <t>Parmar P K</t>
  </si>
  <si>
    <t>BP1042</t>
  </si>
  <si>
    <t>BP1302</t>
  </si>
  <si>
    <t>BP1229</t>
  </si>
  <si>
    <t>BP1031</t>
  </si>
  <si>
    <t>BP1357</t>
  </si>
  <si>
    <t>BP1328</t>
  </si>
  <si>
    <t>BP1329</t>
  </si>
  <si>
    <t>Rajesh Kumar Misra_Pickup</t>
  </si>
  <si>
    <t>BP1506</t>
  </si>
  <si>
    <t>Rajnarayan Tiwari</t>
  </si>
  <si>
    <t>IXYB1</t>
  </si>
  <si>
    <t>BP1344</t>
  </si>
  <si>
    <t>BP1240</t>
  </si>
  <si>
    <t>BP1417</t>
  </si>
  <si>
    <t>SAMIR SHAMSUDDIN SOLAPURI</t>
  </si>
  <si>
    <t>BP1237</t>
  </si>
  <si>
    <t>BP1338</t>
  </si>
  <si>
    <t>BP1367</t>
  </si>
  <si>
    <t>BP1168</t>
  </si>
  <si>
    <t>SHREY JAYESHBHAI TARSARIA</t>
  </si>
  <si>
    <t>BP1299</t>
  </si>
  <si>
    <t>BP1017</t>
  </si>
  <si>
    <t>Sunder Srinivasan</t>
  </si>
  <si>
    <t>BP1330</t>
  </si>
  <si>
    <t>BP1331</t>
  </si>
  <si>
    <t>BP1439</t>
  </si>
  <si>
    <t>V N PATEL</t>
  </si>
  <si>
    <t>BP1571</t>
  </si>
  <si>
    <t>Vavadiya Bhaveshbhai Kalabhai</t>
  </si>
  <si>
    <t>BP1105</t>
  </si>
  <si>
    <t>BP1104</t>
  </si>
  <si>
    <t>BP1171</t>
  </si>
  <si>
    <t>BP1151</t>
  </si>
  <si>
    <t>OU Code</t>
  </si>
  <si>
    <t>vehicle name</t>
  </si>
  <si>
    <t>capacity</t>
  </si>
  <si>
    <t>km travelled</t>
  </si>
  <si>
    <t>fuel price</t>
  </si>
  <si>
    <t>fuel cost</t>
  </si>
  <si>
    <t>maintenance</t>
  </si>
  <si>
    <t>vehicle cost</t>
  </si>
  <si>
    <t>team cost</t>
  </si>
  <si>
    <t>total cost</t>
  </si>
  <si>
    <t>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</si>
</sst>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43" formatCode="_ * #,##0.00_ ;_ * \-#,##0.00_ ;_ * &quot;-&quot;??_ ;_ @_ "/>
    <numFmt numFmtId="164" formatCode="0.0"/>
    <numFmt numFmtId="165" formatCode="[$₹]#,##0.00"/>
    <numFmt numFmtId="166" formatCode="&quot;₹&quot;\ #,##0"/>
  </numFmts>
  <fonts count="10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4" fillId="0" borderId="0" xfId="0" applyFont="1"/>
    <xf numFmtId="164" fontId="4" fillId="0" borderId="0" xfId="0" applyNumberFormat="1" applyFont="1"/>
    <xf numFmtId="1" fontId="4" fillId="0" borderId="0" xfId="0" applyNumberFormat="1" applyFont="1"/>
    <xf numFmtId="2" fontId="4" fillId="0" borderId="1" xfId="0" applyNumberFormat="1" applyFont="1" applyBorder="1"/>
    <xf numFmtId="1" fontId="4" fillId="0" borderId="1" xfId="0" applyNumberFormat="1" applyFont="1" applyBorder="1"/>
    <xf numFmtId="9" fontId="4" fillId="0" borderId="0" xfId="0" applyNumberFormat="1" applyFont="1"/>
    <xf numFmtId="6" fontId="4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6" fontId="6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0" fontId="9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CE5F3C3C-E71E-48CB-8C26-04E4BBB3DA31}"/>
  </cellStyles>
  <dxfs count="19"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colors>
    <mruColors>
      <color rgb="FFF9F9F9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1F1B2F-F196-4646-933F-500410823A28}" autoFormatId="16" applyNumberFormats="0" applyBorderFormats="0" applyFontFormats="0" applyPatternFormats="0" applyAlignmentFormats="0" applyWidthHeightFormats="0">
  <queryTableRefresh nextId="5">
    <queryTableFields count="4">
      <queryTableField id="1" name="OU" tableColumnId="1"/>
      <queryTableField id="2" name="OU Code" tableColumnId="2"/>
      <queryTableField id="3" name="BP name" tableColumnId="3"/>
      <queryTableField id="4" name="Vehicl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C3C1597-AE4C-4F18-8131-43EE409F2EA9}" autoFormatId="16" applyNumberFormats="0" applyBorderFormats="0" applyFontFormats="0" applyPatternFormats="0" applyAlignmentFormats="0" applyWidthHeightFormats="0">
  <queryTableRefresh nextId="2">
    <queryTableFields count="1">
      <queryTableField id="1" name="Vehicle ownership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81B46E7-3479-4BD8-B805-FE48947E642D}" autoFormatId="16" applyNumberFormats="0" applyBorderFormats="0" applyFontFormats="0" applyPatternFormats="0" applyAlignmentFormats="0" applyWidthHeightFormats="0">
  <queryTableRefresh nextId="13" unboundColumnsRight="11">
    <queryTableFields count="12">
      <queryTableField id="1" name="Year of purchase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F4B67-BF9D-4737-8424-5BFC9B002773}" name="Table1_1" displayName="Table1_1" ref="A1:D64" tableType="queryTable" totalsRowShown="0" headerRowDxfId="18">
  <autoFilter ref="A1:D64" xr:uid="{D8AF4B67-BF9D-4737-8424-5BFC9B002773}"/>
  <tableColumns count="4">
    <tableColumn id="1" xr3:uid="{84BCCA61-D9BE-4E28-9433-0B9A262FD22E}" uniqueName="1" name="OU" queryTableFieldId="1" dataDxfId="17"/>
    <tableColumn id="2" xr3:uid="{C3206DA2-0325-4C63-8014-C7B8380510E6}" uniqueName="2" name="OU Code" queryTableFieldId="2" dataDxfId="16"/>
    <tableColumn id="3" xr3:uid="{7066FE24-8CBD-4A19-A1A7-C3C727CBC24E}" uniqueName="3" name="BP name" queryTableFieldId="3" dataDxfId="15"/>
    <tableColumn id="4" xr3:uid="{F6198CDC-BCC1-4661-8EFE-4BA8CC5EE771}" uniqueName="4" name="Vehicle" queryTableFieldId="4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E84744-6FE9-4891-80C1-FDEBD6611A13}" name="Table3_18" displayName="Table3_18" ref="E1:E64" tableType="queryTable" totalsRowShown="0" headerRowDxfId="13">
  <autoFilter ref="E1:E64" xr:uid="{74E84744-6FE9-4891-80C1-FDEBD6611A13}"/>
  <tableColumns count="1">
    <tableColumn id="1" xr3:uid="{771CF479-7308-4382-A447-852473CFA1D8}" uniqueName="1" name="Vehicle ownership" queryTableFieldId="1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16C46E-BE47-4F9A-89AB-E118077D933F}" name="Table5_19" displayName="Table5_19" ref="F1:Q64" tableType="queryTable" totalsRowShown="0">
  <autoFilter ref="F1:Q64" xr:uid="{4216C46E-BE47-4F9A-89AB-E118077D933F}"/>
  <tableColumns count="12">
    <tableColumn id="1" xr3:uid="{C2BAA33C-7E65-46B3-838F-42CCAFFD0612}" uniqueName="1" name="Year of purchase" queryTableFieldId="1" dataDxfId="11"/>
    <tableColumn id="2" xr3:uid="{A7FD46BF-79C2-400D-A519-B6F3A323FB8C}" uniqueName="2" name="vehicle name" queryTableFieldId="2" dataDxfId="10">
      <calculatedColumnFormula>VLOOKUP(Table1_1[[#This Row],[Vehicle]],vehicle_mapping!$A$2:$B$11,2,FALSE)</calculatedColumnFormula>
    </tableColumn>
    <tableColumn id="3" xr3:uid="{01D4EC06-525E-427B-B493-0D9C5D4587ED}" uniqueName="3" name="capacity" queryTableFieldId="3" dataDxfId="9">
      <calculatedColumnFormula>HLOOKUP(Table1_1[[#This Row],[Vehicle]],AMD_OU_Data!$D$5:$M$20,16,FALSE)</calculatedColumnFormula>
    </tableColumn>
    <tableColumn id="4" xr3:uid="{8E55FCEA-D6B9-4EF5-9DCF-FE6ED3AC6E4C}" uniqueName="4" name="mileage" queryTableFieldId="4" dataDxfId="8">
      <calculatedColumnFormula>VLOOKUP(Table1_1[[#This Row],[OU Code]],AMD_OU_Data!$C$25:$M$38,HLOOKUP(Table1_1[[#This Row],[Vehicle]],AMD_OU_Data!$D$24:$M$39,16,FALSE),FALSE)</calculatedColumnFormula>
    </tableColumn>
    <tableColumn id="5" xr3:uid="{01F5F73E-DADF-4F26-B2E7-CB433A901C58}" uniqueName="5" name="km travelled" queryTableFieldId="5" dataDxfId="7">
      <calculatedColumnFormula>VLOOKUP(Table1_1[[#This Row],[OU Code]],AMD_OU_Data!$C$42:$E$56,2,FALSE)</calculatedColumnFormula>
    </tableColumn>
    <tableColumn id="6" xr3:uid="{A116C867-993F-434D-8D02-5FCA08A7E573}" uniqueName="6" name="fuel price" queryTableFieldId="6" dataDxfId="6">
      <calculatedColumnFormula>VLOOKUP(Table1_1[[#This Row],[OU Code]],AMD_OU_Data!$C$42:$E$56,3,FALSE)</calculatedColumnFormula>
    </tableColumn>
    <tableColumn id="7" xr3:uid="{D68B42FD-D483-4C1F-BA62-8A4215AF3737}" uniqueName="7" name="fuel cost" queryTableFieldId="7" dataDxfId="5">
      <calculatedColumnFormula>IF(E2="market",0,(Table5_19[[#This Row],[km travelled]]/Table5_19[[#This Row],[mileage]])*Table5_19[[#This Row],[fuel price]])</calculatedColumnFormula>
    </tableColumn>
    <tableColumn id="8" xr3:uid="{5009B1D9-5BBB-4D5D-BE5F-D9800F1DA5F2}" uniqueName="8" name="maintenance" queryTableFieldId="8" dataDxfId="4">
      <calculatedColumnFormula>VLOOKUP(B2,AMD_OU_Data!$C$61:$M$74,HLOOKUP(Table1_1[[#This Row],[Vehicle]],AMD_OU_Data!$D$60:$M$75,16,FALSE),FALSE)</calculatedColumnFormula>
    </tableColumn>
    <tableColumn id="9" xr3:uid="{65B16EE9-E1A8-4CE5-91D6-7F0D4D0AA835}" uniqueName="9" name="EMI" queryTableFieldId="9" dataDxfId="3">
      <calculatedColumnFormula>IF(F2&gt;2015,VLOOKUP(Table5_19[[#This Row],[vehicle name]],AMD_EMI_Data!$A$7:$E$26,5,FALSE),0)</calculatedColumnFormula>
    </tableColumn>
    <tableColumn id="10" xr3:uid="{5A89A78F-14CF-4D1D-9027-13012D2C6DAA}" uniqueName="10" name="vehicle cost" queryTableFieldId="10" dataDxfId="2" dataCellStyle="Comma">
      <calculatedColumnFormula>IF(Table3_18[[#This Row],[Vehicle ownership]]="Market",IF(Table5_19[[#This Row],[capacity]]&lt;3, 40000, 80000),L2+M2+N2)</calculatedColumnFormula>
    </tableColumn>
    <tableColumn id="11" xr3:uid="{095B1319-6722-46D5-939E-0A968FAB1380}" uniqueName="11" name="team cost" queryTableFieldId="11" dataDxfId="1">
      <calculatedColumnFormula>IF(Table3_18[[#This Row],[Vehicle ownership]]="Market",IF(Table5_19[[#This Row],[capacity]]&lt;3,8000,16000),IF(Table5_19[[#This Row],[capacity]]&lt;3,28000,36000))</calculatedColumnFormula>
    </tableColumn>
    <tableColumn id="12" xr3:uid="{9E2B4D99-E850-471B-9ACC-9080AD37EB3D}" uniqueName="12" name="total cost" queryTableFieldId="12" dataDxfId="0">
      <calculatedColumnFormula>Table5_19[[#This Row],[vehicle cost]]+Table5_19[[#This Row],[team cost]]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97FF-B821-4499-A02D-D83DA63A7B5C}">
  <sheetPr>
    <tabColor rgb="FFFFC000"/>
  </sheetPr>
  <dimension ref="A1:G49"/>
  <sheetViews>
    <sheetView topLeftCell="A22" zoomScaleNormal="100" workbookViewId="0">
      <selection activeCell="J43" sqref="J43"/>
    </sheetView>
  </sheetViews>
  <sheetFormatPr defaultColWidth="9.109375" defaultRowHeight="14.4" x14ac:dyDescent="0.3"/>
  <cols>
    <col min="1" max="1" width="16.33203125" style="6" bestFit="1" customWidth="1"/>
    <col min="2" max="2" width="16.33203125" style="6" customWidth="1"/>
    <col min="3" max="3" width="33.6640625" bestFit="1" customWidth="1"/>
    <col min="4" max="4" width="27" style="6" bestFit="1" customWidth="1"/>
    <col min="5" max="5" width="40.33203125" style="6" bestFit="1" customWidth="1"/>
    <col min="6" max="6" width="18.88671875" style="6" bestFit="1" customWidth="1"/>
    <col min="7" max="16384" width="9.109375" style="6"/>
  </cols>
  <sheetData>
    <row r="1" spans="1:7" x14ac:dyDescent="0.3">
      <c r="A1" s="13" t="s">
        <v>95</v>
      </c>
      <c r="B1" s="13" t="s">
        <v>240</v>
      </c>
      <c r="C1" s="13" t="s">
        <v>0</v>
      </c>
      <c r="D1" s="13" t="s">
        <v>1</v>
      </c>
      <c r="E1" s="13" t="s">
        <v>137</v>
      </c>
      <c r="F1" s="13" t="s">
        <v>2</v>
      </c>
      <c r="G1"/>
    </row>
    <row r="2" spans="1:7" x14ac:dyDescent="0.3">
      <c r="A2" s="6" t="s">
        <v>99</v>
      </c>
      <c r="B2" s="6" t="str">
        <f>VLOOKUP(C2,'PAYOUT-AHMEDABAD'!$B$2:$C$64,2,FALSE)</f>
        <v>VAPT1</v>
      </c>
      <c r="C2" s="6" t="s">
        <v>3</v>
      </c>
      <c r="D2" s="6" t="s">
        <v>4</v>
      </c>
      <c r="E2" s="6" t="s">
        <v>5</v>
      </c>
      <c r="F2" s="6" t="s">
        <v>6</v>
      </c>
    </row>
    <row r="3" spans="1:7" x14ac:dyDescent="0.3">
      <c r="A3" s="6" t="s">
        <v>99</v>
      </c>
      <c r="B3" s="6" t="str">
        <f>VLOOKUP(C3,'PAYOUT-AHMEDABAD'!$B$2:$C$64,2,FALSE)</f>
        <v>VAPT1</v>
      </c>
      <c r="C3" s="6" t="s">
        <v>7</v>
      </c>
      <c r="D3" s="6" t="s">
        <v>8</v>
      </c>
      <c r="E3" s="6" t="s">
        <v>9</v>
      </c>
      <c r="F3" s="6" t="s">
        <v>10</v>
      </c>
    </row>
    <row r="4" spans="1:7" x14ac:dyDescent="0.3">
      <c r="A4" s="6" t="s">
        <v>98</v>
      </c>
      <c r="B4" s="6" t="str">
        <f>VLOOKUP(C4,'PAYOUT-AHMEDABAD'!$B$2:$C$64,2,FALSE)</f>
        <v>AMDT1</v>
      </c>
      <c r="C4" s="6" t="s">
        <v>11</v>
      </c>
      <c r="D4" s="6" t="s">
        <v>12</v>
      </c>
      <c r="E4" s="6" t="s">
        <v>13</v>
      </c>
      <c r="F4" s="6">
        <v>2014</v>
      </c>
    </row>
    <row r="5" spans="1:7" x14ac:dyDescent="0.3">
      <c r="A5" s="6" t="s">
        <v>109</v>
      </c>
      <c r="B5" s="6" t="str">
        <f>VLOOKUP(C5,'PAYOUT-AHMEDABAD'!$B$2:$C$64,2,FALSE)</f>
        <v>GNCB1</v>
      </c>
      <c r="C5" s="6" t="s">
        <v>141</v>
      </c>
      <c r="D5" s="6" t="s">
        <v>14</v>
      </c>
      <c r="E5" s="6" t="s">
        <v>13</v>
      </c>
      <c r="F5" s="6">
        <v>2019</v>
      </c>
    </row>
    <row r="6" spans="1:7" x14ac:dyDescent="0.3">
      <c r="A6" s="6" t="s">
        <v>106</v>
      </c>
      <c r="B6" s="6" t="str">
        <f>VLOOKUP(C6,'PAYOUT-AHMEDABAD'!$B$2:$C$64,2,FALSE)</f>
        <v>AMDBP</v>
      </c>
      <c r="C6" s="6" t="s">
        <v>15</v>
      </c>
      <c r="D6" s="6" t="s">
        <v>16</v>
      </c>
      <c r="E6" s="6" t="s">
        <v>13</v>
      </c>
      <c r="F6" s="6">
        <v>2016</v>
      </c>
    </row>
    <row r="7" spans="1:7" x14ac:dyDescent="0.3">
      <c r="A7" s="6" t="s">
        <v>106</v>
      </c>
      <c r="B7" s="6" t="str">
        <f>VLOOKUP(C7,'PAYOUT-AHMEDABAD'!$B$2:$C$64,2,FALSE)</f>
        <v>AMDBP</v>
      </c>
      <c r="C7" s="6" t="s">
        <v>17</v>
      </c>
      <c r="D7" s="6" t="s">
        <v>18</v>
      </c>
      <c r="E7" s="6" t="s">
        <v>13</v>
      </c>
      <c r="F7" s="6">
        <v>2012</v>
      </c>
    </row>
    <row r="8" spans="1:7" x14ac:dyDescent="0.3">
      <c r="A8" s="6" t="s">
        <v>96</v>
      </c>
      <c r="B8" s="6" t="str">
        <f>VLOOKUP(C8,'PAYOUT-AHMEDABAD'!$B$2:$C$64,2,FALSE)</f>
        <v>JGAB1</v>
      </c>
      <c r="C8" s="6" t="s">
        <v>20</v>
      </c>
      <c r="D8" s="6" t="s">
        <v>18</v>
      </c>
      <c r="E8" s="6" t="s">
        <v>13</v>
      </c>
      <c r="F8" s="6">
        <v>2019</v>
      </c>
    </row>
    <row r="9" spans="1:7" x14ac:dyDescent="0.3">
      <c r="A9" s="6" t="s">
        <v>100</v>
      </c>
      <c r="B9" s="6" t="str">
        <f>VLOOKUP(C9,'PAYOUT-AHMEDABAD'!$B$2:$C$64,2,FALSE)</f>
        <v>STVT1</v>
      </c>
      <c r="C9" s="6" t="s">
        <v>21</v>
      </c>
      <c r="D9" s="6" t="s">
        <v>22</v>
      </c>
      <c r="E9" s="6" t="s">
        <v>134</v>
      </c>
      <c r="F9" s="6" t="s">
        <v>142</v>
      </c>
    </row>
    <row r="10" spans="1:7" x14ac:dyDescent="0.3">
      <c r="A10" s="6" t="s">
        <v>102</v>
      </c>
      <c r="B10" s="6" t="str">
        <f>VLOOKUP(C10,'PAYOUT-AHMEDABAD'!$B$2:$C$64,2,FALSE)</f>
        <v>BDQT1</v>
      </c>
      <c r="C10" s="6" t="s">
        <v>23</v>
      </c>
      <c r="D10" s="6" t="s">
        <v>18</v>
      </c>
      <c r="E10" s="6" t="s">
        <v>19</v>
      </c>
      <c r="F10" s="6">
        <v>2016</v>
      </c>
    </row>
    <row r="11" spans="1:7" x14ac:dyDescent="0.3">
      <c r="A11" s="6" t="s">
        <v>97</v>
      </c>
      <c r="B11" s="6" t="str">
        <f>VLOOKUP(C11,'PAYOUT-AHMEDABAD'!$B$2:$C$64,2,FALSE)</f>
        <v>AMDBL</v>
      </c>
      <c r="C11" s="6" t="s">
        <v>24</v>
      </c>
      <c r="D11" s="6" t="s">
        <v>25</v>
      </c>
      <c r="E11" s="6" t="s">
        <v>135</v>
      </c>
      <c r="F11" s="6" t="s">
        <v>143</v>
      </c>
    </row>
    <row r="12" spans="1:7" x14ac:dyDescent="0.3">
      <c r="A12" s="6" t="s">
        <v>101</v>
      </c>
      <c r="B12" s="6" t="str">
        <f>VLOOKUP(C12,'PAYOUT-AHMEDABAD'!$B$2:$C$64,2,FALSE)</f>
        <v>AMDBC</v>
      </c>
      <c r="C12" s="6" t="s">
        <v>26</v>
      </c>
      <c r="D12" s="6" t="s">
        <v>18</v>
      </c>
      <c r="E12" s="6" t="s">
        <v>13</v>
      </c>
      <c r="F12" s="6">
        <v>2020</v>
      </c>
    </row>
    <row r="13" spans="1:7" x14ac:dyDescent="0.3">
      <c r="A13" s="6" t="s">
        <v>99</v>
      </c>
      <c r="B13" s="6" t="str">
        <f>VLOOKUP(C13,'PAYOUT-AHMEDABAD'!$B$2:$C$64,2,FALSE)</f>
        <v>VAPT1</v>
      </c>
      <c r="C13" s="6" t="s">
        <v>27</v>
      </c>
      <c r="D13" s="6" t="s">
        <v>18</v>
      </c>
      <c r="E13" s="6" t="s">
        <v>13</v>
      </c>
      <c r="F13" s="6">
        <v>2010</v>
      </c>
    </row>
    <row r="14" spans="1:7" x14ac:dyDescent="0.3">
      <c r="A14" s="6" t="s">
        <v>103</v>
      </c>
      <c r="B14" s="6" t="str">
        <f>VLOOKUP(C14,'PAYOUT-AHMEDABAD'!$B$2:$C$64,2,FALSE)</f>
        <v>RAJB1</v>
      </c>
      <c r="C14" s="6" t="s">
        <v>28</v>
      </c>
      <c r="D14" s="6" t="s">
        <v>29</v>
      </c>
      <c r="E14" s="6" t="s">
        <v>19</v>
      </c>
      <c r="F14" s="6">
        <v>2019</v>
      </c>
    </row>
    <row r="15" spans="1:7" x14ac:dyDescent="0.3">
      <c r="A15" s="6" t="s">
        <v>109</v>
      </c>
      <c r="B15" s="6" t="str">
        <f>VLOOKUP(C15,'PAYOUT-AHMEDABAD'!$B$2:$C$64,2,FALSE)</f>
        <v>GNCB1</v>
      </c>
      <c r="C15" s="6" t="s">
        <v>30</v>
      </c>
      <c r="D15" s="6" t="s">
        <v>14</v>
      </c>
      <c r="E15" s="6" t="s">
        <v>13</v>
      </c>
      <c r="F15" s="6">
        <v>2019</v>
      </c>
    </row>
    <row r="16" spans="1:7" x14ac:dyDescent="0.3">
      <c r="A16" s="6" t="s">
        <v>104</v>
      </c>
      <c r="B16" s="6" t="str">
        <f>VLOOKUP(C16,'PAYOUT-AHMEDABAD'!$B$2:$C$64,2,FALSE)</f>
        <v>BVCB1</v>
      </c>
      <c r="C16" s="6" t="s">
        <v>31</v>
      </c>
      <c r="D16" s="6" t="s">
        <v>14</v>
      </c>
      <c r="E16" s="6" t="s">
        <v>19</v>
      </c>
      <c r="F16" s="6">
        <v>2020</v>
      </c>
    </row>
    <row r="17" spans="1:6" x14ac:dyDescent="0.3">
      <c r="A17" s="6" t="s">
        <v>98</v>
      </c>
      <c r="B17" s="6" t="str">
        <f>VLOOKUP(C17,'PAYOUT-AHMEDABAD'!$B$2:$C$64,2,FALSE)</f>
        <v>AMDT1</v>
      </c>
      <c r="C17" s="6" t="s">
        <v>32</v>
      </c>
      <c r="D17" s="6" t="s">
        <v>12</v>
      </c>
      <c r="E17" s="6" t="s">
        <v>19</v>
      </c>
      <c r="F17" s="6">
        <v>2012</v>
      </c>
    </row>
    <row r="18" spans="1:6" x14ac:dyDescent="0.3">
      <c r="A18" s="6" t="s">
        <v>98</v>
      </c>
      <c r="B18" s="6" t="str">
        <f>VLOOKUP(C18,'PAYOUT-AHMEDABAD'!$B$2:$C$64,2,FALSE)</f>
        <v>AMDT1</v>
      </c>
      <c r="C18" s="6" t="s">
        <v>33</v>
      </c>
      <c r="D18" s="6" t="s">
        <v>34</v>
      </c>
      <c r="E18" s="6" t="s">
        <v>9</v>
      </c>
      <c r="F18" s="6" t="s">
        <v>10</v>
      </c>
    </row>
    <row r="19" spans="1:6" x14ac:dyDescent="0.3">
      <c r="A19" s="6" t="s">
        <v>96</v>
      </c>
      <c r="B19" s="6" t="str">
        <f>VLOOKUP(C19,'PAYOUT-AHMEDABAD'!$B$2:$C$64,2,FALSE)</f>
        <v>JGAB1</v>
      </c>
      <c r="C19" s="6" t="s">
        <v>35</v>
      </c>
      <c r="D19" s="6" t="s">
        <v>4</v>
      </c>
      <c r="E19" s="6" t="s">
        <v>36</v>
      </c>
      <c r="F19" s="6" t="s">
        <v>37</v>
      </c>
    </row>
    <row r="20" spans="1:6" x14ac:dyDescent="0.3">
      <c r="A20" s="6" t="s">
        <v>103</v>
      </c>
      <c r="B20" s="6" t="str">
        <f>VLOOKUP(C20,'PAYOUT-AHMEDABAD'!$B$2:$C$64,2,FALSE)</f>
        <v>RAJB1</v>
      </c>
      <c r="C20" s="6" t="s">
        <v>38</v>
      </c>
      <c r="D20" s="6" t="s">
        <v>14</v>
      </c>
      <c r="E20" s="6" t="s">
        <v>19</v>
      </c>
      <c r="F20" s="6">
        <v>2013</v>
      </c>
    </row>
    <row r="21" spans="1:6" x14ac:dyDescent="0.3">
      <c r="A21" s="6" t="s">
        <v>102</v>
      </c>
      <c r="B21" s="6" t="str">
        <f>VLOOKUP(C21,'PAYOUT-AHMEDABAD'!$B$2:$C$64,2,FALSE)</f>
        <v>BDQT1</v>
      </c>
      <c r="C21" s="6" t="s">
        <v>39</v>
      </c>
      <c r="D21" s="6" t="s">
        <v>40</v>
      </c>
      <c r="E21" s="6" t="s">
        <v>136</v>
      </c>
      <c r="F21" s="6" t="s">
        <v>145</v>
      </c>
    </row>
    <row r="22" spans="1:6" x14ac:dyDescent="0.3">
      <c r="A22" s="6" t="s">
        <v>102</v>
      </c>
      <c r="B22" s="6" t="str">
        <f>VLOOKUP(C22,'PAYOUT-AHMEDABAD'!$B$2:$C$64,2,FALSE)</f>
        <v>BDQT1</v>
      </c>
      <c r="C22" s="6" t="s">
        <v>41</v>
      </c>
      <c r="D22" s="6" t="s">
        <v>42</v>
      </c>
      <c r="E22" s="6" t="s">
        <v>36</v>
      </c>
      <c r="F22" s="6" t="s">
        <v>43</v>
      </c>
    </row>
    <row r="23" spans="1:6" x14ac:dyDescent="0.3">
      <c r="A23" s="6" t="s">
        <v>98</v>
      </c>
      <c r="B23" s="6" t="str">
        <f>VLOOKUP(C23,'PAYOUT-AHMEDABAD'!$B$2:$C$64,2,FALSE)</f>
        <v>AMDT1</v>
      </c>
      <c r="C23" s="6" t="s">
        <v>44</v>
      </c>
      <c r="D23" s="6" t="s">
        <v>16</v>
      </c>
      <c r="E23" s="6" t="s">
        <v>13</v>
      </c>
      <c r="F23" s="6">
        <v>2013</v>
      </c>
    </row>
    <row r="24" spans="1:6" x14ac:dyDescent="0.3">
      <c r="A24" s="6" t="s">
        <v>107</v>
      </c>
      <c r="B24" s="6" t="str">
        <f>VLOOKUP(C24,'PAYOUT-AHMEDABAD'!$B$2:$C$64,2,FALSE)</f>
        <v>AKVB1</v>
      </c>
      <c r="C24" s="6" t="s">
        <v>45</v>
      </c>
      <c r="D24" s="6" t="s">
        <v>16</v>
      </c>
      <c r="E24" s="6" t="s">
        <v>19</v>
      </c>
      <c r="F24" s="6">
        <v>2011</v>
      </c>
    </row>
    <row r="25" spans="1:6" x14ac:dyDescent="0.3">
      <c r="A25" s="6" t="s">
        <v>100</v>
      </c>
      <c r="B25" s="6" t="str">
        <f>VLOOKUP(C25,'PAYOUT-AHMEDABAD'!$B$2:$C$64,2,FALSE)</f>
        <v>STVT1</v>
      </c>
      <c r="C25" s="6" t="s">
        <v>46</v>
      </c>
      <c r="D25" s="6" t="s">
        <v>4</v>
      </c>
      <c r="E25" s="6" t="s">
        <v>138</v>
      </c>
      <c r="F25" s="6" t="s">
        <v>144</v>
      </c>
    </row>
    <row r="26" spans="1:6" x14ac:dyDescent="0.3">
      <c r="A26" s="6" t="s">
        <v>102</v>
      </c>
      <c r="B26" s="6" t="str">
        <f>VLOOKUP(C26,'PAYOUT-AHMEDABAD'!$B$2:$C$64,2,FALSE)</f>
        <v>BDQT1</v>
      </c>
      <c r="C26" s="6" t="s">
        <v>48</v>
      </c>
      <c r="D26" s="6" t="s">
        <v>16</v>
      </c>
      <c r="E26" s="6" t="s">
        <v>19</v>
      </c>
      <c r="F26" s="6">
        <v>2015</v>
      </c>
    </row>
    <row r="27" spans="1:6" x14ac:dyDescent="0.3">
      <c r="A27" s="6" t="s">
        <v>100</v>
      </c>
      <c r="B27" s="6" t="str">
        <f>VLOOKUP(C27,'PAYOUT-AHMEDABAD'!$B$2:$C$64,2,FALSE)</f>
        <v>STVT1</v>
      </c>
      <c r="C27" s="6" t="s">
        <v>49</v>
      </c>
      <c r="D27" s="6" t="s">
        <v>16</v>
      </c>
      <c r="E27" s="6" t="s">
        <v>19</v>
      </c>
      <c r="F27" s="6">
        <v>2014</v>
      </c>
    </row>
    <row r="28" spans="1:6" x14ac:dyDescent="0.3">
      <c r="A28" s="6" t="s">
        <v>109</v>
      </c>
      <c r="B28" s="6" t="str">
        <f>VLOOKUP(C28,'PAYOUT-AHMEDABAD'!$B$2:$C$64,2,FALSE)</f>
        <v>GNCB1</v>
      </c>
      <c r="C28" s="6" t="s">
        <v>50</v>
      </c>
      <c r="D28" s="6" t="s">
        <v>18</v>
      </c>
      <c r="E28" s="6" t="s">
        <v>13</v>
      </c>
      <c r="F28" s="6">
        <v>2012</v>
      </c>
    </row>
    <row r="29" spans="1:6" x14ac:dyDescent="0.3">
      <c r="A29" s="6" t="s">
        <v>106</v>
      </c>
      <c r="B29" s="6" t="str">
        <f>VLOOKUP(C29,'PAYOUT-AHMEDABAD'!$B$2:$C$64,2,FALSE)</f>
        <v>AMDBP</v>
      </c>
      <c r="C29" s="6" t="s">
        <v>51</v>
      </c>
      <c r="D29" s="6" t="s">
        <v>14</v>
      </c>
      <c r="E29" s="6" t="s">
        <v>13</v>
      </c>
      <c r="F29" s="6" t="s">
        <v>140</v>
      </c>
    </row>
    <row r="30" spans="1:6" x14ac:dyDescent="0.3">
      <c r="A30" s="6" t="s">
        <v>98</v>
      </c>
      <c r="B30" s="6" t="str">
        <f>VLOOKUP(C30,'PAYOUT-AHMEDABAD'!$B$2:$C$64,2,FALSE)</f>
        <v>AMDT1</v>
      </c>
      <c r="C30" s="6" t="s">
        <v>52</v>
      </c>
      <c r="D30" s="6" t="s">
        <v>12</v>
      </c>
      <c r="E30" s="6" t="s">
        <v>9</v>
      </c>
      <c r="F30" s="6" t="s">
        <v>10</v>
      </c>
    </row>
    <row r="31" spans="1:6" x14ac:dyDescent="0.3">
      <c r="A31" s="6" t="s">
        <v>102</v>
      </c>
      <c r="B31" s="6" t="str">
        <f>VLOOKUP(C31,'PAYOUT-AHMEDABAD'!$B$2:$C$64,2,FALSE)</f>
        <v>BDQT1</v>
      </c>
      <c r="C31" s="6" t="s">
        <v>53</v>
      </c>
      <c r="D31" s="6" t="s">
        <v>16</v>
      </c>
      <c r="E31" s="6" t="s">
        <v>19</v>
      </c>
      <c r="F31" s="6">
        <v>2014</v>
      </c>
    </row>
    <row r="32" spans="1:6" x14ac:dyDescent="0.3">
      <c r="A32" s="6" t="s">
        <v>103</v>
      </c>
      <c r="B32" s="6" t="str">
        <f>VLOOKUP(C32,'PAYOUT-AHMEDABAD'!$B$2:$C$64,2,FALSE)</f>
        <v>RAJB1</v>
      </c>
      <c r="C32" s="6" t="s">
        <v>54</v>
      </c>
      <c r="D32" s="6" t="s">
        <v>55</v>
      </c>
      <c r="E32" s="6" t="s">
        <v>47</v>
      </c>
      <c r="F32" s="6" t="s">
        <v>56</v>
      </c>
    </row>
    <row r="33" spans="1:6" x14ac:dyDescent="0.3">
      <c r="A33" s="6" t="s">
        <v>106</v>
      </c>
      <c r="B33" s="6" t="str">
        <f>VLOOKUP(C33,'PAYOUT-AHMEDABAD'!$B$2:$C$64,2,FALSE)</f>
        <v>AMDBC</v>
      </c>
      <c r="C33" s="6" t="s">
        <v>57</v>
      </c>
      <c r="D33" s="6" t="s">
        <v>18</v>
      </c>
      <c r="E33" s="6" t="s">
        <v>13</v>
      </c>
      <c r="F33" s="6">
        <v>2012</v>
      </c>
    </row>
    <row r="34" spans="1:6" x14ac:dyDescent="0.3">
      <c r="A34" s="6" t="s">
        <v>100</v>
      </c>
      <c r="B34" s="6" t="str">
        <f>VLOOKUP(C34,'PAYOUT-AHMEDABAD'!$B$2:$C$64,2,FALSE)</f>
        <v>STVT1</v>
      </c>
      <c r="C34" s="6" t="s">
        <v>58</v>
      </c>
      <c r="D34" s="6" t="s">
        <v>18</v>
      </c>
      <c r="E34" s="6" t="s">
        <v>19</v>
      </c>
      <c r="F34" s="6">
        <v>2019</v>
      </c>
    </row>
    <row r="35" spans="1:6" x14ac:dyDescent="0.3">
      <c r="A35" s="6" t="s">
        <v>98</v>
      </c>
      <c r="B35" s="6" t="str">
        <f>VLOOKUP(C35,'PAYOUT-AHMEDABAD'!$B$2:$C$64,2,FALSE)</f>
        <v>AMDT1</v>
      </c>
      <c r="C35" s="6" t="s">
        <v>59</v>
      </c>
      <c r="D35" s="6" t="s">
        <v>12</v>
      </c>
      <c r="E35" s="6" t="s">
        <v>9</v>
      </c>
      <c r="F35" s="6" t="s">
        <v>10</v>
      </c>
    </row>
    <row r="36" spans="1:6" x14ac:dyDescent="0.3">
      <c r="A36" s="6" t="s">
        <v>109</v>
      </c>
      <c r="B36" s="6" t="str">
        <f>VLOOKUP(C36,'PAYOUT-AHMEDABAD'!$B$2:$C$64,2,FALSE)</f>
        <v>GNCB1</v>
      </c>
      <c r="C36" s="6" t="s">
        <v>60</v>
      </c>
      <c r="D36" s="6" t="s">
        <v>18</v>
      </c>
      <c r="E36" s="6" t="s">
        <v>19</v>
      </c>
      <c r="F36" s="6">
        <v>2020</v>
      </c>
    </row>
    <row r="37" spans="1:6" x14ac:dyDescent="0.3">
      <c r="A37" s="6" t="s">
        <v>102</v>
      </c>
      <c r="B37" s="6" t="str">
        <f>VLOOKUP(C37,'PAYOUT-AHMEDABAD'!$B$2:$C$64,2,FALSE)</f>
        <v>BDQT1</v>
      </c>
      <c r="C37" s="6" t="s">
        <v>61</v>
      </c>
      <c r="D37" s="6" t="s">
        <v>62</v>
      </c>
      <c r="E37" s="6" t="s">
        <v>47</v>
      </c>
      <c r="F37" s="6" t="s">
        <v>63</v>
      </c>
    </row>
    <row r="38" spans="1:6" x14ac:dyDescent="0.3">
      <c r="A38" s="6" t="s">
        <v>108</v>
      </c>
      <c r="B38" s="6" t="str">
        <f>VLOOKUP(C38,'PAYOUT-AHMEDABAD'!$B$2:$C$64,2,FALSE)</f>
        <v>JNDB1</v>
      </c>
      <c r="C38" s="6" t="s">
        <v>64</v>
      </c>
      <c r="D38" s="6" t="s">
        <v>18</v>
      </c>
      <c r="E38" s="6" t="s">
        <v>19</v>
      </c>
      <c r="F38" s="6">
        <v>2015</v>
      </c>
    </row>
    <row r="39" spans="1:6" x14ac:dyDescent="0.3">
      <c r="A39" s="6" t="s">
        <v>105</v>
      </c>
      <c r="B39" s="6" t="str">
        <f>VLOOKUP(C39,'PAYOUT-AHMEDABAD'!$B$2:$C$64,2,FALSE)</f>
        <v>MSHB1</v>
      </c>
      <c r="C39" s="6" t="s">
        <v>65</v>
      </c>
      <c r="D39" s="6" t="s">
        <v>66</v>
      </c>
      <c r="E39" s="6" t="s">
        <v>36</v>
      </c>
      <c r="F39" s="6" t="s">
        <v>67</v>
      </c>
    </row>
    <row r="40" spans="1:6" x14ac:dyDescent="0.3">
      <c r="A40" s="6" t="s">
        <v>98</v>
      </c>
      <c r="B40" s="6" t="str">
        <f>VLOOKUP(C40,'PAYOUT-AHMEDABAD'!$B$2:$C$64,2,FALSE)</f>
        <v>AMDT1</v>
      </c>
      <c r="C40" s="6" t="s">
        <v>68</v>
      </c>
      <c r="D40" s="6" t="s">
        <v>12</v>
      </c>
      <c r="E40" s="6" t="s">
        <v>9</v>
      </c>
      <c r="F40" s="6" t="s">
        <v>10</v>
      </c>
    </row>
    <row r="41" spans="1:6" x14ac:dyDescent="0.3">
      <c r="A41" s="6" t="s">
        <v>106</v>
      </c>
      <c r="B41" s="6" t="str">
        <f>VLOOKUP(C41,'PAYOUT-AHMEDABAD'!$B$2:$C$64,2,FALSE)</f>
        <v>AMDBP</v>
      </c>
      <c r="C41" s="6" t="s">
        <v>69</v>
      </c>
      <c r="D41" s="6" t="s">
        <v>14</v>
      </c>
      <c r="E41" s="6" t="s">
        <v>13</v>
      </c>
      <c r="F41" s="6">
        <v>2011</v>
      </c>
    </row>
    <row r="42" spans="1:6" x14ac:dyDescent="0.3">
      <c r="A42" s="6" t="s">
        <v>102</v>
      </c>
      <c r="B42" s="6" t="str">
        <f>VLOOKUP(C42,'PAYOUT-AHMEDABAD'!$B$2:$C$64,2,FALSE)</f>
        <v>BDQT1</v>
      </c>
      <c r="C42" s="6" t="s">
        <v>70</v>
      </c>
      <c r="D42" s="6" t="s">
        <v>16</v>
      </c>
      <c r="E42" s="6" t="s">
        <v>19</v>
      </c>
      <c r="F42" s="6">
        <v>2015</v>
      </c>
    </row>
    <row r="43" spans="1:6" x14ac:dyDescent="0.3">
      <c r="A43" s="6" t="s">
        <v>100</v>
      </c>
      <c r="B43" s="6" t="str">
        <f>VLOOKUP(C43,'PAYOUT-AHMEDABAD'!$B$2:$C$64,2,FALSE)</f>
        <v>STVT1</v>
      </c>
      <c r="C43" s="6" t="s">
        <v>71</v>
      </c>
      <c r="D43" s="6" t="s">
        <v>18</v>
      </c>
      <c r="E43" s="6" t="s">
        <v>19</v>
      </c>
      <c r="F43" s="6">
        <v>2019</v>
      </c>
    </row>
    <row r="44" spans="1:6" x14ac:dyDescent="0.3">
      <c r="A44" s="6" t="s">
        <v>106</v>
      </c>
      <c r="B44" s="6" t="str">
        <f>VLOOKUP(C44,'PAYOUT-AHMEDABAD'!$B$2:$C$64,2,FALSE)</f>
        <v>AMDBP</v>
      </c>
      <c r="C44" s="6" t="s">
        <v>72</v>
      </c>
      <c r="D44" s="6" t="s">
        <v>73</v>
      </c>
      <c r="E44" s="6" t="s">
        <v>139</v>
      </c>
      <c r="F44" s="6" t="s">
        <v>146</v>
      </c>
    </row>
    <row r="45" spans="1:6" x14ac:dyDescent="0.3">
      <c r="A45" s="6" t="s">
        <v>97</v>
      </c>
      <c r="B45" s="6" t="str">
        <f>VLOOKUP(C45,'PAYOUT-AHMEDABAD'!$B$2:$C$64,2,FALSE)</f>
        <v>AMDBL</v>
      </c>
      <c r="C45" s="6" t="s">
        <v>74</v>
      </c>
      <c r="D45" s="6" t="s">
        <v>14</v>
      </c>
      <c r="E45" s="6" t="s">
        <v>13</v>
      </c>
      <c r="F45" s="6">
        <v>2019</v>
      </c>
    </row>
    <row r="46" spans="1:6" x14ac:dyDescent="0.3">
      <c r="A46" s="6" t="s">
        <v>99</v>
      </c>
      <c r="B46" s="6" t="str">
        <f>VLOOKUP(C46,'PAYOUT-AHMEDABAD'!$B$2:$C$64,2,FALSE)</f>
        <v>VAPT1</v>
      </c>
      <c r="C46" s="6" t="s">
        <v>75</v>
      </c>
      <c r="D46" s="6" t="s">
        <v>76</v>
      </c>
      <c r="E46" s="6" t="s">
        <v>9</v>
      </c>
      <c r="F46" s="6" t="s">
        <v>10</v>
      </c>
    </row>
    <row r="47" spans="1:6" x14ac:dyDescent="0.3">
      <c r="A47" s="6" t="s">
        <v>101</v>
      </c>
      <c r="B47" s="6" t="str">
        <f>VLOOKUP(C47,'PAYOUT-AHMEDABAD'!$B$2:$C$64,2,FALSE)</f>
        <v>AMDT1</v>
      </c>
      <c r="C47" s="6" t="s">
        <v>77</v>
      </c>
      <c r="D47" s="6" t="s">
        <v>16</v>
      </c>
      <c r="E47" s="6" t="s">
        <v>13</v>
      </c>
      <c r="F47" s="6">
        <v>2010</v>
      </c>
    </row>
    <row r="48" spans="1:6" x14ac:dyDescent="0.3">
      <c r="A48" s="6" t="s">
        <v>101</v>
      </c>
      <c r="B48" s="6" t="str">
        <f>VLOOKUP(C48,'PAYOUT-AHMEDABAD'!$B$2:$C$64,2,FALSE)</f>
        <v>AMDBC</v>
      </c>
      <c r="C48" s="6" t="s">
        <v>78</v>
      </c>
      <c r="D48" s="6" t="s">
        <v>16</v>
      </c>
      <c r="E48" s="6" t="s">
        <v>13</v>
      </c>
      <c r="F48" s="6">
        <v>2015</v>
      </c>
    </row>
    <row r="49" spans="1:6" x14ac:dyDescent="0.3">
      <c r="A49" s="6" t="s">
        <v>102</v>
      </c>
      <c r="B49" s="6" t="str">
        <f>VLOOKUP(C49,'PAYOUT-AHMEDABAD'!$B$2:$C$64,2,FALSE)</f>
        <v>BDQT1</v>
      </c>
      <c r="C49" s="6" t="s">
        <v>79</v>
      </c>
      <c r="D49" s="6" t="s">
        <v>8</v>
      </c>
      <c r="E49" s="6" t="s">
        <v>13</v>
      </c>
      <c r="F49" s="6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5D4C-FC36-45BE-A069-ED8A3272D8DE}">
  <dimension ref="B5:M75"/>
  <sheetViews>
    <sheetView topLeftCell="C22" workbookViewId="0">
      <selection activeCell="F57" sqref="F57"/>
    </sheetView>
  </sheetViews>
  <sheetFormatPr defaultColWidth="9.109375" defaultRowHeight="14.4" x14ac:dyDescent="0.3"/>
  <cols>
    <col min="1" max="1" width="9.109375" style="6"/>
    <col min="2" max="2" width="20.109375" style="6" customWidth="1"/>
    <col min="3" max="3" width="9.109375" style="6"/>
    <col min="4" max="13" width="14" style="6" customWidth="1"/>
    <col min="14" max="16384" width="9.109375" style="6"/>
  </cols>
  <sheetData>
    <row r="5" spans="2:13" x14ac:dyDescent="0.3">
      <c r="D5" s="6" t="s">
        <v>8</v>
      </c>
      <c r="E5" s="6" t="s">
        <v>18</v>
      </c>
      <c r="F5" s="6" t="s">
        <v>12</v>
      </c>
      <c r="G5" s="6" t="s">
        <v>14</v>
      </c>
      <c r="H5" s="6" t="s">
        <v>16</v>
      </c>
      <c r="I5" s="6" t="s">
        <v>125</v>
      </c>
      <c r="J5" s="6" t="s">
        <v>34</v>
      </c>
      <c r="K5" s="6" t="s">
        <v>29</v>
      </c>
      <c r="L5" s="6" t="s">
        <v>110</v>
      </c>
      <c r="M5" s="6" t="s">
        <v>76</v>
      </c>
    </row>
    <row r="6" spans="2:13" x14ac:dyDescent="0.3">
      <c r="B6" s="24" t="s">
        <v>131</v>
      </c>
      <c r="C6" s="6" t="s">
        <v>80</v>
      </c>
      <c r="D6" s="9">
        <v>2.5</v>
      </c>
      <c r="E6" s="9">
        <v>0.75</v>
      </c>
      <c r="F6" s="9">
        <v>4.5</v>
      </c>
      <c r="G6" s="9">
        <v>1.5</v>
      </c>
      <c r="H6" s="9">
        <v>1.25</v>
      </c>
      <c r="I6" s="9">
        <v>6.8</v>
      </c>
      <c r="J6" s="9">
        <v>6.5</v>
      </c>
      <c r="K6" s="9">
        <v>1.2</v>
      </c>
      <c r="L6" s="9">
        <v>1.5</v>
      </c>
      <c r="M6" s="9">
        <v>6.5</v>
      </c>
    </row>
    <row r="7" spans="2:13" x14ac:dyDescent="0.3">
      <c r="B7" s="24"/>
      <c r="C7" s="6" t="s">
        <v>81</v>
      </c>
      <c r="D7" s="9">
        <v>1.3716279178867452</v>
      </c>
      <c r="E7" s="9">
        <v>0.87164452163370731</v>
      </c>
      <c r="F7" s="9">
        <v>6.5900268382448797</v>
      </c>
      <c r="G7" s="9">
        <v>1.7560710813108671</v>
      </c>
      <c r="H7" s="9">
        <v>1.4794834103460122</v>
      </c>
      <c r="I7" s="9">
        <v>6.1632258630205721</v>
      </c>
      <c r="J7" s="9">
        <v>6.3444422201305457</v>
      </c>
      <c r="K7" s="9">
        <v>1.2553873551357686</v>
      </c>
      <c r="L7" s="9">
        <v>2.0151745545610398</v>
      </c>
      <c r="M7" s="9">
        <v>8.3168758162833143</v>
      </c>
    </row>
    <row r="8" spans="2:13" x14ac:dyDescent="0.3">
      <c r="B8" s="24"/>
      <c r="C8" s="6" t="s">
        <v>82</v>
      </c>
      <c r="D8" s="9">
        <v>2.0894319729541331</v>
      </c>
      <c r="E8" s="9">
        <v>0.9429848152367003</v>
      </c>
      <c r="F8" s="9">
        <v>4.9355733512841624</v>
      </c>
      <c r="G8" s="9">
        <v>1.3894248629666022</v>
      </c>
      <c r="H8" s="9">
        <v>0.98274794067505944</v>
      </c>
      <c r="I8" s="9">
        <v>9.069599658896939</v>
      </c>
      <c r="J8" s="9">
        <v>9.061548312391233</v>
      </c>
      <c r="K8" s="9">
        <v>1.6608369539392234</v>
      </c>
      <c r="L8" s="9">
        <v>0.92312014901072148</v>
      </c>
      <c r="M8" s="9">
        <v>3.6366487426933163</v>
      </c>
    </row>
    <row r="9" spans="2:13" x14ac:dyDescent="0.3">
      <c r="B9" s="24"/>
      <c r="C9" s="6" t="s">
        <v>83</v>
      </c>
      <c r="D9" s="9">
        <v>3.2059714540845863</v>
      </c>
      <c r="E9" s="9">
        <v>0.75264980525332092</v>
      </c>
      <c r="F9" s="9">
        <v>2.6680743558814162</v>
      </c>
      <c r="G9" s="9">
        <v>1.4849540362195355</v>
      </c>
      <c r="H9" s="9">
        <v>1.5806763812306639</v>
      </c>
      <c r="I9" s="9">
        <v>7.0261544636506956</v>
      </c>
      <c r="J9" s="9">
        <v>8.020308897431061</v>
      </c>
      <c r="K9" s="9">
        <v>1.547136301399902</v>
      </c>
      <c r="L9" s="9">
        <v>1.2007936330416782</v>
      </c>
      <c r="M9" s="9">
        <v>9.1768169395911947</v>
      </c>
    </row>
    <row r="10" spans="2:13" x14ac:dyDescent="0.3">
      <c r="B10" s="24"/>
      <c r="C10" s="6" t="s">
        <v>84</v>
      </c>
      <c r="D10" s="9">
        <v>2.7317924077831095</v>
      </c>
      <c r="E10" s="9">
        <v>0.79022382032227789</v>
      </c>
      <c r="F10" s="9">
        <v>2.8878294364616104</v>
      </c>
      <c r="G10" s="9">
        <v>1.9500664008531057</v>
      </c>
      <c r="H10" s="9">
        <v>0.97146367060579686</v>
      </c>
      <c r="I10" s="9">
        <v>4.7806684737339911</v>
      </c>
      <c r="J10" s="9">
        <v>7.0555893958151774</v>
      </c>
      <c r="K10" s="9">
        <v>1.6651510049498304</v>
      </c>
      <c r="L10" s="9">
        <v>0.83978761210922248</v>
      </c>
      <c r="M10" s="9">
        <v>6.3812061973109184</v>
      </c>
    </row>
    <row r="11" spans="2:13" x14ac:dyDescent="0.3">
      <c r="B11" s="24"/>
      <c r="C11" s="6" t="s">
        <v>85</v>
      </c>
      <c r="D11" s="9">
        <v>3.0291773948414247</v>
      </c>
      <c r="E11" s="9">
        <v>0.78423707313208679</v>
      </c>
      <c r="F11" s="9">
        <v>6.6757292172846023</v>
      </c>
      <c r="G11" s="9">
        <v>1.4540544655013614</v>
      </c>
      <c r="H11" s="9">
        <v>1.255498666050832</v>
      </c>
      <c r="I11" s="9">
        <v>6.4148815692349324</v>
      </c>
      <c r="J11" s="9">
        <v>4.0107442824939792</v>
      </c>
      <c r="K11" s="9">
        <v>1.1330291042239415</v>
      </c>
      <c r="L11" s="9">
        <v>2.1684213935763577</v>
      </c>
      <c r="M11" s="9">
        <v>4.2079741306292213</v>
      </c>
    </row>
    <row r="12" spans="2:13" x14ac:dyDescent="0.3">
      <c r="B12" s="24"/>
      <c r="C12" s="6" t="s">
        <v>86</v>
      </c>
      <c r="D12" s="9">
        <v>2.042136553081618</v>
      </c>
      <c r="E12" s="9">
        <v>1.0764283836997799</v>
      </c>
      <c r="F12" s="9">
        <v>5.1635046388777424</v>
      </c>
      <c r="G12" s="9">
        <v>1.2956987206952588</v>
      </c>
      <c r="H12" s="9">
        <v>1.2307641755925045</v>
      </c>
      <c r="I12" s="9">
        <v>8.2407106661901022</v>
      </c>
      <c r="J12" s="9">
        <v>6.5338534098204377</v>
      </c>
      <c r="K12" s="9">
        <v>0.92367017907162885</v>
      </c>
      <c r="L12" s="9">
        <v>0.85302327747358231</v>
      </c>
      <c r="M12" s="9">
        <v>9.4574050799191856</v>
      </c>
    </row>
    <row r="13" spans="2:13" x14ac:dyDescent="0.3">
      <c r="B13" s="24"/>
      <c r="C13" s="6" t="s">
        <v>87</v>
      </c>
      <c r="D13" s="9">
        <v>2.4855141620694923</v>
      </c>
      <c r="E13" s="9">
        <v>0.82950150505402065</v>
      </c>
      <c r="F13" s="9">
        <v>4.1716886166186011</v>
      </c>
      <c r="G13" s="9">
        <v>0.76558845019723076</v>
      </c>
      <c r="H13" s="9">
        <v>1.7575650132846743</v>
      </c>
      <c r="I13" s="9">
        <v>6.1360596965497951</v>
      </c>
      <c r="J13" s="9">
        <v>8.6536756158497194</v>
      </c>
      <c r="K13" s="9">
        <v>1.1205580597561495</v>
      </c>
      <c r="L13" s="9">
        <v>1.7346249156634048</v>
      </c>
      <c r="M13" s="9">
        <v>5.4411169503480732</v>
      </c>
    </row>
    <row r="14" spans="2:13" x14ac:dyDescent="0.3">
      <c r="B14" s="24"/>
      <c r="C14" s="6" t="s">
        <v>88</v>
      </c>
      <c r="D14" s="9">
        <v>2.0129103980635716</v>
      </c>
      <c r="E14" s="9">
        <v>1.0426350561035722</v>
      </c>
      <c r="F14" s="9">
        <v>5.3300030951287276</v>
      </c>
      <c r="G14" s="9">
        <v>1.6899264933411371</v>
      </c>
      <c r="H14" s="9">
        <v>1.8308787786446832</v>
      </c>
      <c r="I14" s="9">
        <v>8.8007216306478302</v>
      </c>
      <c r="J14" s="9">
        <v>4.4660826723883362</v>
      </c>
      <c r="K14" s="9">
        <v>0.68840450123681141</v>
      </c>
      <c r="L14" s="9">
        <v>1.225391233329689</v>
      </c>
      <c r="M14" s="9">
        <v>9.1517289846133512</v>
      </c>
    </row>
    <row r="15" spans="2:13" x14ac:dyDescent="0.3">
      <c r="B15" s="24"/>
      <c r="C15" s="6" t="s">
        <v>89</v>
      </c>
      <c r="D15" s="9">
        <v>2.6626445587303422</v>
      </c>
      <c r="E15" s="9">
        <v>0.44282249549748876</v>
      </c>
      <c r="F15" s="9">
        <v>5.8262320774465675</v>
      </c>
      <c r="G15" s="9">
        <v>1.3434882381767432</v>
      </c>
      <c r="H15" s="9">
        <v>1.5525544279710768</v>
      </c>
      <c r="I15" s="9">
        <v>5.2185025659118063</v>
      </c>
      <c r="J15" s="9">
        <v>9.4243364400375302</v>
      </c>
      <c r="K15" s="9">
        <v>1.1466290648202664</v>
      </c>
      <c r="L15" s="9">
        <v>1.6537934308679081</v>
      </c>
      <c r="M15" s="9">
        <v>7.8069757401788316</v>
      </c>
    </row>
    <row r="16" spans="2:13" x14ac:dyDescent="0.3">
      <c r="B16" s="24"/>
      <c r="C16" s="6" t="s">
        <v>90</v>
      </c>
      <c r="D16" s="9">
        <v>2.613130034073432</v>
      </c>
      <c r="E16" s="9">
        <v>0.45292759460279902</v>
      </c>
      <c r="F16" s="9">
        <v>4.6254337117602384</v>
      </c>
      <c r="G16" s="9">
        <v>2.1170956821339351</v>
      </c>
      <c r="H16" s="9">
        <v>0.78073997010027973</v>
      </c>
      <c r="I16" s="9">
        <v>10.187370059062724</v>
      </c>
      <c r="J16" s="9">
        <v>5.8687448366557167</v>
      </c>
      <c r="K16" s="9">
        <v>1.4699018296884461</v>
      </c>
      <c r="L16" s="9">
        <v>0.88725614182146595</v>
      </c>
      <c r="M16" s="9">
        <v>8.9037175849455874</v>
      </c>
    </row>
    <row r="17" spans="2:13" x14ac:dyDescent="0.3">
      <c r="B17" s="24"/>
      <c r="C17" s="6" t="s">
        <v>91</v>
      </c>
      <c r="D17" s="9">
        <v>3.3408901233443706</v>
      </c>
      <c r="E17" s="9">
        <v>0.77022019432012823</v>
      </c>
      <c r="F17" s="9">
        <v>3.0816786589016365</v>
      </c>
      <c r="G17" s="9">
        <v>1.2440500295028665</v>
      </c>
      <c r="H17" s="9">
        <v>1.4205369964896497</v>
      </c>
      <c r="I17" s="9">
        <v>3.7420134153041862</v>
      </c>
      <c r="J17" s="9">
        <v>5.6191996273943161</v>
      </c>
      <c r="K17" s="9">
        <v>1.4187282288468177</v>
      </c>
      <c r="L17" s="9">
        <v>1.8257713460890383</v>
      </c>
      <c r="M17" s="9">
        <v>3.8054634216814738</v>
      </c>
    </row>
    <row r="18" spans="2:13" x14ac:dyDescent="0.3">
      <c r="B18" s="24"/>
      <c r="C18" s="6" t="s">
        <v>92</v>
      </c>
      <c r="D18" s="9">
        <v>3.2441979846420277</v>
      </c>
      <c r="E18" s="9">
        <v>1.020976097530419</v>
      </c>
      <c r="F18" s="9">
        <v>5.6018862439359944</v>
      </c>
      <c r="G18" s="9">
        <v>1.9605528224914877</v>
      </c>
      <c r="H18" s="9">
        <v>0.76225294046677505</v>
      </c>
      <c r="I18" s="9">
        <v>9.2078807414803201</v>
      </c>
      <c r="J18" s="9">
        <v>6.7713742213883412</v>
      </c>
      <c r="K18" s="9">
        <v>1.7484065208862694</v>
      </c>
      <c r="L18" s="9">
        <v>1.492156181046097</v>
      </c>
      <c r="M18" s="9">
        <v>6.6002157408820405</v>
      </c>
    </row>
    <row r="19" spans="2:13" x14ac:dyDescent="0.3">
      <c r="B19" s="24"/>
      <c r="C19" s="6" t="s">
        <v>93</v>
      </c>
      <c r="D19" s="9">
        <v>1.5222857777104877</v>
      </c>
      <c r="E19" s="9">
        <v>0.9287683414142236</v>
      </c>
      <c r="F19" s="9">
        <v>4.7828871387245444</v>
      </c>
      <c r="G19" s="9">
        <v>1.7903212444492185</v>
      </c>
      <c r="H19" s="9">
        <v>1.3162115733941109</v>
      </c>
      <c r="I19" s="9">
        <v>8.959702404147734</v>
      </c>
      <c r="J19" s="9">
        <v>7.5902606369029275</v>
      </c>
      <c r="K19" s="9">
        <v>1.0495342717236757</v>
      </c>
      <c r="L19" s="9">
        <v>2.1305400062346123</v>
      </c>
      <c r="M19" s="9">
        <v>7.7651840474784732</v>
      </c>
    </row>
    <row r="20" spans="2:13" x14ac:dyDescent="0.3">
      <c r="D20" s="19">
        <f>AVERAGE(D6:D19)</f>
        <v>2.4894079099475239</v>
      </c>
      <c r="E20" s="19">
        <f t="shared" ref="E20:M20" si="0">AVERAGE(E6:E19)</f>
        <v>0.81828712170003737</v>
      </c>
      <c r="F20" s="19">
        <f t="shared" si="0"/>
        <v>4.7743248128964799</v>
      </c>
      <c r="G20" s="19">
        <f t="shared" si="0"/>
        <v>1.5529494662742389</v>
      </c>
      <c r="H20" s="19">
        <f t="shared" si="0"/>
        <v>1.2979552817751512</v>
      </c>
      <c r="I20" s="19">
        <f t="shared" si="0"/>
        <v>7.1962493719879745</v>
      </c>
      <c r="J20" s="19">
        <f t="shared" si="0"/>
        <v>6.851440040621382</v>
      </c>
      <c r="K20" s="19">
        <f t="shared" si="0"/>
        <v>1.2876695268341951</v>
      </c>
      <c r="L20" s="19">
        <f t="shared" si="0"/>
        <v>1.4607038482017727</v>
      </c>
      <c r="M20" s="19">
        <f t="shared" si="0"/>
        <v>6.9393806697539278</v>
      </c>
    </row>
    <row r="24" spans="2:13" x14ac:dyDescent="0.3">
      <c r="D24" s="6" t="s">
        <v>8</v>
      </c>
      <c r="E24" s="6" t="s">
        <v>18</v>
      </c>
      <c r="F24" s="6" t="s">
        <v>12</v>
      </c>
      <c r="G24" s="6" t="s">
        <v>14</v>
      </c>
      <c r="H24" s="6" t="s">
        <v>16</v>
      </c>
      <c r="I24" s="6" t="s">
        <v>125</v>
      </c>
      <c r="J24" s="6" t="s">
        <v>34</v>
      </c>
      <c r="K24" s="6" t="s">
        <v>29</v>
      </c>
      <c r="L24" s="6" t="s">
        <v>110</v>
      </c>
      <c r="M24" s="6" t="s">
        <v>76</v>
      </c>
    </row>
    <row r="25" spans="2:13" x14ac:dyDescent="0.3">
      <c r="B25" s="24" t="s">
        <v>94</v>
      </c>
      <c r="C25" s="6" t="s">
        <v>80</v>
      </c>
      <c r="D25" s="9">
        <v>9</v>
      </c>
      <c r="E25" s="9">
        <v>14</v>
      </c>
      <c r="F25" s="9">
        <v>7</v>
      </c>
      <c r="G25" s="9">
        <v>12</v>
      </c>
      <c r="H25" s="9">
        <v>12</v>
      </c>
      <c r="I25" s="9">
        <v>5</v>
      </c>
      <c r="J25" s="9">
        <v>7</v>
      </c>
      <c r="K25" s="9">
        <v>15</v>
      </c>
      <c r="L25" s="9">
        <v>11</v>
      </c>
      <c r="M25" s="9">
        <v>7</v>
      </c>
    </row>
    <row r="26" spans="2:13" x14ac:dyDescent="0.3">
      <c r="B26" s="24"/>
      <c r="C26" s="6" t="s">
        <v>81</v>
      </c>
      <c r="D26" s="9">
        <v>10.654492757487054</v>
      </c>
      <c r="E26" s="9">
        <v>16.258602321977552</v>
      </c>
      <c r="F26" s="9">
        <v>6.5525461364709248</v>
      </c>
      <c r="G26" s="9">
        <v>17.993106857630693</v>
      </c>
      <c r="H26" s="9">
        <v>13.451738176402987</v>
      </c>
      <c r="I26" s="9">
        <v>5.6254865708170776</v>
      </c>
      <c r="J26" s="9">
        <v>6.9433969910850388</v>
      </c>
      <c r="K26" s="9">
        <v>19.727271829608707</v>
      </c>
      <c r="L26" s="9">
        <v>13.190684957906097</v>
      </c>
      <c r="M26" s="9">
        <v>6.4723728273148859</v>
      </c>
    </row>
    <row r="27" spans="2:13" x14ac:dyDescent="0.3">
      <c r="B27" s="24"/>
      <c r="C27" s="6" t="s">
        <v>82</v>
      </c>
      <c r="D27" s="9">
        <v>5.2860571752912939</v>
      </c>
      <c r="E27" s="9">
        <v>9.3641429387747763</v>
      </c>
      <c r="F27" s="9">
        <v>4.0027222860453167</v>
      </c>
      <c r="G27" s="9">
        <v>16.829787347508621</v>
      </c>
      <c r="H27" s="9">
        <v>10.825923490413658</v>
      </c>
      <c r="I27" s="9">
        <v>6.5482696853456179</v>
      </c>
      <c r="J27" s="9">
        <v>9.0542198135611471</v>
      </c>
      <c r="K27" s="9">
        <v>8.8911677945264511</v>
      </c>
      <c r="L27" s="9">
        <v>13.103715688180497</v>
      </c>
      <c r="M27" s="9">
        <v>5.0293330326925316</v>
      </c>
    </row>
    <row r="28" spans="2:13" x14ac:dyDescent="0.3">
      <c r="B28" s="24"/>
      <c r="C28" s="6" t="s">
        <v>83</v>
      </c>
      <c r="D28" s="9">
        <v>6.5643039231879792</v>
      </c>
      <c r="E28" s="9">
        <v>7.7853868200690899</v>
      </c>
      <c r="F28" s="9">
        <v>4.6995094079618678</v>
      </c>
      <c r="G28" s="9">
        <v>11.216814907083885</v>
      </c>
      <c r="H28" s="9">
        <v>15.340744990271009</v>
      </c>
      <c r="I28" s="9">
        <v>6.8437968681211503</v>
      </c>
      <c r="J28" s="9">
        <v>9.6136236006675535</v>
      </c>
      <c r="K28" s="9">
        <v>8.2634915425886728</v>
      </c>
      <c r="L28" s="9">
        <v>8.0856008470429561</v>
      </c>
      <c r="M28" s="9">
        <v>7.3902863487235058</v>
      </c>
    </row>
    <row r="29" spans="2:13" x14ac:dyDescent="0.3">
      <c r="B29" s="24"/>
      <c r="C29" s="6" t="s">
        <v>84</v>
      </c>
      <c r="D29" s="9">
        <v>12.597885435760045</v>
      </c>
      <c r="E29" s="9">
        <v>18.889971546597494</v>
      </c>
      <c r="F29" s="9">
        <v>6.3406780217955294</v>
      </c>
      <c r="G29" s="9">
        <v>7.8844367035453136</v>
      </c>
      <c r="H29" s="9">
        <v>16.206961290646341</v>
      </c>
      <c r="I29" s="9">
        <v>2.8057560647840889</v>
      </c>
      <c r="J29" s="9">
        <v>6.9913101718991655</v>
      </c>
      <c r="K29" s="9">
        <v>9.9226528824228826</v>
      </c>
      <c r="L29" s="9">
        <v>15.384025214500658</v>
      </c>
      <c r="M29" s="9">
        <v>9.0730417887051704</v>
      </c>
    </row>
    <row r="30" spans="2:13" x14ac:dyDescent="0.3">
      <c r="B30" s="24"/>
      <c r="C30" s="6" t="s">
        <v>85</v>
      </c>
      <c r="D30" s="9">
        <v>8.5572888357740542</v>
      </c>
      <c r="E30" s="9">
        <v>17.527489465012966</v>
      </c>
      <c r="F30" s="9">
        <v>8.8486362537342718</v>
      </c>
      <c r="G30" s="9">
        <v>11.470515915679254</v>
      </c>
      <c r="H30" s="9">
        <v>8.5913304450859602</v>
      </c>
      <c r="I30" s="9">
        <v>4.0225901389000622</v>
      </c>
      <c r="J30" s="9">
        <v>6.994169495781124</v>
      </c>
      <c r="K30" s="9">
        <v>14.607759197359787</v>
      </c>
      <c r="L30" s="9">
        <v>9.1992908703905929</v>
      </c>
      <c r="M30" s="9">
        <v>6.2066335027689687</v>
      </c>
    </row>
    <row r="31" spans="2:13" x14ac:dyDescent="0.3">
      <c r="B31" s="24"/>
      <c r="C31" s="6" t="s">
        <v>86</v>
      </c>
      <c r="D31" s="9">
        <v>13.044642984582476</v>
      </c>
      <c r="E31" s="9">
        <v>17.294647938760768</v>
      </c>
      <c r="F31" s="9">
        <v>7.7766332599738792</v>
      </c>
      <c r="G31" s="9">
        <v>10.993520457852068</v>
      </c>
      <c r="H31" s="9">
        <v>6.5028597954101208</v>
      </c>
      <c r="I31" s="9">
        <v>6.653749290515103</v>
      </c>
      <c r="J31" s="9">
        <v>5.9120870818290419</v>
      </c>
      <c r="K31" s="9">
        <v>9.9883862678539934</v>
      </c>
      <c r="L31" s="9">
        <v>15.950618522132626</v>
      </c>
      <c r="M31" s="9">
        <v>9.0992399082661102</v>
      </c>
    </row>
    <row r="32" spans="2:13" x14ac:dyDescent="0.3">
      <c r="B32" s="24"/>
      <c r="C32" s="6" t="s">
        <v>87</v>
      </c>
      <c r="D32" s="9">
        <v>9.095012736983012</v>
      </c>
      <c r="E32" s="9">
        <v>11.877483960310325</v>
      </c>
      <c r="F32" s="9">
        <v>4.7678225888124217</v>
      </c>
      <c r="G32" s="9">
        <v>12.660297306770655</v>
      </c>
      <c r="H32" s="9">
        <v>13.450349126762511</v>
      </c>
      <c r="I32" s="9">
        <v>6.9975104484458805</v>
      </c>
      <c r="J32" s="9">
        <v>3.5462174548919334</v>
      </c>
      <c r="K32" s="9">
        <v>14.772994987503026</v>
      </c>
      <c r="L32" s="9">
        <v>12.695068641582363</v>
      </c>
      <c r="M32" s="9">
        <v>4.2327868051101323</v>
      </c>
    </row>
    <row r="33" spans="2:13" x14ac:dyDescent="0.3">
      <c r="B33" s="24"/>
      <c r="C33" s="6" t="s">
        <v>88</v>
      </c>
      <c r="D33" s="9">
        <v>8.2263731614000832</v>
      </c>
      <c r="E33" s="9">
        <v>17.157710528177709</v>
      </c>
      <c r="F33" s="9">
        <v>8.8032810791224669</v>
      </c>
      <c r="G33" s="9">
        <v>16.94684534491298</v>
      </c>
      <c r="H33" s="9">
        <v>17.133678707427691</v>
      </c>
      <c r="I33" s="9">
        <v>5.7911383939256282</v>
      </c>
      <c r="J33" s="9">
        <v>6.2456335873807207</v>
      </c>
      <c r="K33" s="9">
        <v>19.007492702321208</v>
      </c>
      <c r="L33" s="9">
        <v>5.6009805031080173</v>
      </c>
      <c r="M33" s="9">
        <v>10.034716982431769</v>
      </c>
    </row>
    <row r="34" spans="2:13" x14ac:dyDescent="0.3">
      <c r="B34" s="24"/>
      <c r="C34" s="6" t="s">
        <v>89</v>
      </c>
      <c r="D34" s="9">
        <v>6.5026760227365354</v>
      </c>
      <c r="E34" s="9">
        <v>15.252132362435546</v>
      </c>
      <c r="F34" s="9">
        <v>8.1037665544709014</v>
      </c>
      <c r="G34" s="9">
        <v>9.8850325042295175</v>
      </c>
      <c r="H34" s="9">
        <v>15.809273684182674</v>
      </c>
      <c r="I34" s="9">
        <v>7.2151534677710956</v>
      </c>
      <c r="J34" s="9">
        <v>5.6071584887690609</v>
      </c>
      <c r="K34" s="9">
        <v>17.582051377297987</v>
      </c>
      <c r="L34" s="9">
        <v>13.840671454814565</v>
      </c>
      <c r="M34" s="9">
        <v>8.8687809718665012</v>
      </c>
    </row>
    <row r="35" spans="2:13" x14ac:dyDescent="0.3">
      <c r="B35" s="24"/>
      <c r="C35" s="6" t="s">
        <v>90</v>
      </c>
      <c r="D35" s="9">
        <v>6.5961908280535031</v>
      </c>
      <c r="E35" s="9">
        <v>16.063164089373629</v>
      </c>
      <c r="F35" s="9">
        <v>9.4413110792155983</v>
      </c>
      <c r="G35" s="9">
        <v>9.8332980589745791</v>
      </c>
      <c r="H35" s="9">
        <v>12.445383828353986</v>
      </c>
      <c r="I35" s="9">
        <v>7.4260551665578394</v>
      </c>
      <c r="J35" s="9">
        <v>8.0659641603692069</v>
      </c>
      <c r="K35" s="9">
        <v>22.078620079578279</v>
      </c>
      <c r="L35" s="9">
        <v>8.6712780635579705</v>
      </c>
      <c r="M35" s="9">
        <v>6.2331476963493078</v>
      </c>
    </row>
    <row r="36" spans="2:13" x14ac:dyDescent="0.3">
      <c r="B36" s="24"/>
      <c r="C36" s="6" t="s">
        <v>91</v>
      </c>
      <c r="D36" s="9">
        <v>11.882619935789156</v>
      </c>
      <c r="E36" s="9">
        <v>7.7547010800667442</v>
      </c>
      <c r="F36" s="9">
        <v>7.3075336265779267</v>
      </c>
      <c r="G36" s="9">
        <v>10.682038910356107</v>
      </c>
      <c r="H36" s="9">
        <v>12.342261159350826</v>
      </c>
      <c r="I36" s="9">
        <v>6.201983476391729</v>
      </c>
      <c r="J36" s="9">
        <v>9.0635584124837791</v>
      </c>
      <c r="K36" s="9">
        <v>7.9600123928705093</v>
      </c>
      <c r="L36" s="9">
        <v>9.0929087151551791</v>
      </c>
      <c r="M36" s="9">
        <v>10.421273741355064</v>
      </c>
    </row>
    <row r="37" spans="2:13" x14ac:dyDescent="0.3">
      <c r="B37" s="24"/>
      <c r="C37" s="6" t="s">
        <v>92</v>
      </c>
      <c r="D37" s="9">
        <v>9.7355167126903943</v>
      </c>
      <c r="E37" s="9">
        <v>10.173410042173559</v>
      </c>
      <c r="F37" s="9">
        <v>9.6221836408867674</v>
      </c>
      <c r="G37" s="9">
        <v>12.515256849225601</v>
      </c>
      <c r="H37" s="9">
        <v>10.600117423782359</v>
      </c>
      <c r="I37" s="9">
        <v>6.8346750563166569</v>
      </c>
      <c r="J37" s="9">
        <v>8.8926129273594867</v>
      </c>
      <c r="K37" s="9">
        <v>20.557655903160384</v>
      </c>
      <c r="L37" s="9">
        <v>13.686632682309099</v>
      </c>
      <c r="M37" s="9">
        <v>5.9341751044979203</v>
      </c>
    </row>
    <row r="38" spans="2:13" x14ac:dyDescent="0.3">
      <c r="B38" s="24"/>
      <c r="C38" s="6" t="s">
        <v>93</v>
      </c>
      <c r="D38" s="9">
        <v>9.5396895510436295</v>
      </c>
      <c r="E38" s="9">
        <v>15.121239176229034</v>
      </c>
      <c r="F38" s="9">
        <v>7.6975781451138134</v>
      </c>
      <c r="G38" s="9">
        <v>8.6217992604575731</v>
      </c>
      <c r="H38" s="9">
        <v>16.13123977077149</v>
      </c>
      <c r="I38" s="9">
        <v>7.4640669757528144</v>
      </c>
      <c r="J38" s="9">
        <v>8.0027294517711969</v>
      </c>
      <c r="K38" s="9">
        <v>21.282522450645846</v>
      </c>
      <c r="L38" s="9">
        <v>14.975739041824566</v>
      </c>
      <c r="M38" s="9">
        <v>7.5150284266945455</v>
      </c>
    </row>
    <row r="39" spans="2:13" x14ac:dyDescent="0.3">
      <c r="C39" s="6">
        <v>1</v>
      </c>
      <c r="D39" s="6">
        <v>2</v>
      </c>
      <c r="E39" s="6">
        <v>3</v>
      </c>
      <c r="F39" s="6">
        <v>4</v>
      </c>
      <c r="G39" s="6">
        <v>5</v>
      </c>
      <c r="H39" s="6">
        <v>6</v>
      </c>
      <c r="I39" s="6">
        <v>7</v>
      </c>
      <c r="J39" s="6">
        <v>8</v>
      </c>
      <c r="K39" s="6">
        <v>9</v>
      </c>
      <c r="L39" s="6">
        <v>10</v>
      </c>
      <c r="M39" s="6">
        <v>11</v>
      </c>
    </row>
    <row r="42" spans="2:13" x14ac:dyDescent="0.3">
      <c r="D42" s="6" t="s">
        <v>126</v>
      </c>
      <c r="E42" s="6" t="s">
        <v>127</v>
      </c>
    </row>
    <row r="43" spans="2:13" x14ac:dyDescent="0.3">
      <c r="B43" s="25" t="s">
        <v>132</v>
      </c>
      <c r="C43" s="6" t="s">
        <v>80</v>
      </c>
      <c r="D43" s="6">
        <v>1600</v>
      </c>
      <c r="E43" s="6">
        <v>92.3</v>
      </c>
    </row>
    <row r="44" spans="2:13" x14ac:dyDescent="0.3">
      <c r="B44" s="25"/>
      <c r="C44" s="6" t="s">
        <v>81</v>
      </c>
      <c r="D44" s="8">
        <v>2900</v>
      </c>
      <c r="E44" s="7">
        <v>100.490621572495</v>
      </c>
      <c r="F44" s="8"/>
    </row>
    <row r="45" spans="2:13" x14ac:dyDescent="0.3">
      <c r="B45" s="25"/>
      <c r="C45" s="6" t="s">
        <v>82</v>
      </c>
      <c r="D45" s="8">
        <v>2700</v>
      </c>
      <c r="E45" s="7">
        <v>113.411129978113</v>
      </c>
      <c r="F45" s="8"/>
    </row>
    <row r="46" spans="2:13" x14ac:dyDescent="0.3">
      <c r="B46" s="25"/>
      <c r="C46" s="6" t="s">
        <v>83</v>
      </c>
      <c r="D46" s="8">
        <v>2600</v>
      </c>
      <c r="E46" s="7">
        <v>80.841831220499003</v>
      </c>
      <c r="F46" s="8"/>
    </row>
    <row r="47" spans="2:13" x14ac:dyDescent="0.3">
      <c r="B47" s="25"/>
      <c r="C47" s="6" t="s">
        <v>84</v>
      </c>
      <c r="D47" s="8">
        <v>3000</v>
      </c>
      <c r="E47" s="7">
        <v>78.562830363879911</v>
      </c>
      <c r="F47" s="8"/>
    </row>
    <row r="48" spans="2:13" x14ac:dyDescent="0.3">
      <c r="B48" s="25"/>
      <c r="C48" s="6" t="s">
        <v>85</v>
      </c>
      <c r="D48" s="8">
        <v>1900</v>
      </c>
      <c r="E48" s="7">
        <v>100.23638952450855</v>
      </c>
      <c r="F48" s="8"/>
    </row>
    <row r="49" spans="2:13" x14ac:dyDescent="0.3">
      <c r="B49" s="25"/>
      <c r="C49" s="6" t="s">
        <v>86</v>
      </c>
      <c r="D49" s="8">
        <v>2900</v>
      </c>
      <c r="E49" s="7">
        <v>99.413389578885443</v>
      </c>
      <c r="F49" s="8"/>
    </row>
    <row r="50" spans="2:13" x14ac:dyDescent="0.3">
      <c r="B50" s="25"/>
      <c r="C50" s="6" t="s">
        <v>87</v>
      </c>
      <c r="D50" s="8">
        <v>1800</v>
      </c>
      <c r="E50" s="7">
        <v>94.581378550804004</v>
      </c>
      <c r="F50" s="8"/>
    </row>
    <row r="51" spans="2:13" x14ac:dyDescent="0.3">
      <c r="B51" s="25"/>
      <c r="C51" s="6" t="s">
        <v>88</v>
      </c>
      <c r="D51" s="8">
        <v>3100</v>
      </c>
      <c r="E51" s="7">
        <v>93.069310566121402</v>
      </c>
      <c r="F51" s="8"/>
    </row>
    <row r="52" spans="2:13" x14ac:dyDescent="0.3">
      <c r="B52" s="25"/>
      <c r="C52" s="6" t="s">
        <v>89</v>
      </c>
      <c r="D52" s="8">
        <v>1800</v>
      </c>
      <c r="E52" s="7">
        <v>90.694100434826595</v>
      </c>
      <c r="F52" s="8"/>
    </row>
    <row r="53" spans="2:13" x14ac:dyDescent="0.3">
      <c r="B53" s="25"/>
      <c r="C53" s="6" t="s">
        <v>90</v>
      </c>
      <c r="D53" s="8">
        <v>2500</v>
      </c>
      <c r="E53" s="7">
        <v>96.102793427526507</v>
      </c>
      <c r="F53" s="8"/>
    </row>
    <row r="54" spans="2:13" x14ac:dyDescent="0.3">
      <c r="B54" s="25"/>
      <c r="C54" s="6" t="s">
        <v>91</v>
      </c>
      <c r="D54" s="8">
        <v>2400</v>
      </c>
      <c r="E54" s="7">
        <v>98.228263631632004</v>
      </c>
      <c r="F54" s="8"/>
    </row>
    <row r="55" spans="2:13" x14ac:dyDescent="0.3">
      <c r="B55" s="25"/>
      <c r="C55" s="6" t="s">
        <v>92</v>
      </c>
      <c r="D55" s="8">
        <v>1800</v>
      </c>
      <c r="E55" s="7">
        <v>81.927096694379998</v>
      </c>
      <c r="F55" s="8"/>
    </row>
    <row r="56" spans="2:13" x14ac:dyDescent="0.3">
      <c r="B56" s="25"/>
      <c r="C56" s="6" t="s">
        <v>93</v>
      </c>
      <c r="D56" s="8">
        <v>2000</v>
      </c>
      <c r="E56" s="7">
        <v>99.377580279295699</v>
      </c>
      <c r="F56" s="8"/>
    </row>
    <row r="57" spans="2:13" x14ac:dyDescent="0.3">
      <c r="C57" s="6">
        <v>1</v>
      </c>
      <c r="D57" s="6">
        <v>2</v>
      </c>
      <c r="E57" s="6">
        <v>3</v>
      </c>
    </row>
    <row r="60" spans="2:13" x14ac:dyDescent="0.3">
      <c r="D60" s="6" t="s">
        <v>8</v>
      </c>
      <c r="E60" s="6" t="s">
        <v>18</v>
      </c>
      <c r="F60" s="6" t="s">
        <v>12</v>
      </c>
      <c r="G60" s="6" t="s">
        <v>14</v>
      </c>
      <c r="H60" s="6" t="s">
        <v>16</v>
      </c>
      <c r="I60" s="6" t="s">
        <v>125</v>
      </c>
      <c r="J60" s="6" t="s">
        <v>34</v>
      </c>
      <c r="K60" s="6" t="s">
        <v>29</v>
      </c>
      <c r="L60" s="6" t="s">
        <v>110</v>
      </c>
      <c r="M60" s="6" t="s">
        <v>76</v>
      </c>
    </row>
    <row r="61" spans="2:13" x14ac:dyDescent="0.3">
      <c r="B61" s="25" t="s">
        <v>133</v>
      </c>
      <c r="C61" s="6" t="s">
        <v>80</v>
      </c>
      <c r="D61" s="10">
        <v>9580</v>
      </c>
      <c r="E61" s="10">
        <v>5880</v>
      </c>
      <c r="F61" s="10">
        <v>10080</v>
      </c>
      <c r="G61" s="10">
        <v>6080</v>
      </c>
      <c r="H61" s="10">
        <v>5880</v>
      </c>
      <c r="I61" s="10">
        <v>11080</v>
      </c>
      <c r="J61" s="10">
        <v>11080</v>
      </c>
      <c r="K61" s="10">
        <v>6580</v>
      </c>
      <c r="L61" s="10">
        <v>6180</v>
      </c>
      <c r="M61" s="10">
        <v>11080</v>
      </c>
    </row>
    <row r="62" spans="2:13" x14ac:dyDescent="0.3">
      <c r="B62" s="25"/>
      <c r="C62" s="6" t="s">
        <v>81</v>
      </c>
      <c r="D62" s="10">
        <v>14000</v>
      </c>
      <c r="E62" s="10">
        <v>10400</v>
      </c>
      <c r="F62" s="10">
        <v>12500</v>
      </c>
      <c r="G62" s="10">
        <v>6500</v>
      </c>
      <c r="H62" s="10">
        <v>7600</v>
      </c>
      <c r="I62" s="10">
        <v>21400</v>
      </c>
      <c r="J62" s="10">
        <v>11400</v>
      </c>
      <c r="K62" s="10">
        <v>8400</v>
      </c>
      <c r="L62" s="10">
        <v>10400</v>
      </c>
      <c r="M62" s="10">
        <v>20100</v>
      </c>
    </row>
    <row r="63" spans="2:13" x14ac:dyDescent="0.3">
      <c r="B63" s="25"/>
      <c r="C63" s="6" t="s">
        <v>82</v>
      </c>
      <c r="D63" s="10">
        <v>18700</v>
      </c>
      <c r="E63" s="10">
        <v>7800</v>
      </c>
      <c r="F63" s="10">
        <v>19000</v>
      </c>
      <c r="G63" s="10">
        <v>8200</v>
      </c>
      <c r="H63" s="10">
        <v>8300</v>
      </c>
      <c r="I63" s="10">
        <v>13000</v>
      </c>
      <c r="J63" s="10">
        <v>12700</v>
      </c>
      <c r="K63" s="10">
        <v>7300</v>
      </c>
      <c r="L63" s="10">
        <v>7700</v>
      </c>
      <c r="M63" s="10">
        <v>17800</v>
      </c>
    </row>
    <row r="64" spans="2:13" x14ac:dyDescent="0.3">
      <c r="B64" s="25"/>
      <c r="C64" s="6" t="s">
        <v>83</v>
      </c>
      <c r="D64" s="10">
        <v>18500</v>
      </c>
      <c r="E64" s="10">
        <v>6900</v>
      </c>
      <c r="F64" s="10">
        <v>11200</v>
      </c>
      <c r="G64" s="10">
        <v>11200</v>
      </c>
      <c r="H64" s="10">
        <v>11400</v>
      </c>
      <c r="I64" s="10">
        <v>14500</v>
      </c>
      <c r="J64" s="10">
        <v>20300</v>
      </c>
      <c r="K64" s="10">
        <v>12200</v>
      </c>
      <c r="L64" s="10">
        <v>9800</v>
      </c>
      <c r="M64" s="10">
        <v>20700</v>
      </c>
    </row>
    <row r="65" spans="2:13" x14ac:dyDescent="0.3">
      <c r="B65" s="25"/>
      <c r="C65" s="6" t="s">
        <v>84</v>
      </c>
      <c r="D65" s="10">
        <v>15100</v>
      </c>
      <c r="E65" s="10">
        <v>10700</v>
      </c>
      <c r="F65" s="10">
        <v>10900</v>
      </c>
      <c r="G65" s="10">
        <v>9000</v>
      </c>
      <c r="H65" s="10">
        <v>10200</v>
      </c>
      <c r="I65" s="10">
        <v>17200</v>
      </c>
      <c r="J65" s="10">
        <v>21800</v>
      </c>
      <c r="K65" s="10">
        <v>10500</v>
      </c>
      <c r="L65" s="10">
        <v>10500</v>
      </c>
      <c r="M65" s="10">
        <v>17000</v>
      </c>
    </row>
    <row r="66" spans="2:13" x14ac:dyDescent="0.3">
      <c r="B66" s="25"/>
      <c r="C66" s="6" t="s">
        <v>85</v>
      </c>
      <c r="D66" s="10">
        <v>11900</v>
      </c>
      <c r="E66" s="10">
        <v>10700</v>
      </c>
      <c r="F66" s="10">
        <v>19600</v>
      </c>
      <c r="G66" s="10">
        <v>8000</v>
      </c>
      <c r="H66" s="10">
        <v>7900</v>
      </c>
      <c r="I66" s="10">
        <v>13600</v>
      </c>
      <c r="J66" s="10">
        <v>15300</v>
      </c>
      <c r="K66" s="10">
        <v>7900</v>
      </c>
      <c r="L66" s="10">
        <v>10800</v>
      </c>
      <c r="M66" s="10">
        <v>12000</v>
      </c>
    </row>
    <row r="67" spans="2:13" x14ac:dyDescent="0.3">
      <c r="B67" s="25"/>
      <c r="C67" s="6" t="s">
        <v>86</v>
      </c>
      <c r="D67" s="10">
        <v>18700</v>
      </c>
      <c r="E67" s="10">
        <v>11500</v>
      </c>
      <c r="F67" s="10">
        <v>15600</v>
      </c>
      <c r="G67" s="10">
        <v>10500</v>
      </c>
      <c r="H67" s="10">
        <v>11200</v>
      </c>
      <c r="I67" s="10">
        <v>22100</v>
      </c>
      <c r="J67" s="10">
        <v>19700</v>
      </c>
      <c r="K67" s="10">
        <v>9100</v>
      </c>
      <c r="L67" s="10">
        <v>10700</v>
      </c>
      <c r="M67" s="10">
        <v>16000</v>
      </c>
    </row>
    <row r="68" spans="2:13" x14ac:dyDescent="0.3">
      <c r="B68" s="25"/>
      <c r="C68" s="6" t="s">
        <v>87</v>
      </c>
      <c r="D68" s="10">
        <v>12000</v>
      </c>
      <c r="E68" s="10">
        <v>8800</v>
      </c>
      <c r="F68" s="10">
        <v>13500</v>
      </c>
      <c r="G68" s="10">
        <v>11800</v>
      </c>
      <c r="H68" s="10">
        <v>7700</v>
      </c>
      <c r="I68" s="10">
        <v>13300</v>
      </c>
      <c r="J68" s="10">
        <v>19000</v>
      </c>
      <c r="K68" s="10">
        <v>7900</v>
      </c>
      <c r="L68" s="10">
        <v>7800</v>
      </c>
      <c r="M68" s="10">
        <v>13400</v>
      </c>
    </row>
    <row r="69" spans="2:13" x14ac:dyDescent="0.3">
      <c r="B69" s="25"/>
      <c r="C69" s="6" t="s">
        <v>88</v>
      </c>
      <c r="D69" s="10">
        <v>10100</v>
      </c>
      <c r="E69" s="10">
        <v>11800</v>
      </c>
      <c r="F69" s="10">
        <v>12800</v>
      </c>
      <c r="G69" s="10">
        <v>7600</v>
      </c>
      <c r="H69" s="10">
        <v>11700</v>
      </c>
      <c r="I69" s="10">
        <v>12400</v>
      </c>
      <c r="J69" s="10">
        <v>16400</v>
      </c>
      <c r="K69" s="10">
        <v>7200</v>
      </c>
      <c r="L69" s="10">
        <v>6800</v>
      </c>
      <c r="M69" s="10">
        <v>20400</v>
      </c>
    </row>
    <row r="70" spans="2:13" x14ac:dyDescent="0.3">
      <c r="B70" s="25"/>
      <c r="C70" s="6" t="s">
        <v>89</v>
      </c>
      <c r="D70" s="10">
        <v>13400</v>
      </c>
      <c r="E70" s="10">
        <v>6200</v>
      </c>
      <c r="F70" s="10">
        <v>13700</v>
      </c>
      <c r="G70" s="10">
        <v>8600</v>
      </c>
      <c r="H70" s="10">
        <v>7600</v>
      </c>
      <c r="I70" s="10">
        <v>15300</v>
      </c>
      <c r="J70" s="10">
        <v>14000</v>
      </c>
      <c r="K70" s="10">
        <v>9900</v>
      </c>
      <c r="L70" s="10">
        <v>9300</v>
      </c>
      <c r="M70" s="10">
        <v>20300</v>
      </c>
    </row>
    <row r="71" spans="2:13" x14ac:dyDescent="0.3">
      <c r="B71" s="25"/>
      <c r="C71" s="6" t="s">
        <v>90</v>
      </c>
      <c r="D71" s="10">
        <v>17200</v>
      </c>
      <c r="E71" s="10">
        <v>9700</v>
      </c>
      <c r="F71" s="10">
        <v>19500</v>
      </c>
      <c r="G71" s="10">
        <v>10200</v>
      </c>
      <c r="H71" s="10">
        <v>9300</v>
      </c>
      <c r="I71" s="10">
        <v>16700</v>
      </c>
      <c r="J71" s="10">
        <v>21400</v>
      </c>
      <c r="K71" s="10">
        <v>6800</v>
      </c>
      <c r="L71" s="10">
        <v>6400</v>
      </c>
      <c r="M71" s="10">
        <v>19900</v>
      </c>
    </row>
    <row r="72" spans="2:13" x14ac:dyDescent="0.3">
      <c r="B72" s="25"/>
      <c r="C72" s="6" t="s">
        <v>91</v>
      </c>
      <c r="D72" s="10">
        <v>13500</v>
      </c>
      <c r="E72" s="10">
        <v>11000</v>
      </c>
      <c r="F72" s="10">
        <v>10500</v>
      </c>
      <c r="G72" s="10">
        <v>8200</v>
      </c>
      <c r="H72" s="10">
        <v>6500</v>
      </c>
      <c r="I72" s="10">
        <v>17500</v>
      </c>
      <c r="J72" s="10">
        <v>16200</v>
      </c>
      <c r="K72" s="10">
        <v>7300</v>
      </c>
      <c r="L72" s="10">
        <v>11500</v>
      </c>
      <c r="M72" s="10">
        <v>19400</v>
      </c>
    </row>
    <row r="73" spans="2:13" x14ac:dyDescent="0.3">
      <c r="B73" s="25"/>
      <c r="C73" s="6" t="s">
        <v>92</v>
      </c>
      <c r="D73" s="10">
        <v>13900</v>
      </c>
      <c r="E73" s="10">
        <v>9700</v>
      </c>
      <c r="F73" s="10">
        <v>12000</v>
      </c>
      <c r="G73" s="10">
        <v>6300</v>
      </c>
      <c r="H73" s="10">
        <v>10900</v>
      </c>
      <c r="I73" s="10">
        <v>16100</v>
      </c>
      <c r="J73" s="10">
        <v>13000</v>
      </c>
      <c r="K73" s="10">
        <v>11300</v>
      </c>
      <c r="L73" s="10">
        <v>7500</v>
      </c>
      <c r="M73" s="10">
        <v>18400</v>
      </c>
    </row>
    <row r="74" spans="2:13" x14ac:dyDescent="0.3">
      <c r="B74" s="25"/>
      <c r="C74" s="6" t="s">
        <v>93</v>
      </c>
      <c r="D74" s="10">
        <v>14800</v>
      </c>
      <c r="E74" s="10">
        <v>6400</v>
      </c>
      <c r="F74" s="10">
        <v>13900</v>
      </c>
      <c r="G74" s="10">
        <v>10200</v>
      </c>
      <c r="H74" s="10">
        <v>11500</v>
      </c>
      <c r="I74" s="10">
        <v>21300</v>
      </c>
      <c r="J74" s="10">
        <v>18900</v>
      </c>
      <c r="K74" s="10">
        <v>9800</v>
      </c>
      <c r="L74" s="10">
        <v>11900</v>
      </c>
      <c r="M74" s="10">
        <v>13700</v>
      </c>
    </row>
    <row r="75" spans="2:13" x14ac:dyDescent="0.3">
      <c r="C75" s="6">
        <v>1</v>
      </c>
      <c r="D75" s="6">
        <v>2</v>
      </c>
      <c r="E75" s="6">
        <v>3</v>
      </c>
      <c r="F75" s="6">
        <v>4</v>
      </c>
      <c r="G75" s="6">
        <v>5</v>
      </c>
      <c r="H75" s="6">
        <v>6</v>
      </c>
      <c r="I75" s="6">
        <v>7</v>
      </c>
      <c r="J75" s="6">
        <v>8</v>
      </c>
      <c r="K75" s="6">
        <v>9</v>
      </c>
      <c r="L75" s="6">
        <v>10</v>
      </c>
      <c r="M75" s="6">
        <v>11</v>
      </c>
    </row>
  </sheetData>
  <mergeCells count="4">
    <mergeCell ref="B6:B19"/>
    <mergeCell ref="B25:B38"/>
    <mergeCell ref="B43:B56"/>
    <mergeCell ref="B61:B7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69F6-7436-4CDE-B73F-53A29D0249A6}">
  <dimension ref="A1:R1005"/>
  <sheetViews>
    <sheetView topLeftCell="A6" workbookViewId="0">
      <selection activeCell="E7" sqref="E7:E26"/>
    </sheetView>
  </sheetViews>
  <sheetFormatPr defaultColWidth="12.6640625" defaultRowHeight="15" customHeight="1" x14ac:dyDescent="0.3"/>
  <cols>
    <col min="1" max="1" width="17.33203125" style="6" customWidth="1"/>
    <col min="2" max="2" width="21" style="6" customWidth="1"/>
    <col min="3" max="3" width="23.6640625" style="6" bestFit="1" customWidth="1"/>
    <col min="4" max="4" width="23.6640625" style="6" customWidth="1"/>
    <col min="5" max="5" width="18.6640625" style="6" customWidth="1"/>
    <col min="6" max="6" width="8.33203125" style="6" customWidth="1"/>
    <col min="7" max="8" width="10.109375" style="6" bestFit="1" customWidth="1"/>
    <col min="9" max="18" width="8.33203125" style="6" customWidth="1"/>
    <col min="19" max="16384" width="12.6640625" style="6"/>
  </cols>
  <sheetData>
    <row r="1" spans="1:18" ht="15" customHeight="1" x14ac:dyDescent="0.3">
      <c r="A1" s="6" t="s">
        <v>148</v>
      </c>
      <c r="B1" s="11">
        <v>0.2</v>
      </c>
    </row>
    <row r="2" spans="1:18" ht="15" customHeight="1" x14ac:dyDescent="0.3">
      <c r="A2" s="6" t="s">
        <v>149</v>
      </c>
      <c r="B2" s="6">
        <v>6</v>
      </c>
    </row>
    <row r="3" spans="1:18" ht="15" customHeight="1" x14ac:dyDescent="0.3">
      <c r="A3" s="6" t="s">
        <v>150</v>
      </c>
    </row>
    <row r="4" spans="1:18" ht="15" customHeight="1" x14ac:dyDescent="0.3">
      <c r="A4" s="6" t="s">
        <v>151</v>
      </c>
      <c r="B4" s="11">
        <v>0.11</v>
      </c>
      <c r="C4" s="6">
        <f>B4/12</f>
        <v>9.1666666666666667E-3</v>
      </c>
    </row>
    <row r="6" spans="1:18" ht="15.75" customHeight="1" x14ac:dyDescent="0.3">
      <c r="A6" s="13" t="s">
        <v>128</v>
      </c>
      <c r="B6" s="13" t="s">
        <v>130</v>
      </c>
      <c r="C6" s="13" t="s">
        <v>129</v>
      </c>
      <c r="D6" s="13" t="s">
        <v>147</v>
      </c>
      <c r="E6" s="13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 customHeight="1" x14ac:dyDescent="0.3">
      <c r="A7" s="6" t="s">
        <v>18</v>
      </c>
      <c r="B7" s="12">
        <v>400000</v>
      </c>
      <c r="C7" s="12">
        <f>B7*$B$1</f>
        <v>80000</v>
      </c>
      <c r="D7" s="12">
        <f>B7-C7</f>
        <v>320000</v>
      </c>
      <c r="E7" s="12">
        <f>(D7*$C$4*(1+$C$4)^(72))/((1+$C$4)^(72)-1)</f>
        <v>6090.9052802258138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 x14ac:dyDescent="0.3">
      <c r="A8" s="6" t="s">
        <v>110</v>
      </c>
      <c r="B8" s="12">
        <v>650000</v>
      </c>
      <c r="C8" s="12">
        <f t="shared" ref="C8:C26" si="0">B8*$B$1</f>
        <v>130000</v>
      </c>
      <c r="D8" s="12">
        <f t="shared" ref="D8:D26" si="1">B8-C8</f>
        <v>520000</v>
      </c>
      <c r="E8" s="12">
        <f t="shared" ref="E8:E26" si="2">(D8*$C$4*(1+$C$4)^(72))/((1+$C$4)^(72)-1)</f>
        <v>9897.7210803669477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3">
      <c r="A9" s="6" t="s">
        <v>111</v>
      </c>
      <c r="B9" s="12">
        <v>600000</v>
      </c>
      <c r="C9" s="12">
        <f t="shared" si="0"/>
        <v>120000</v>
      </c>
      <c r="D9" s="12">
        <f t="shared" si="1"/>
        <v>480000</v>
      </c>
      <c r="E9" s="12">
        <f t="shared" si="2"/>
        <v>9136.3579203387217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3">
      <c r="A10" s="6" t="s">
        <v>112</v>
      </c>
      <c r="B10" s="12">
        <v>750000</v>
      </c>
      <c r="C10" s="12">
        <f t="shared" si="0"/>
        <v>150000</v>
      </c>
      <c r="D10" s="12">
        <f t="shared" si="1"/>
        <v>600000</v>
      </c>
      <c r="E10" s="12">
        <f t="shared" si="2"/>
        <v>11420.4474004234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3">
      <c r="A11" s="6" t="s">
        <v>113</v>
      </c>
      <c r="B11" s="12">
        <v>1150000</v>
      </c>
      <c r="C11" s="12">
        <f t="shared" si="0"/>
        <v>230000</v>
      </c>
      <c r="D11" s="12">
        <f t="shared" si="1"/>
        <v>920000</v>
      </c>
      <c r="E11" s="12">
        <f t="shared" si="2"/>
        <v>17511.352680649215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3">
      <c r="A12" s="6" t="s">
        <v>114</v>
      </c>
      <c r="B12" s="12">
        <v>1150000</v>
      </c>
      <c r="C12" s="12">
        <f t="shared" si="0"/>
        <v>230000</v>
      </c>
      <c r="D12" s="12">
        <f t="shared" si="1"/>
        <v>920000</v>
      </c>
      <c r="E12" s="12">
        <f t="shared" si="2"/>
        <v>17511.352680649215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3">
      <c r="A13" s="6" t="s">
        <v>125</v>
      </c>
      <c r="B13" s="12">
        <v>1400000</v>
      </c>
      <c r="C13" s="12">
        <f t="shared" si="0"/>
        <v>280000</v>
      </c>
      <c r="D13" s="12">
        <f t="shared" si="1"/>
        <v>1120000</v>
      </c>
      <c r="E13" s="12">
        <f t="shared" si="2"/>
        <v>21318.168480790348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3">
      <c r="A14" s="6" t="s">
        <v>115</v>
      </c>
      <c r="B14" s="12">
        <v>1250000</v>
      </c>
      <c r="C14" s="12">
        <f t="shared" si="0"/>
        <v>250000</v>
      </c>
      <c r="D14" s="12">
        <f t="shared" si="1"/>
        <v>1000000</v>
      </c>
      <c r="E14" s="12">
        <f t="shared" si="2"/>
        <v>19034.079000705668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3">
      <c r="A15" s="6" t="s">
        <v>116</v>
      </c>
      <c r="B15" s="12">
        <v>1450000</v>
      </c>
      <c r="C15" s="12">
        <f t="shared" si="0"/>
        <v>290000</v>
      </c>
      <c r="D15" s="12">
        <f t="shared" si="1"/>
        <v>1160000</v>
      </c>
      <c r="E15" s="12">
        <f t="shared" si="2"/>
        <v>22079.531640818575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customHeight="1" x14ac:dyDescent="0.3">
      <c r="A16" s="6" t="s">
        <v>117</v>
      </c>
      <c r="B16" s="12">
        <v>250000</v>
      </c>
      <c r="C16" s="12">
        <f t="shared" si="0"/>
        <v>50000</v>
      </c>
      <c r="D16" s="12">
        <f t="shared" si="1"/>
        <v>200000</v>
      </c>
      <c r="E16" s="12">
        <f t="shared" si="2"/>
        <v>3806.8158001411334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3">
      <c r="A17" s="6" t="s">
        <v>118</v>
      </c>
      <c r="B17" s="12">
        <v>1200000</v>
      </c>
      <c r="C17" s="12">
        <f t="shared" si="0"/>
        <v>240000</v>
      </c>
      <c r="D17" s="12">
        <f t="shared" si="1"/>
        <v>960000</v>
      </c>
      <c r="E17" s="12">
        <f t="shared" si="2"/>
        <v>18272.715840677443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3">
      <c r="A18" s="6" t="s">
        <v>119</v>
      </c>
      <c r="B18" s="12">
        <v>1400000</v>
      </c>
      <c r="C18" s="12">
        <f t="shared" si="0"/>
        <v>280000</v>
      </c>
      <c r="D18" s="12">
        <f t="shared" si="1"/>
        <v>1120000</v>
      </c>
      <c r="E18" s="12">
        <f t="shared" si="2"/>
        <v>21318.168480790348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3">
      <c r="A19" s="6" t="s">
        <v>14</v>
      </c>
      <c r="B19" s="12">
        <v>750000</v>
      </c>
      <c r="C19" s="12">
        <f t="shared" si="0"/>
        <v>150000</v>
      </c>
      <c r="D19" s="12">
        <f t="shared" si="1"/>
        <v>600000</v>
      </c>
      <c r="E19" s="12">
        <f t="shared" si="2"/>
        <v>11420.4474004234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3">
      <c r="A20" s="6" t="s">
        <v>120</v>
      </c>
      <c r="B20" s="12">
        <v>300000</v>
      </c>
      <c r="C20" s="12">
        <f t="shared" si="0"/>
        <v>60000</v>
      </c>
      <c r="D20" s="12">
        <f t="shared" si="1"/>
        <v>240000</v>
      </c>
      <c r="E20" s="12">
        <f t="shared" si="2"/>
        <v>4568.1789601693608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3">
      <c r="A21" s="6" t="s">
        <v>121</v>
      </c>
      <c r="B21" s="12">
        <v>450000</v>
      </c>
      <c r="C21" s="12">
        <f t="shared" si="0"/>
        <v>90000</v>
      </c>
      <c r="D21" s="12">
        <f t="shared" si="1"/>
        <v>360000</v>
      </c>
      <c r="E21" s="12">
        <f t="shared" si="2"/>
        <v>6852.2684402540408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3">
      <c r="A22" s="6" t="s">
        <v>29</v>
      </c>
      <c r="B22" s="12">
        <v>550000</v>
      </c>
      <c r="C22" s="12">
        <f t="shared" si="0"/>
        <v>110000</v>
      </c>
      <c r="D22" s="12">
        <f t="shared" si="1"/>
        <v>440000</v>
      </c>
      <c r="E22" s="12">
        <f t="shared" si="2"/>
        <v>8374.9947603104938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3">
      <c r="A23" s="6" t="s">
        <v>122</v>
      </c>
      <c r="B23" s="12">
        <v>700000</v>
      </c>
      <c r="C23" s="12">
        <f t="shared" si="0"/>
        <v>140000</v>
      </c>
      <c r="D23" s="12">
        <f t="shared" si="1"/>
        <v>560000</v>
      </c>
      <c r="E23" s="12">
        <f t="shared" si="2"/>
        <v>10659.084240395174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3">
      <c r="A24" s="6" t="s">
        <v>123</v>
      </c>
      <c r="B24" s="12">
        <v>1200000</v>
      </c>
      <c r="C24" s="12">
        <f t="shared" si="0"/>
        <v>240000</v>
      </c>
      <c r="D24" s="12">
        <f t="shared" si="1"/>
        <v>960000</v>
      </c>
      <c r="E24" s="12">
        <f t="shared" si="2"/>
        <v>18272.715840677443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3">
      <c r="A25" s="6" t="s">
        <v>16</v>
      </c>
      <c r="B25" s="12">
        <v>500000</v>
      </c>
      <c r="C25" s="12">
        <f t="shared" si="0"/>
        <v>100000</v>
      </c>
      <c r="D25" s="12">
        <f t="shared" si="1"/>
        <v>400000</v>
      </c>
      <c r="E25" s="12">
        <f t="shared" si="2"/>
        <v>7613.6316002822668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3">
      <c r="A26" s="6" t="s">
        <v>124</v>
      </c>
      <c r="B26" s="12">
        <v>2000000</v>
      </c>
      <c r="C26" s="12">
        <f t="shared" si="0"/>
        <v>400000</v>
      </c>
      <c r="D26" s="12">
        <f t="shared" si="1"/>
        <v>1600000</v>
      </c>
      <c r="E26" s="12">
        <f t="shared" si="2"/>
        <v>30454.526401129067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3"/>
    <row r="233" spans="1:18" ht="15.75" customHeight="1" x14ac:dyDescent="0.3"/>
    <row r="234" spans="1:18" ht="15.75" customHeight="1" x14ac:dyDescent="0.3"/>
    <row r="235" spans="1:18" ht="15.75" customHeight="1" x14ac:dyDescent="0.3"/>
    <row r="236" spans="1:18" ht="15.75" customHeight="1" x14ac:dyDescent="0.3"/>
    <row r="237" spans="1:18" ht="15.75" customHeight="1" x14ac:dyDescent="0.3"/>
    <row r="238" spans="1:18" ht="15.75" customHeight="1" x14ac:dyDescent="0.3"/>
    <row r="239" spans="1:18" ht="15.75" customHeight="1" x14ac:dyDescent="0.3"/>
    <row r="240" spans="1:18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E733-BA09-4EE4-9ACB-5885F09AA38C}">
  <dimension ref="A1:B11"/>
  <sheetViews>
    <sheetView workbookViewId="0"/>
  </sheetViews>
  <sheetFormatPr defaultColWidth="9.109375" defaultRowHeight="14.4" x14ac:dyDescent="0.3"/>
  <cols>
    <col min="1" max="2" width="10.109375" style="6" bestFit="1" customWidth="1"/>
    <col min="3" max="16384" width="9.109375" style="6"/>
  </cols>
  <sheetData>
    <row r="1" spans="1:2" x14ac:dyDescent="0.3">
      <c r="A1" s="13" t="s">
        <v>152</v>
      </c>
      <c r="B1" s="13" t="s">
        <v>153</v>
      </c>
    </row>
    <row r="2" spans="1:2" x14ac:dyDescent="0.3">
      <c r="A2" s="6" t="s">
        <v>8</v>
      </c>
      <c r="B2" s="6" t="s">
        <v>112</v>
      </c>
    </row>
    <row r="3" spans="1:2" x14ac:dyDescent="0.3">
      <c r="A3" s="6" t="s">
        <v>18</v>
      </c>
      <c r="B3" s="6" t="s">
        <v>18</v>
      </c>
    </row>
    <row r="4" spans="1:2" x14ac:dyDescent="0.3">
      <c r="A4" s="6" t="s">
        <v>12</v>
      </c>
      <c r="B4" s="6" t="s">
        <v>113</v>
      </c>
    </row>
    <row r="5" spans="1:2" x14ac:dyDescent="0.3">
      <c r="A5" s="6" t="s">
        <v>14</v>
      </c>
      <c r="B5" s="6" t="s">
        <v>14</v>
      </c>
    </row>
    <row r="6" spans="1:2" x14ac:dyDescent="0.3">
      <c r="A6" s="6" t="s">
        <v>16</v>
      </c>
      <c r="B6" s="6" t="s">
        <v>16</v>
      </c>
    </row>
    <row r="7" spans="1:2" x14ac:dyDescent="0.3">
      <c r="A7" s="6" t="s">
        <v>125</v>
      </c>
      <c r="B7" s="6" t="s">
        <v>125</v>
      </c>
    </row>
    <row r="8" spans="1:2" x14ac:dyDescent="0.3">
      <c r="A8" s="6" t="s">
        <v>34</v>
      </c>
      <c r="B8" s="6" t="s">
        <v>114</v>
      </c>
    </row>
    <row r="9" spans="1:2" x14ac:dyDescent="0.3">
      <c r="A9" s="6" t="s">
        <v>29</v>
      </c>
      <c r="B9" s="6" t="s">
        <v>29</v>
      </c>
    </row>
    <row r="10" spans="1:2" x14ac:dyDescent="0.3">
      <c r="A10" s="6" t="s">
        <v>110</v>
      </c>
      <c r="B10" s="6" t="s">
        <v>110</v>
      </c>
    </row>
    <row r="11" spans="1:2" x14ac:dyDescent="0.3">
      <c r="A11" s="6" t="s">
        <v>76</v>
      </c>
      <c r="B11" s="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19C9-88EA-45C5-AC1E-D3F2D9D0CB14}">
  <dimension ref="A1:Q64"/>
  <sheetViews>
    <sheetView tabSelected="1" topLeftCell="B1" workbookViewId="0">
      <selection activeCell="M3" sqref="M3"/>
    </sheetView>
  </sheetViews>
  <sheetFormatPr defaultRowHeight="13.8" x14ac:dyDescent="0.3"/>
  <cols>
    <col min="3" max="3" width="28.77734375" bestFit="1" customWidth="1"/>
    <col min="5" max="5" width="17.44140625" bestFit="1" customWidth="1"/>
    <col min="6" max="6" width="16.109375" bestFit="1" customWidth="1"/>
    <col min="7" max="7" width="13.6640625" bestFit="1" customWidth="1"/>
    <col min="8" max="8" width="9.44140625" bestFit="1" customWidth="1"/>
    <col min="9" max="9" width="10.33203125" bestFit="1" customWidth="1"/>
    <col min="10" max="10" width="13.109375" bestFit="1" customWidth="1"/>
    <col min="11" max="11" width="10.5546875" bestFit="1" customWidth="1"/>
    <col min="12" max="12" width="10.44140625" bestFit="1" customWidth="1"/>
    <col min="13" max="13" width="13.44140625" bestFit="1" customWidth="1"/>
    <col min="14" max="14" width="11.44140625" customWidth="1"/>
    <col min="15" max="15" width="12.44140625" bestFit="1" customWidth="1"/>
    <col min="16" max="16" width="11" bestFit="1" customWidth="1"/>
    <col min="17" max="17" width="10.5546875" bestFit="1" customWidth="1"/>
  </cols>
  <sheetData>
    <row r="1" spans="1:17" x14ac:dyDescent="0.3">
      <c r="A1" s="23" t="s">
        <v>95</v>
      </c>
      <c r="B1" s="23" t="s">
        <v>240</v>
      </c>
      <c r="C1" s="23" t="s">
        <v>0</v>
      </c>
      <c r="D1" s="23" t="s">
        <v>1</v>
      </c>
      <c r="E1" s="23" t="s">
        <v>137</v>
      </c>
      <c r="F1" s="23" t="s">
        <v>2</v>
      </c>
      <c r="G1" s="17" t="s">
        <v>241</v>
      </c>
      <c r="H1" s="17" t="s">
        <v>242</v>
      </c>
      <c r="I1" s="17" t="s">
        <v>250</v>
      </c>
      <c r="J1" s="17" t="s">
        <v>243</v>
      </c>
      <c r="K1" s="18" t="s">
        <v>244</v>
      </c>
      <c r="L1" s="18" t="s">
        <v>245</v>
      </c>
      <c r="M1" s="18" t="s">
        <v>246</v>
      </c>
      <c r="N1" s="17" t="s">
        <v>13</v>
      </c>
      <c r="O1" s="17" t="s">
        <v>247</v>
      </c>
      <c r="P1" s="18" t="s">
        <v>248</v>
      </c>
      <c r="Q1" s="17" t="s">
        <v>249</v>
      </c>
    </row>
    <row r="2" spans="1:17" x14ac:dyDescent="0.3">
      <c r="A2" t="s">
        <v>99</v>
      </c>
      <c r="B2" t="s">
        <v>80</v>
      </c>
      <c r="C2" t="s">
        <v>3</v>
      </c>
      <c r="D2" t="s">
        <v>8</v>
      </c>
      <c r="E2" t="s">
        <v>13</v>
      </c>
      <c r="F2">
        <v>2018</v>
      </c>
      <c r="G2" t="str">
        <f>VLOOKUP(Table1_1[[#This Row],[Vehicle]],vehicle_mapping!$A$2:$B$11,2,FALSE)</f>
        <v>Eicher 14</v>
      </c>
      <c r="H2" s="20">
        <f>HLOOKUP(Table1_1[[#This Row],[Vehicle]],AMD_OU_Data!$D$5:$M$20,16,FALSE)</f>
        <v>2.4894079099475239</v>
      </c>
      <c r="I2" s="2">
        <f>VLOOKUP(Table1_1[[#This Row],[OU Code]],AMD_OU_Data!$C$25:$M$38,HLOOKUP(Table1_1[[#This Row],[Vehicle]],AMD_OU_Data!$D$24:$M$39,16,FALSE),FALSE)</f>
        <v>9</v>
      </c>
      <c r="J2">
        <f>VLOOKUP(Table1_1[[#This Row],[OU Code]],AMD_OU_Data!$C$42:$E$56,2,FALSE)</f>
        <v>1600</v>
      </c>
      <c r="K2" s="21">
        <f>VLOOKUP(Table1_1[[#This Row],[OU Code]],AMD_OU_Data!$C$42:$E$56,3,FALSE)</f>
        <v>92.3</v>
      </c>
      <c r="L2" s="22">
        <f>IF(E2="market",0,(Table5_19[[#This Row],[km travelled]]/Table5_19[[#This Row],[mileage]])*Table5_19[[#This Row],[fuel price]])</f>
        <v>16408.888888888887</v>
      </c>
      <c r="M2" s="22">
        <f>VLOOKUP(B2,AMD_OU_Data!$C$61:$M$74,HLOOKUP(Table1_1[[#This Row],[Vehicle]],AMD_OU_Data!$D$60:$M$75,16,FALSE),FALSE)</f>
        <v>9580</v>
      </c>
      <c r="N2" s="22">
        <f>IF(F2&gt;2015,VLOOKUP(Table5_19[[#This Row],[vehicle name]],AMD_EMI_Data!$A$7:$E$26,5,FALSE),0)</f>
        <v>11420.4474004234</v>
      </c>
      <c r="O2" s="22">
        <f>IF(Table3_18[[#This Row],[Vehicle ownership]]="Market",IF(Table5_19[[#This Row],[capacity]]&lt;3, 40000, 80000),L2+M2+N2)</f>
        <v>37409.336289312283</v>
      </c>
      <c r="P2" s="22">
        <f>IF(Table3_18[[#This Row],[Vehicle ownership]]="Market",IF(Table5_19[[#This Row],[capacity]]&lt;3,8000,16000),IF(Table5_19[[#This Row],[capacity]]&lt;3,28000,36000))</f>
        <v>28000</v>
      </c>
      <c r="Q2" s="21">
        <f>Table5_19[[#This Row],[vehicle cost]]+Table5_19[[#This Row],[team cost]]</f>
        <v>65409.336289312283</v>
      </c>
    </row>
    <row r="3" spans="1:17" x14ac:dyDescent="0.3">
      <c r="A3" t="s">
        <v>99</v>
      </c>
      <c r="B3" t="s">
        <v>80</v>
      </c>
      <c r="C3" t="s">
        <v>3</v>
      </c>
      <c r="D3" t="s">
        <v>18</v>
      </c>
      <c r="E3" t="s">
        <v>13</v>
      </c>
      <c r="F3">
        <v>2017</v>
      </c>
      <c r="G3" t="str">
        <f>VLOOKUP(Table1_1[[#This Row],[Vehicle]],vehicle_mapping!$A$2:$B$11,2,FALSE)</f>
        <v>Tata Ace</v>
      </c>
      <c r="H3" s="20">
        <f>HLOOKUP(Table1_1[[#This Row],[Vehicle]],AMD_OU_Data!$D$5:$M$20,16,FALSE)</f>
        <v>0.81828712170003737</v>
      </c>
      <c r="I3" s="2">
        <f>VLOOKUP(Table1_1[[#This Row],[OU Code]],AMD_OU_Data!$C$25:$M$38,HLOOKUP(Table1_1[[#This Row],[Vehicle]],AMD_OU_Data!$D$24:$M$39,16,FALSE),FALSE)</f>
        <v>14</v>
      </c>
      <c r="J3">
        <f>VLOOKUP(Table1_1[[#This Row],[OU Code]],AMD_OU_Data!$C$42:$E$56,2,FALSE)</f>
        <v>1600</v>
      </c>
      <c r="K3" s="21">
        <f>VLOOKUP(Table1_1[[#This Row],[OU Code]],AMD_OU_Data!$C$42:$E$56,3,FALSE)</f>
        <v>92.3</v>
      </c>
      <c r="L3" s="22">
        <f>IF(E3="market",0,(Table5_19[[#This Row],[km travelled]]/Table5_19[[#This Row],[mileage]])*Table5_19[[#This Row],[fuel price]])</f>
        <v>10548.571428571429</v>
      </c>
      <c r="M3" s="22">
        <f>VLOOKUP(B3,AMD_OU_Data!$C$61:$M$74,HLOOKUP(Table1_1[[#This Row],[Vehicle]],AMD_OU_Data!$D$60:$M$75,16,FALSE),FALSE)</f>
        <v>5880</v>
      </c>
      <c r="N3" s="22">
        <f>IF(F3&gt;2015,VLOOKUP(Table5_19[[#This Row],[vehicle name]],AMD_EMI_Data!$A$7:$E$26,5,FALSE),0)</f>
        <v>6090.9052802258138</v>
      </c>
      <c r="O3" s="22">
        <f>IF(Table3_18[[#This Row],[Vehicle ownership]]="Market",IF(Table5_19[[#This Row],[capacity]]&lt;3, 40000, 80000),L3+M3+N3)</f>
        <v>22519.476708797243</v>
      </c>
      <c r="P3" s="22">
        <f>IF(Table3_18[[#This Row],[Vehicle ownership]]="Market",IF(Table5_19[[#This Row],[capacity]]&lt;3,8000,16000),IF(Table5_19[[#This Row],[capacity]]&lt;3,28000,36000))</f>
        <v>28000</v>
      </c>
      <c r="Q3" s="21">
        <f>Table5_19[[#This Row],[vehicle cost]]+Table5_19[[#This Row],[team cost]]</f>
        <v>50519.476708797243</v>
      </c>
    </row>
    <row r="4" spans="1:17" x14ac:dyDescent="0.3">
      <c r="A4" t="s">
        <v>99</v>
      </c>
      <c r="B4" t="s">
        <v>80</v>
      </c>
      <c r="C4" t="s">
        <v>7</v>
      </c>
      <c r="D4" t="s">
        <v>8</v>
      </c>
      <c r="E4" t="s">
        <v>9</v>
      </c>
      <c r="F4" t="s">
        <v>10</v>
      </c>
      <c r="G4" t="str">
        <f>VLOOKUP(Table1_1[[#This Row],[Vehicle]],vehicle_mapping!$A$2:$B$11,2,FALSE)</f>
        <v>Eicher 14</v>
      </c>
      <c r="H4" s="20">
        <f>HLOOKUP(Table1_1[[#This Row],[Vehicle]],AMD_OU_Data!$D$5:$M$20,16,FALSE)</f>
        <v>2.4894079099475239</v>
      </c>
      <c r="I4" s="2">
        <f>VLOOKUP(Table1_1[[#This Row],[OU Code]],AMD_OU_Data!$C$25:$M$38,HLOOKUP(Table1_1[[#This Row],[Vehicle]],AMD_OU_Data!$D$24:$M$39,16,FALSE),FALSE)</f>
        <v>9</v>
      </c>
      <c r="J4">
        <f>VLOOKUP(Table1_1[[#This Row],[OU Code]],AMD_OU_Data!$C$42:$E$56,2,FALSE)</f>
        <v>1600</v>
      </c>
      <c r="K4" s="21">
        <f>VLOOKUP(Table1_1[[#This Row],[OU Code]],AMD_OU_Data!$C$42:$E$56,3,FALSE)</f>
        <v>92.3</v>
      </c>
      <c r="L4" s="22">
        <f>IF(E4="market",0,(Table5_19[[#This Row],[km travelled]]/Table5_19[[#This Row],[mileage]])*Table5_19[[#This Row],[fuel price]])</f>
        <v>0</v>
      </c>
      <c r="M4" s="22">
        <f>VLOOKUP(B4,AMD_OU_Data!$C$61:$M$74,HLOOKUP(Table1_1[[#This Row],[Vehicle]],AMD_OU_Data!$D$60:$M$75,16,FALSE),FALSE)</f>
        <v>9580</v>
      </c>
      <c r="N4" s="22">
        <f>IF(F4&gt;2015,VLOOKUP(Table5_19[[#This Row],[vehicle name]],AMD_EMI_Data!$A$7:$E$26,5,FALSE),0)</f>
        <v>11420.4474004234</v>
      </c>
      <c r="O4" s="22">
        <f>IF(Table3_18[[#This Row],[Vehicle ownership]]="Market",IF(Table5_19[[#This Row],[capacity]]&lt;3, 40000, 80000),L4+M4+N4)</f>
        <v>40000</v>
      </c>
      <c r="P4" s="22">
        <f>IF(Table3_18[[#This Row],[Vehicle ownership]]="Market",IF(Table5_19[[#This Row],[capacity]]&lt;3,8000,16000),IF(Table5_19[[#This Row],[capacity]]&lt;3,28000,36000))</f>
        <v>8000</v>
      </c>
      <c r="Q4" s="21">
        <f>Table5_19[[#This Row],[vehicle cost]]+Table5_19[[#This Row],[team cost]]</f>
        <v>48000</v>
      </c>
    </row>
    <row r="5" spans="1:17" x14ac:dyDescent="0.3">
      <c r="A5" t="s">
        <v>98</v>
      </c>
      <c r="B5" t="s">
        <v>81</v>
      </c>
      <c r="C5" t="s">
        <v>11</v>
      </c>
      <c r="D5" t="s">
        <v>12</v>
      </c>
      <c r="E5" t="s">
        <v>13</v>
      </c>
      <c r="F5">
        <v>2014</v>
      </c>
      <c r="G5" t="str">
        <f>VLOOKUP(Table1_1[[#This Row],[Vehicle]],vehicle_mapping!$A$2:$B$11,2,FALSE)</f>
        <v>Eicher 17</v>
      </c>
      <c r="H5" s="20">
        <f>HLOOKUP(Table1_1[[#This Row],[Vehicle]],AMD_OU_Data!$D$5:$M$20,16,FALSE)</f>
        <v>4.7743248128964799</v>
      </c>
      <c r="I5" s="2">
        <f>VLOOKUP(Table1_1[[#This Row],[OU Code]],AMD_OU_Data!$C$25:$M$38,HLOOKUP(Table1_1[[#This Row],[Vehicle]],AMD_OU_Data!$D$24:$M$39,16,FALSE),FALSE)</f>
        <v>6.5525461364709248</v>
      </c>
      <c r="J5">
        <f>VLOOKUP(Table1_1[[#This Row],[OU Code]],AMD_OU_Data!$C$42:$E$56,2,FALSE)</f>
        <v>2900</v>
      </c>
      <c r="K5" s="21">
        <f>VLOOKUP(Table1_1[[#This Row],[OU Code]],AMD_OU_Data!$C$42:$E$56,3,FALSE)</f>
        <v>100.490621572495</v>
      </c>
      <c r="L5" s="22">
        <f>IF(E5="market",0,(Table5_19[[#This Row],[km travelled]]/Table5_19[[#This Row],[mileage]])*Table5_19[[#This Row],[fuel price]])</f>
        <v>44474.742564298867</v>
      </c>
      <c r="M5" s="22">
        <f>VLOOKUP(B5,AMD_OU_Data!$C$61:$M$74,HLOOKUP(Table1_1[[#This Row],[Vehicle]],AMD_OU_Data!$D$60:$M$75,16,FALSE),FALSE)</f>
        <v>12500</v>
      </c>
      <c r="N5" s="22">
        <f>IF(F5&gt;2015,VLOOKUP(Table5_19[[#This Row],[vehicle name]],AMD_EMI_Data!$A$7:$E$26,5,FALSE),0)</f>
        <v>0</v>
      </c>
      <c r="O5" s="22">
        <f>IF(Table3_18[[#This Row],[Vehicle ownership]]="Market",IF(Table5_19[[#This Row],[capacity]]&lt;3, 40000, 80000),L5+M5+N5)</f>
        <v>56974.742564298867</v>
      </c>
      <c r="P5" s="22">
        <f>IF(Table3_18[[#This Row],[Vehicle ownership]]="Market",IF(Table5_19[[#This Row],[capacity]]&lt;3,8000,16000),IF(Table5_19[[#This Row],[capacity]]&lt;3,28000,36000))</f>
        <v>36000</v>
      </c>
      <c r="Q5" s="21">
        <f>Table5_19[[#This Row],[vehicle cost]]+Table5_19[[#This Row],[team cost]]</f>
        <v>92974.742564298867</v>
      </c>
    </row>
    <row r="6" spans="1:17" x14ac:dyDescent="0.3">
      <c r="A6" t="s">
        <v>109</v>
      </c>
      <c r="B6" t="s">
        <v>82</v>
      </c>
      <c r="C6" t="s">
        <v>141</v>
      </c>
      <c r="D6" t="s">
        <v>14</v>
      </c>
      <c r="E6" t="s">
        <v>13</v>
      </c>
      <c r="F6">
        <v>2019</v>
      </c>
      <c r="G6" t="str">
        <f>VLOOKUP(Table1_1[[#This Row],[Vehicle]],vehicle_mapping!$A$2:$B$11,2,FALSE)</f>
        <v>Mahindra</v>
      </c>
      <c r="H6" s="20">
        <f>HLOOKUP(Table1_1[[#This Row],[Vehicle]],AMD_OU_Data!$D$5:$M$20,16,FALSE)</f>
        <v>1.5529494662742389</v>
      </c>
      <c r="I6" s="2">
        <f>VLOOKUP(Table1_1[[#This Row],[OU Code]],AMD_OU_Data!$C$25:$M$38,HLOOKUP(Table1_1[[#This Row],[Vehicle]],AMD_OU_Data!$D$24:$M$39,16,FALSE),FALSE)</f>
        <v>16.829787347508621</v>
      </c>
      <c r="J6">
        <f>VLOOKUP(Table1_1[[#This Row],[OU Code]],AMD_OU_Data!$C$42:$E$56,2,FALSE)</f>
        <v>2700</v>
      </c>
      <c r="K6" s="21">
        <f>VLOOKUP(Table1_1[[#This Row],[OU Code]],AMD_OU_Data!$C$42:$E$56,3,FALSE)</f>
        <v>113.411129978113</v>
      </c>
      <c r="L6" s="22">
        <f>IF(E6="market",0,(Table5_19[[#This Row],[km travelled]]/Table5_19[[#This Row],[mileage]])*Table5_19[[#This Row],[fuel price]])</f>
        <v>18194.528820724201</v>
      </c>
      <c r="M6" s="22">
        <f>VLOOKUP(B6,AMD_OU_Data!$C$61:$M$74,HLOOKUP(Table1_1[[#This Row],[Vehicle]],AMD_OU_Data!$D$60:$M$75,16,FALSE),FALSE)</f>
        <v>8200</v>
      </c>
      <c r="N6" s="22">
        <f>IF(F6&gt;2015,VLOOKUP(Table5_19[[#This Row],[vehicle name]],AMD_EMI_Data!$A$7:$E$26,5,FALSE),0)</f>
        <v>11420.4474004234</v>
      </c>
      <c r="O6" s="22">
        <f>IF(Table3_18[[#This Row],[Vehicle ownership]]="Market",IF(Table5_19[[#This Row],[capacity]]&lt;3, 40000, 80000),L6+M6+N6)</f>
        <v>37814.976221147605</v>
      </c>
      <c r="P6" s="22">
        <f>IF(Table3_18[[#This Row],[Vehicle ownership]]="Market",IF(Table5_19[[#This Row],[capacity]]&lt;3,8000,16000),IF(Table5_19[[#This Row],[capacity]]&lt;3,28000,36000))</f>
        <v>28000</v>
      </c>
      <c r="Q6" s="21">
        <f>Table5_19[[#This Row],[vehicle cost]]+Table5_19[[#This Row],[team cost]]</f>
        <v>65814.976221147605</v>
      </c>
    </row>
    <row r="7" spans="1:17" x14ac:dyDescent="0.3">
      <c r="A7" t="s">
        <v>106</v>
      </c>
      <c r="B7" t="s">
        <v>83</v>
      </c>
      <c r="C7" t="s">
        <v>15</v>
      </c>
      <c r="D7" t="s">
        <v>16</v>
      </c>
      <c r="E7" t="s">
        <v>13</v>
      </c>
      <c r="F7">
        <v>2016</v>
      </c>
      <c r="G7" t="str">
        <f>VLOOKUP(Table1_1[[#This Row],[Vehicle]],vehicle_mapping!$A$2:$B$11,2,FALSE)</f>
        <v>AL Dost</v>
      </c>
      <c r="H7" s="20">
        <f>HLOOKUP(Table1_1[[#This Row],[Vehicle]],AMD_OU_Data!$D$5:$M$20,16,FALSE)</f>
        <v>1.2979552817751512</v>
      </c>
      <c r="I7" s="2">
        <f>VLOOKUP(Table1_1[[#This Row],[OU Code]],AMD_OU_Data!$C$25:$M$38,HLOOKUP(Table1_1[[#This Row],[Vehicle]],AMD_OU_Data!$D$24:$M$39,16,FALSE),FALSE)</f>
        <v>15.340744990271009</v>
      </c>
      <c r="J7">
        <f>VLOOKUP(Table1_1[[#This Row],[OU Code]],AMD_OU_Data!$C$42:$E$56,2,FALSE)</f>
        <v>2600</v>
      </c>
      <c r="K7" s="21">
        <f>VLOOKUP(Table1_1[[#This Row],[OU Code]],AMD_OU_Data!$C$42:$E$56,3,FALSE)</f>
        <v>80.841831220499003</v>
      </c>
      <c r="L7" s="22">
        <f>IF(E7="market",0,(Table5_19[[#This Row],[km travelled]]/Table5_19[[#This Row],[mileage]])*Table5_19[[#This Row],[fuel price]])</f>
        <v>13701.339883206299</v>
      </c>
      <c r="M7" s="22">
        <f>VLOOKUP(B7,AMD_OU_Data!$C$61:$M$74,HLOOKUP(Table1_1[[#This Row],[Vehicle]],AMD_OU_Data!$D$60:$M$75,16,FALSE),FALSE)</f>
        <v>11400</v>
      </c>
      <c r="N7" s="22">
        <f>IF(F7&gt;2015,VLOOKUP(Table5_19[[#This Row],[vehicle name]],AMD_EMI_Data!$A$7:$E$26,5,FALSE),0)</f>
        <v>7613.6316002822668</v>
      </c>
      <c r="O7" s="22">
        <f>IF(Table3_18[[#This Row],[Vehicle ownership]]="Market",IF(Table5_19[[#This Row],[capacity]]&lt;3, 40000, 80000),L7+M7+N7)</f>
        <v>32714.971483488567</v>
      </c>
      <c r="P7" s="22">
        <f>IF(Table3_18[[#This Row],[Vehicle ownership]]="Market",IF(Table5_19[[#This Row],[capacity]]&lt;3,8000,16000),IF(Table5_19[[#This Row],[capacity]]&lt;3,28000,36000))</f>
        <v>28000</v>
      </c>
      <c r="Q7" s="21">
        <f>Table5_19[[#This Row],[vehicle cost]]+Table5_19[[#This Row],[team cost]]</f>
        <v>60714.971483488567</v>
      </c>
    </row>
    <row r="8" spans="1:17" x14ac:dyDescent="0.3">
      <c r="A8" t="s">
        <v>106</v>
      </c>
      <c r="B8" t="s">
        <v>83</v>
      </c>
      <c r="C8" t="s">
        <v>17</v>
      </c>
      <c r="D8" t="s">
        <v>18</v>
      </c>
      <c r="E8" t="s">
        <v>13</v>
      </c>
      <c r="F8">
        <v>2012</v>
      </c>
      <c r="G8" t="str">
        <f>VLOOKUP(Table1_1[[#This Row],[Vehicle]],vehicle_mapping!$A$2:$B$11,2,FALSE)</f>
        <v>Tata Ace</v>
      </c>
      <c r="H8" s="20">
        <f>HLOOKUP(Table1_1[[#This Row],[Vehicle]],AMD_OU_Data!$D$5:$M$20,16,FALSE)</f>
        <v>0.81828712170003737</v>
      </c>
      <c r="I8" s="2">
        <f>VLOOKUP(Table1_1[[#This Row],[OU Code]],AMD_OU_Data!$C$25:$M$38,HLOOKUP(Table1_1[[#This Row],[Vehicle]],AMD_OU_Data!$D$24:$M$39,16,FALSE),FALSE)</f>
        <v>7.7853868200690899</v>
      </c>
      <c r="J8">
        <f>VLOOKUP(Table1_1[[#This Row],[OU Code]],AMD_OU_Data!$C$42:$E$56,2,FALSE)</f>
        <v>2600</v>
      </c>
      <c r="K8" s="21">
        <f>VLOOKUP(Table1_1[[#This Row],[OU Code]],AMD_OU_Data!$C$42:$E$56,3,FALSE)</f>
        <v>80.841831220499003</v>
      </c>
      <c r="L8" s="22">
        <f>IF(E8="market",0,(Table5_19[[#This Row],[km travelled]]/Table5_19[[#This Row],[mileage]])*Table5_19[[#This Row],[fuel price]])</f>
        <v>26997.857143266792</v>
      </c>
      <c r="M8" s="22">
        <f>VLOOKUP(B8,AMD_OU_Data!$C$61:$M$74,HLOOKUP(Table1_1[[#This Row],[Vehicle]],AMD_OU_Data!$D$60:$M$75,16,FALSE),FALSE)</f>
        <v>6900</v>
      </c>
      <c r="N8" s="22">
        <f>IF(F8&gt;2015,VLOOKUP(Table5_19[[#This Row],[vehicle name]],AMD_EMI_Data!$A$7:$E$26,5,FALSE),0)</f>
        <v>0</v>
      </c>
      <c r="O8" s="22">
        <f>IF(Table3_18[[#This Row],[Vehicle ownership]]="Market",IF(Table5_19[[#This Row],[capacity]]&lt;3, 40000, 80000),L8+M8+N8)</f>
        <v>33897.857143266796</v>
      </c>
      <c r="P8" s="22">
        <f>IF(Table3_18[[#This Row],[Vehicle ownership]]="Market",IF(Table5_19[[#This Row],[capacity]]&lt;3,8000,16000),IF(Table5_19[[#This Row],[capacity]]&lt;3,28000,36000))</f>
        <v>28000</v>
      </c>
      <c r="Q8" s="21">
        <f>Table5_19[[#This Row],[vehicle cost]]+Table5_19[[#This Row],[team cost]]</f>
        <v>61897.857143266796</v>
      </c>
    </row>
    <row r="9" spans="1:17" x14ac:dyDescent="0.3">
      <c r="A9" t="s">
        <v>96</v>
      </c>
      <c r="B9" t="s">
        <v>85</v>
      </c>
      <c r="C9" t="s">
        <v>20</v>
      </c>
      <c r="D9" t="s">
        <v>18</v>
      </c>
      <c r="E9" t="s">
        <v>13</v>
      </c>
      <c r="F9">
        <v>2019</v>
      </c>
      <c r="G9" t="str">
        <f>VLOOKUP(Table1_1[[#This Row],[Vehicle]],vehicle_mapping!$A$2:$B$11,2,FALSE)</f>
        <v>Tata Ace</v>
      </c>
      <c r="H9" s="20">
        <f>HLOOKUP(Table1_1[[#This Row],[Vehicle]],AMD_OU_Data!$D$5:$M$20,16,FALSE)</f>
        <v>0.81828712170003737</v>
      </c>
      <c r="I9" s="2">
        <f>VLOOKUP(Table1_1[[#This Row],[OU Code]],AMD_OU_Data!$C$25:$M$38,HLOOKUP(Table1_1[[#This Row],[Vehicle]],AMD_OU_Data!$D$24:$M$39,16,FALSE),FALSE)</f>
        <v>17.527489465012966</v>
      </c>
      <c r="J9">
        <f>VLOOKUP(Table1_1[[#This Row],[OU Code]],AMD_OU_Data!$C$42:$E$56,2,FALSE)</f>
        <v>1900</v>
      </c>
      <c r="K9" s="21">
        <f>VLOOKUP(Table1_1[[#This Row],[OU Code]],AMD_OU_Data!$C$42:$E$56,3,FALSE)</f>
        <v>100.23638952450855</v>
      </c>
      <c r="L9" s="22">
        <f>IF(E9="market",0,(Table5_19[[#This Row],[km travelled]]/Table5_19[[#This Row],[mileage]])*Table5_19[[#This Row],[fuel price]])</f>
        <v>10865.739812694012</v>
      </c>
      <c r="M9" s="22">
        <f>VLOOKUP(B9,AMD_OU_Data!$C$61:$M$74,HLOOKUP(Table1_1[[#This Row],[Vehicle]],AMD_OU_Data!$D$60:$M$75,16,FALSE),FALSE)</f>
        <v>10700</v>
      </c>
      <c r="N9" s="22">
        <f>IF(F9&gt;2015,VLOOKUP(Table5_19[[#This Row],[vehicle name]],AMD_EMI_Data!$A$7:$E$26,5,FALSE),0)</f>
        <v>6090.9052802258138</v>
      </c>
      <c r="O9" s="22">
        <f>IF(Table3_18[[#This Row],[Vehicle ownership]]="Market",IF(Table5_19[[#This Row],[capacity]]&lt;3, 40000, 80000),L9+M9+N9)</f>
        <v>27656.645092919825</v>
      </c>
      <c r="P9" s="22">
        <f>IF(Table3_18[[#This Row],[Vehicle ownership]]="Market",IF(Table5_19[[#This Row],[capacity]]&lt;3,8000,16000),IF(Table5_19[[#This Row],[capacity]]&lt;3,28000,36000))</f>
        <v>28000</v>
      </c>
      <c r="Q9" s="21">
        <f>Table5_19[[#This Row],[vehicle cost]]+Table5_19[[#This Row],[team cost]]</f>
        <v>55656.645092919825</v>
      </c>
    </row>
    <row r="10" spans="1:17" x14ac:dyDescent="0.3">
      <c r="A10" t="s">
        <v>100</v>
      </c>
      <c r="B10" t="s">
        <v>86</v>
      </c>
      <c r="C10" t="s">
        <v>21</v>
      </c>
      <c r="D10" t="s">
        <v>8</v>
      </c>
      <c r="E10" t="s">
        <v>13</v>
      </c>
      <c r="F10">
        <v>2016</v>
      </c>
      <c r="G10" t="str">
        <f>VLOOKUP(Table1_1[[#This Row],[Vehicle]],vehicle_mapping!$A$2:$B$11,2,FALSE)</f>
        <v>Eicher 14</v>
      </c>
      <c r="H10" s="20">
        <f>HLOOKUP(Table1_1[[#This Row],[Vehicle]],AMD_OU_Data!$D$5:$M$20,16,FALSE)</f>
        <v>2.4894079099475239</v>
      </c>
      <c r="I10" s="2">
        <f>VLOOKUP(Table1_1[[#This Row],[OU Code]],AMD_OU_Data!$C$25:$M$38,HLOOKUP(Table1_1[[#This Row],[Vehicle]],AMD_OU_Data!$D$24:$M$39,16,FALSE),FALSE)</f>
        <v>13.044642984582476</v>
      </c>
      <c r="J10">
        <f>VLOOKUP(Table1_1[[#This Row],[OU Code]],AMD_OU_Data!$C$42:$E$56,2,FALSE)</f>
        <v>2900</v>
      </c>
      <c r="K10" s="21">
        <f>VLOOKUP(Table1_1[[#This Row],[OU Code]],AMD_OU_Data!$C$42:$E$56,3,FALSE)</f>
        <v>99.413389578885443</v>
      </c>
      <c r="L10" s="22">
        <f>IF(E10="market",0,(Table5_19[[#This Row],[km travelled]]/Table5_19[[#This Row],[mileage]])*Table5_19[[#This Row],[fuel price]])</f>
        <v>22100.936769178697</v>
      </c>
      <c r="M10" s="22">
        <f>VLOOKUP(B10,AMD_OU_Data!$C$61:$M$74,HLOOKUP(Table1_1[[#This Row],[Vehicle]],AMD_OU_Data!$D$60:$M$75,16,FALSE),FALSE)</f>
        <v>18700</v>
      </c>
      <c r="N10" s="22">
        <f>IF(F10&gt;2015,VLOOKUP(Table5_19[[#This Row],[vehicle name]],AMD_EMI_Data!$A$7:$E$26,5,FALSE),0)</f>
        <v>11420.4474004234</v>
      </c>
      <c r="O10" s="22">
        <f>IF(Table3_18[[#This Row],[Vehicle ownership]]="Market",IF(Table5_19[[#This Row],[capacity]]&lt;3, 40000, 80000),L10+M10+N10)</f>
        <v>52221.384169602097</v>
      </c>
      <c r="P10" s="22">
        <f>IF(Table3_18[[#This Row],[Vehicle ownership]]="Market",IF(Table5_19[[#This Row],[capacity]]&lt;3,8000,16000),IF(Table5_19[[#This Row],[capacity]]&lt;3,28000,36000))</f>
        <v>28000</v>
      </c>
      <c r="Q10" s="21">
        <f>Table5_19[[#This Row],[vehicle cost]]+Table5_19[[#This Row],[team cost]]</f>
        <v>80221.384169602097</v>
      </c>
    </row>
    <row r="11" spans="1:17" x14ac:dyDescent="0.3">
      <c r="A11" t="s">
        <v>100</v>
      </c>
      <c r="B11" t="s">
        <v>86</v>
      </c>
      <c r="C11" t="s">
        <v>21</v>
      </c>
      <c r="D11" t="s">
        <v>12</v>
      </c>
      <c r="E11" t="s">
        <v>13</v>
      </c>
      <c r="F11">
        <v>2017</v>
      </c>
      <c r="G11" t="str">
        <f>VLOOKUP(Table1_1[[#This Row],[Vehicle]],vehicle_mapping!$A$2:$B$11,2,FALSE)</f>
        <v>Eicher 17</v>
      </c>
      <c r="H11" s="20">
        <f>HLOOKUP(Table1_1[[#This Row],[Vehicle]],AMD_OU_Data!$D$5:$M$20,16,FALSE)</f>
        <v>4.7743248128964799</v>
      </c>
      <c r="I11" s="2">
        <f>VLOOKUP(Table1_1[[#This Row],[OU Code]],AMD_OU_Data!$C$25:$M$38,HLOOKUP(Table1_1[[#This Row],[Vehicle]],AMD_OU_Data!$D$24:$M$39,16,FALSE),FALSE)</f>
        <v>7.7766332599738792</v>
      </c>
      <c r="J11">
        <f>VLOOKUP(Table1_1[[#This Row],[OU Code]],AMD_OU_Data!$C$42:$E$56,2,FALSE)</f>
        <v>2900</v>
      </c>
      <c r="K11" s="21">
        <f>VLOOKUP(Table1_1[[#This Row],[OU Code]],AMD_OU_Data!$C$42:$E$56,3,FALSE)</f>
        <v>99.413389578885443</v>
      </c>
      <c r="L11" s="22">
        <f>IF(E11="market",0,(Table5_19[[#This Row],[km travelled]]/Table5_19[[#This Row],[mileage]])*Table5_19[[#This Row],[fuel price]])</f>
        <v>37072.44769566723</v>
      </c>
      <c r="M11" s="22">
        <f>VLOOKUP(B11,AMD_OU_Data!$C$61:$M$74,HLOOKUP(Table1_1[[#This Row],[Vehicle]],AMD_OU_Data!$D$60:$M$75,16,FALSE),FALSE)</f>
        <v>15600</v>
      </c>
      <c r="N11" s="22">
        <f>IF(F11&gt;2015,VLOOKUP(Table5_19[[#This Row],[vehicle name]],AMD_EMI_Data!$A$7:$E$26,5,FALSE),0)</f>
        <v>17511.352680649215</v>
      </c>
      <c r="O11" s="22">
        <f>IF(Table3_18[[#This Row],[Vehicle ownership]]="Market",IF(Table5_19[[#This Row],[capacity]]&lt;3, 40000, 80000),L11+M11+N11)</f>
        <v>70183.800376316445</v>
      </c>
      <c r="P11" s="22">
        <f>IF(Table3_18[[#This Row],[Vehicle ownership]]="Market",IF(Table5_19[[#This Row],[capacity]]&lt;3,8000,16000),IF(Table5_19[[#This Row],[capacity]]&lt;3,28000,36000))</f>
        <v>36000</v>
      </c>
      <c r="Q11" s="21">
        <f>Table5_19[[#This Row],[vehicle cost]]+Table5_19[[#This Row],[team cost]]</f>
        <v>106183.80037631645</v>
      </c>
    </row>
    <row r="12" spans="1:17" x14ac:dyDescent="0.3">
      <c r="A12" t="s">
        <v>100</v>
      </c>
      <c r="B12" t="s">
        <v>86</v>
      </c>
      <c r="C12" t="s">
        <v>21</v>
      </c>
      <c r="D12" t="s">
        <v>125</v>
      </c>
      <c r="E12" t="s">
        <v>9</v>
      </c>
      <c r="F12" t="s">
        <v>10</v>
      </c>
      <c r="G12" t="str">
        <f>VLOOKUP(Table1_1[[#This Row],[Vehicle]],vehicle_mapping!$A$2:$B$11,2,FALSE)</f>
        <v>22 ft</v>
      </c>
      <c r="H12" s="20">
        <f>HLOOKUP(Table1_1[[#This Row],[Vehicle]],AMD_OU_Data!$D$5:$M$20,16,FALSE)</f>
        <v>7.1962493719879745</v>
      </c>
      <c r="I12" s="2">
        <f>VLOOKUP(Table1_1[[#This Row],[OU Code]],AMD_OU_Data!$C$25:$M$38,HLOOKUP(Table1_1[[#This Row],[Vehicle]],AMD_OU_Data!$D$24:$M$39,16,FALSE),FALSE)</f>
        <v>6.653749290515103</v>
      </c>
      <c r="J12">
        <f>VLOOKUP(Table1_1[[#This Row],[OU Code]],AMD_OU_Data!$C$42:$E$56,2,FALSE)</f>
        <v>2900</v>
      </c>
      <c r="K12" s="21">
        <f>VLOOKUP(Table1_1[[#This Row],[OU Code]],AMD_OU_Data!$C$42:$E$56,3,FALSE)</f>
        <v>99.413389578885443</v>
      </c>
      <c r="L12" s="22">
        <f>IF(E12="market",0,(Table5_19[[#This Row],[km travelled]]/Table5_19[[#This Row],[mileage]])*Table5_19[[#This Row],[fuel price]])</f>
        <v>0</v>
      </c>
      <c r="M12" s="22">
        <f>VLOOKUP(B12,AMD_OU_Data!$C$61:$M$74,HLOOKUP(Table1_1[[#This Row],[Vehicle]],AMD_OU_Data!$D$60:$M$75,16,FALSE),FALSE)</f>
        <v>22100</v>
      </c>
      <c r="N12" s="22">
        <f>IF(F12&gt;2015,VLOOKUP(Table5_19[[#This Row],[vehicle name]],AMD_EMI_Data!$A$7:$E$26,5,FALSE),0)</f>
        <v>21318.168480790348</v>
      </c>
      <c r="O12" s="22">
        <f>IF(Table3_18[[#This Row],[Vehicle ownership]]="Market",IF(Table5_19[[#This Row],[capacity]]&lt;3, 40000, 80000),L12+M12+N12)</f>
        <v>80000</v>
      </c>
      <c r="P12" s="22">
        <f>IF(Table3_18[[#This Row],[Vehicle ownership]]="Market",IF(Table5_19[[#This Row],[capacity]]&lt;3,8000,16000),IF(Table5_19[[#This Row],[capacity]]&lt;3,28000,36000))</f>
        <v>16000</v>
      </c>
      <c r="Q12" s="21">
        <f>Table5_19[[#This Row],[vehicle cost]]+Table5_19[[#This Row],[team cost]]</f>
        <v>96000</v>
      </c>
    </row>
    <row r="13" spans="1:17" x14ac:dyDescent="0.3">
      <c r="A13" t="s">
        <v>102</v>
      </c>
      <c r="B13" t="s">
        <v>84</v>
      </c>
      <c r="C13" t="s">
        <v>23</v>
      </c>
      <c r="D13" t="s">
        <v>18</v>
      </c>
      <c r="E13" t="s">
        <v>19</v>
      </c>
      <c r="F13">
        <v>2016</v>
      </c>
      <c r="G13" t="str">
        <f>VLOOKUP(Table1_1[[#This Row],[Vehicle]],vehicle_mapping!$A$2:$B$11,2,FALSE)</f>
        <v>Tata Ace</v>
      </c>
      <c r="H13" s="20">
        <f>HLOOKUP(Table1_1[[#This Row],[Vehicle]],AMD_OU_Data!$D$5:$M$20,16,FALSE)</f>
        <v>0.81828712170003737</v>
      </c>
      <c r="I13" s="2">
        <f>VLOOKUP(Table1_1[[#This Row],[OU Code]],AMD_OU_Data!$C$25:$M$38,HLOOKUP(Table1_1[[#This Row],[Vehicle]],AMD_OU_Data!$D$24:$M$39,16,FALSE),FALSE)</f>
        <v>18.889971546597494</v>
      </c>
      <c r="J13">
        <f>VLOOKUP(Table1_1[[#This Row],[OU Code]],AMD_OU_Data!$C$42:$E$56,2,FALSE)</f>
        <v>3000</v>
      </c>
      <c r="K13" s="21">
        <f>VLOOKUP(Table1_1[[#This Row],[OU Code]],AMD_OU_Data!$C$42:$E$56,3,FALSE)</f>
        <v>78.562830363879911</v>
      </c>
      <c r="L13" s="22">
        <f>IF(E13="market",0,(Table5_19[[#This Row],[km travelled]]/Table5_19[[#This Row],[mileage]])*Table5_19[[#This Row],[fuel price]])</f>
        <v>12476.910857713416</v>
      </c>
      <c r="M13" s="22">
        <f>VLOOKUP(B13,AMD_OU_Data!$C$61:$M$74,HLOOKUP(Table1_1[[#This Row],[Vehicle]],AMD_OU_Data!$D$60:$M$75,16,FALSE),FALSE)</f>
        <v>10700</v>
      </c>
      <c r="N13" s="22">
        <f>IF(F13&gt;2015,VLOOKUP(Table5_19[[#This Row],[vehicle name]],AMD_EMI_Data!$A$7:$E$26,5,FALSE),0)</f>
        <v>6090.9052802258138</v>
      </c>
      <c r="O13" s="22">
        <f>IF(Table3_18[[#This Row],[Vehicle ownership]]="Market",IF(Table5_19[[#This Row],[capacity]]&lt;3, 40000, 80000),L13+M13+N13)</f>
        <v>29267.816137939233</v>
      </c>
      <c r="P13" s="22">
        <f>IF(Table3_18[[#This Row],[Vehicle ownership]]="Market",IF(Table5_19[[#This Row],[capacity]]&lt;3,8000,16000),IF(Table5_19[[#This Row],[capacity]]&lt;3,28000,36000))</f>
        <v>28000</v>
      </c>
      <c r="Q13" s="21">
        <f>Table5_19[[#This Row],[vehicle cost]]+Table5_19[[#This Row],[team cost]]</f>
        <v>57267.816137939233</v>
      </c>
    </row>
    <row r="14" spans="1:17" x14ac:dyDescent="0.3">
      <c r="A14" t="s">
        <v>97</v>
      </c>
      <c r="B14" t="s">
        <v>87</v>
      </c>
      <c r="C14" t="s">
        <v>24</v>
      </c>
      <c r="D14" t="s">
        <v>8</v>
      </c>
      <c r="E14" t="s">
        <v>13</v>
      </c>
      <c r="F14">
        <v>2013</v>
      </c>
      <c r="G14" t="str">
        <f>VLOOKUP(Table1_1[[#This Row],[Vehicle]],vehicle_mapping!$A$2:$B$11,2,FALSE)</f>
        <v>Eicher 14</v>
      </c>
      <c r="H14" s="20">
        <f>HLOOKUP(Table1_1[[#This Row],[Vehicle]],AMD_OU_Data!$D$5:$M$20,16,FALSE)</f>
        <v>2.4894079099475239</v>
      </c>
      <c r="I14" s="2">
        <f>VLOOKUP(Table1_1[[#This Row],[OU Code]],AMD_OU_Data!$C$25:$M$38,HLOOKUP(Table1_1[[#This Row],[Vehicle]],AMD_OU_Data!$D$24:$M$39,16,FALSE),FALSE)</f>
        <v>9.095012736983012</v>
      </c>
      <c r="J14">
        <f>VLOOKUP(Table1_1[[#This Row],[OU Code]],AMD_OU_Data!$C$42:$E$56,2,FALSE)</f>
        <v>1800</v>
      </c>
      <c r="K14" s="21">
        <f>VLOOKUP(Table1_1[[#This Row],[OU Code]],AMD_OU_Data!$C$42:$E$56,3,FALSE)</f>
        <v>94.581378550804004</v>
      </c>
      <c r="L14" s="22">
        <f>IF(E14="market",0,(Table5_19[[#This Row],[km travelled]]/Table5_19[[#This Row],[mileage]])*Table5_19[[#This Row],[fuel price]])</f>
        <v>18718.663328438746</v>
      </c>
      <c r="M14" s="22">
        <f>VLOOKUP(B14,AMD_OU_Data!$C$61:$M$74,HLOOKUP(Table1_1[[#This Row],[Vehicle]],AMD_OU_Data!$D$60:$M$75,16,FALSE),FALSE)</f>
        <v>12000</v>
      </c>
      <c r="N14" s="22">
        <f>IF(F14&gt;2015,VLOOKUP(Table5_19[[#This Row],[vehicle name]],AMD_EMI_Data!$A$7:$E$26,5,FALSE),0)</f>
        <v>0</v>
      </c>
      <c r="O14" s="22">
        <f>IF(Table3_18[[#This Row],[Vehicle ownership]]="Market",IF(Table5_19[[#This Row],[capacity]]&lt;3, 40000, 80000),L14+M14+N14)</f>
        <v>30718.663328438746</v>
      </c>
      <c r="P14" s="22">
        <f>IF(Table3_18[[#This Row],[Vehicle ownership]]="Market",IF(Table5_19[[#This Row],[capacity]]&lt;3,8000,16000),IF(Table5_19[[#This Row],[capacity]]&lt;3,28000,36000))</f>
        <v>28000</v>
      </c>
      <c r="Q14" s="21">
        <f>Table5_19[[#This Row],[vehicle cost]]+Table5_19[[#This Row],[team cost]]</f>
        <v>58718.66332843875</v>
      </c>
    </row>
    <row r="15" spans="1:17" x14ac:dyDescent="0.3">
      <c r="A15" t="s">
        <v>97</v>
      </c>
      <c r="B15" t="s">
        <v>87</v>
      </c>
      <c r="C15" t="s">
        <v>24</v>
      </c>
      <c r="D15" t="s">
        <v>34</v>
      </c>
      <c r="E15" t="s">
        <v>9</v>
      </c>
      <c r="F15" t="s">
        <v>10</v>
      </c>
      <c r="G15" t="str">
        <f>VLOOKUP(Table1_1[[#This Row],[Vehicle]],vehicle_mapping!$A$2:$B$11,2,FALSE)</f>
        <v>Eicher 19</v>
      </c>
      <c r="H15" s="20">
        <f>HLOOKUP(Table1_1[[#This Row],[Vehicle]],AMD_OU_Data!$D$5:$M$20,16,FALSE)</f>
        <v>6.851440040621382</v>
      </c>
      <c r="I15" s="2">
        <f>VLOOKUP(Table1_1[[#This Row],[OU Code]],AMD_OU_Data!$C$25:$M$38,HLOOKUP(Table1_1[[#This Row],[Vehicle]],AMD_OU_Data!$D$24:$M$39,16,FALSE),FALSE)</f>
        <v>3.5462174548919334</v>
      </c>
      <c r="J15">
        <f>VLOOKUP(Table1_1[[#This Row],[OU Code]],AMD_OU_Data!$C$42:$E$56,2,FALSE)</f>
        <v>1800</v>
      </c>
      <c r="K15" s="21">
        <f>VLOOKUP(Table1_1[[#This Row],[OU Code]],AMD_OU_Data!$C$42:$E$56,3,FALSE)</f>
        <v>94.581378550804004</v>
      </c>
      <c r="L15" s="22">
        <f>IF(E15="market",0,(Table5_19[[#This Row],[km travelled]]/Table5_19[[#This Row],[mileage]])*Table5_19[[#This Row],[fuel price]])</f>
        <v>0</v>
      </c>
      <c r="M15" s="22">
        <f>VLOOKUP(B15,AMD_OU_Data!$C$61:$M$74,HLOOKUP(Table1_1[[#This Row],[Vehicle]],AMD_OU_Data!$D$60:$M$75,16,FALSE),FALSE)</f>
        <v>19000</v>
      </c>
      <c r="N15" s="22">
        <f>IF(F15&gt;2015,VLOOKUP(Table5_19[[#This Row],[vehicle name]],AMD_EMI_Data!$A$7:$E$26,5,FALSE),0)</f>
        <v>17511.352680649215</v>
      </c>
      <c r="O15" s="22">
        <f>IF(Table3_18[[#This Row],[Vehicle ownership]]="Market",IF(Table5_19[[#This Row],[capacity]]&lt;3, 40000, 80000),L15+M15+N15)</f>
        <v>80000</v>
      </c>
      <c r="P15" s="22">
        <f>IF(Table3_18[[#This Row],[Vehicle ownership]]="Market",IF(Table5_19[[#This Row],[capacity]]&lt;3,8000,16000),IF(Table5_19[[#This Row],[capacity]]&lt;3,28000,36000))</f>
        <v>16000</v>
      </c>
      <c r="Q15" s="21">
        <f>Table5_19[[#This Row],[vehicle cost]]+Table5_19[[#This Row],[team cost]]</f>
        <v>96000</v>
      </c>
    </row>
    <row r="16" spans="1:17" x14ac:dyDescent="0.3">
      <c r="A16" t="s">
        <v>101</v>
      </c>
      <c r="B16" t="s">
        <v>88</v>
      </c>
      <c r="C16" t="s">
        <v>26</v>
      </c>
      <c r="D16" t="s">
        <v>18</v>
      </c>
      <c r="E16" t="s">
        <v>13</v>
      </c>
      <c r="F16">
        <v>2020</v>
      </c>
      <c r="G16" t="str">
        <f>VLOOKUP(Table1_1[[#This Row],[Vehicle]],vehicle_mapping!$A$2:$B$11,2,FALSE)</f>
        <v>Tata Ace</v>
      </c>
      <c r="H16" s="20">
        <f>HLOOKUP(Table1_1[[#This Row],[Vehicle]],AMD_OU_Data!$D$5:$M$20,16,FALSE)</f>
        <v>0.81828712170003737</v>
      </c>
      <c r="I16" s="2">
        <f>VLOOKUP(Table1_1[[#This Row],[OU Code]],AMD_OU_Data!$C$25:$M$38,HLOOKUP(Table1_1[[#This Row],[Vehicle]],AMD_OU_Data!$D$24:$M$39,16,FALSE),FALSE)</f>
        <v>17.157710528177709</v>
      </c>
      <c r="J16">
        <f>VLOOKUP(Table1_1[[#This Row],[OU Code]],AMD_OU_Data!$C$42:$E$56,2,FALSE)</f>
        <v>3100</v>
      </c>
      <c r="K16" s="21">
        <f>VLOOKUP(Table1_1[[#This Row],[OU Code]],AMD_OU_Data!$C$42:$E$56,3,FALSE)</f>
        <v>93.069310566121402</v>
      </c>
      <c r="L16" s="22">
        <f>IF(E16="market",0,(Table5_19[[#This Row],[km travelled]]/Table5_19[[#This Row],[mileage]])*Table5_19[[#This Row],[fuel price]])</f>
        <v>16815.46394439719</v>
      </c>
      <c r="M16" s="22">
        <f>VLOOKUP(B16,AMD_OU_Data!$C$61:$M$74,HLOOKUP(Table1_1[[#This Row],[Vehicle]],AMD_OU_Data!$D$60:$M$75,16,FALSE),FALSE)</f>
        <v>11800</v>
      </c>
      <c r="N16" s="22">
        <f>IF(F16&gt;2015,VLOOKUP(Table5_19[[#This Row],[vehicle name]],AMD_EMI_Data!$A$7:$E$26,5,FALSE),0)</f>
        <v>6090.9052802258138</v>
      </c>
      <c r="O16" s="22">
        <f>IF(Table3_18[[#This Row],[Vehicle ownership]]="Market",IF(Table5_19[[#This Row],[capacity]]&lt;3, 40000, 80000),L16+M16+N16)</f>
        <v>34706.369224623006</v>
      </c>
      <c r="P16" s="22">
        <f>IF(Table3_18[[#This Row],[Vehicle ownership]]="Market",IF(Table5_19[[#This Row],[capacity]]&lt;3,8000,16000),IF(Table5_19[[#This Row],[capacity]]&lt;3,28000,36000))</f>
        <v>28000</v>
      </c>
      <c r="Q16" s="21">
        <f>Table5_19[[#This Row],[vehicle cost]]+Table5_19[[#This Row],[team cost]]</f>
        <v>62706.369224623006</v>
      </c>
    </row>
    <row r="17" spans="1:17" x14ac:dyDescent="0.3">
      <c r="A17" t="s">
        <v>99</v>
      </c>
      <c r="B17" t="s">
        <v>80</v>
      </c>
      <c r="C17" t="s">
        <v>27</v>
      </c>
      <c r="D17" t="s">
        <v>18</v>
      </c>
      <c r="E17" t="s">
        <v>13</v>
      </c>
      <c r="F17">
        <v>2010</v>
      </c>
      <c r="G17" t="str">
        <f>VLOOKUP(Table1_1[[#This Row],[Vehicle]],vehicle_mapping!$A$2:$B$11,2,FALSE)</f>
        <v>Tata Ace</v>
      </c>
      <c r="H17" s="20">
        <f>HLOOKUP(Table1_1[[#This Row],[Vehicle]],AMD_OU_Data!$D$5:$M$20,16,FALSE)</f>
        <v>0.81828712170003737</v>
      </c>
      <c r="I17" s="2">
        <f>VLOOKUP(Table1_1[[#This Row],[OU Code]],AMD_OU_Data!$C$25:$M$38,HLOOKUP(Table1_1[[#This Row],[Vehicle]],AMD_OU_Data!$D$24:$M$39,16,FALSE),FALSE)</f>
        <v>14</v>
      </c>
      <c r="J17">
        <f>VLOOKUP(Table1_1[[#This Row],[OU Code]],AMD_OU_Data!$C$42:$E$56,2,FALSE)</f>
        <v>1600</v>
      </c>
      <c r="K17" s="21">
        <f>VLOOKUP(Table1_1[[#This Row],[OU Code]],AMD_OU_Data!$C$42:$E$56,3,FALSE)</f>
        <v>92.3</v>
      </c>
      <c r="L17" s="22">
        <f>IF(E17="market",0,(Table5_19[[#This Row],[km travelled]]/Table5_19[[#This Row],[mileage]])*Table5_19[[#This Row],[fuel price]])</f>
        <v>10548.571428571429</v>
      </c>
      <c r="M17" s="22">
        <f>VLOOKUP(B17,AMD_OU_Data!$C$61:$M$74,HLOOKUP(Table1_1[[#This Row],[Vehicle]],AMD_OU_Data!$D$60:$M$75,16,FALSE),FALSE)</f>
        <v>5880</v>
      </c>
      <c r="N17" s="22">
        <f>IF(F17&gt;2015,VLOOKUP(Table5_19[[#This Row],[vehicle name]],AMD_EMI_Data!$A$7:$E$26,5,FALSE),0)</f>
        <v>0</v>
      </c>
      <c r="O17" s="22">
        <f>IF(Table3_18[[#This Row],[Vehicle ownership]]="Market",IF(Table5_19[[#This Row],[capacity]]&lt;3, 40000, 80000),L17+M17+N17)</f>
        <v>16428.571428571428</v>
      </c>
      <c r="P17" s="22">
        <f>IF(Table3_18[[#This Row],[Vehicle ownership]]="Market",IF(Table5_19[[#This Row],[capacity]]&lt;3,8000,16000),IF(Table5_19[[#This Row],[capacity]]&lt;3,28000,36000))</f>
        <v>28000</v>
      </c>
      <c r="Q17" s="21">
        <f>Table5_19[[#This Row],[vehicle cost]]+Table5_19[[#This Row],[team cost]]</f>
        <v>44428.571428571428</v>
      </c>
    </row>
    <row r="18" spans="1:17" x14ac:dyDescent="0.3">
      <c r="A18" t="s">
        <v>103</v>
      </c>
      <c r="B18" t="s">
        <v>89</v>
      </c>
      <c r="C18" t="s">
        <v>28</v>
      </c>
      <c r="D18" t="s">
        <v>29</v>
      </c>
      <c r="E18" t="s">
        <v>19</v>
      </c>
      <c r="F18">
        <v>2019</v>
      </c>
      <c r="G18" t="str">
        <f>VLOOKUP(Table1_1[[#This Row],[Vehicle]],vehicle_mapping!$A$2:$B$11,2,FALSE)</f>
        <v>Super ace</v>
      </c>
      <c r="H18" s="20">
        <f>HLOOKUP(Table1_1[[#This Row],[Vehicle]],AMD_OU_Data!$D$5:$M$20,16,FALSE)</f>
        <v>1.2876695268341951</v>
      </c>
      <c r="I18" s="2">
        <f>VLOOKUP(Table1_1[[#This Row],[OU Code]],AMD_OU_Data!$C$25:$M$38,HLOOKUP(Table1_1[[#This Row],[Vehicle]],AMD_OU_Data!$D$24:$M$39,16,FALSE),FALSE)</f>
        <v>17.582051377297987</v>
      </c>
      <c r="J18">
        <f>VLOOKUP(Table1_1[[#This Row],[OU Code]],AMD_OU_Data!$C$42:$E$56,2,FALSE)</f>
        <v>1800</v>
      </c>
      <c r="K18" s="21">
        <f>VLOOKUP(Table1_1[[#This Row],[OU Code]],AMD_OU_Data!$C$42:$E$56,3,FALSE)</f>
        <v>90.694100434826595</v>
      </c>
      <c r="L18" s="22">
        <f>IF(E18="market",0,(Table5_19[[#This Row],[km travelled]]/Table5_19[[#This Row],[mileage]])*Table5_19[[#This Row],[fuel price]])</f>
        <v>9285.0019192570508</v>
      </c>
      <c r="M18" s="22">
        <f>VLOOKUP(B18,AMD_OU_Data!$C$61:$M$74,HLOOKUP(Table1_1[[#This Row],[Vehicle]],AMD_OU_Data!$D$60:$M$75,16,FALSE),FALSE)</f>
        <v>9900</v>
      </c>
      <c r="N18" s="22">
        <f>IF(F18&gt;2015,VLOOKUP(Table5_19[[#This Row],[vehicle name]],AMD_EMI_Data!$A$7:$E$26,5,FALSE),0)</f>
        <v>8374.9947603104938</v>
      </c>
      <c r="O18" s="22">
        <f>IF(Table3_18[[#This Row],[Vehicle ownership]]="Market",IF(Table5_19[[#This Row],[capacity]]&lt;3, 40000, 80000),L18+M18+N18)</f>
        <v>27559.996679567543</v>
      </c>
      <c r="P18" s="22">
        <f>IF(Table3_18[[#This Row],[Vehicle ownership]]="Market",IF(Table5_19[[#This Row],[capacity]]&lt;3,8000,16000),IF(Table5_19[[#This Row],[capacity]]&lt;3,28000,36000))</f>
        <v>28000</v>
      </c>
      <c r="Q18" s="21">
        <f>Table5_19[[#This Row],[vehicle cost]]+Table5_19[[#This Row],[team cost]]</f>
        <v>55559.996679567543</v>
      </c>
    </row>
    <row r="19" spans="1:17" x14ac:dyDescent="0.3">
      <c r="A19" t="s">
        <v>109</v>
      </c>
      <c r="B19" t="s">
        <v>82</v>
      </c>
      <c r="C19" t="s">
        <v>30</v>
      </c>
      <c r="D19" t="s">
        <v>14</v>
      </c>
      <c r="E19" t="s">
        <v>13</v>
      </c>
      <c r="F19">
        <v>2019</v>
      </c>
      <c r="G19" t="str">
        <f>VLOOKUP(Table1_1[[#This Row],[Vehicle]],vehicle_mapping!$A$2:$B$11,2,FALSE)</f>
        <v>Mahindra</v>
      </c>
      <c r="H19" s="20">
        <f>HLOOKUP(Table1_1[[#This Row],[Vehicle]],AMD_OU_Data!$D$5:$M$20,16,FALSE)</f>
        <v>1.5529494662742389</v>
      </c>
      <c r="I19" s="2">
        <f>VLOOKUP(Table1_1[[#This Row],[OU Code]],AMD_OU_Data!$C$25:$M$38,HLOOKUP(Table1_1[[#This Row],[Vehicle]],AMD_OU_Data!$D$24:$M$39,16,FALSE),FALSE)</f>
        <v>16.829787347508621</v>
      </c>
      <c r="J19">
        <f>VLOOKUP(Table1_1[[#This Row],[OU Code]],AMD_OU_Data!$C$42:$E$56,2,FALSE)</f>
        <v>2700</v>
      </c>
      <c r="K19" s="21">
        <f>VLOOKUP(Table1_1[[#This Row],[OU Code]],AMD_OU_Data!$C$42:$E$56,3,FALSE)</f>
        <v>113.411129978113</v>
      </c>
      <c r="L19" s="22">
        <f>IF(E19="market",0,(Table5_19[[#This Row],[km travelled]]/Table5_19[[#This Row],[mileage]])*Table5_19[[#This Row],[fuel price]])</f>
        <v>18194.528820724201</v>
      </c>
      <c r="M19" s="22">
        <f>VLOOKUP(B19,AMD_OU_Data!$C$61:$M$74,HLOOKUP(Table1_1[[#This Row],[Vehicle]],AMD_OU_Data!$D$60:$M$75,16,FALSE),FALSE)</f>
        <v>8200</v>
      </c>
      <c r="N19" s="22">
        <f>IF(F19&gt;2015,VLOOKUP(Table5_19[[#This Row],[vehicle name]],AMD_EMI_Data!$A$7:$E$26,5,FALSE),0)</f>
        <v>11420.4474004234</v>
      </c>
      <c r="O19" s="22">
        <f>IF(Table3_18[[#This Row],[Vehicle ownership]]="Market",IF(Table5_19[[#This Row],[capacity]]&lt;3, 40000, 80000),L19+M19+N19)</f>
        <v>37814.976221147605</v>
      </c>
      <c r="P19" s="22">
        <f>IF(Table3_18[[#This Row],[Vehicle ownership]]="Market",IF(Table5_19[[#This Row],[capacity]]&lt;3,8000,16000),IF(Table5_19[[#This Row],[capacity]]&lt;3,28000,36000))</f>
        <v>28000</v>
      </c>
      <c r="Q19" s="21">
        <f>Table5_19[[#This Row],[vehicle cost]]+Table5_19[[#This Row],[team cost]]</f>
        <v>65814.976221147605</v>
      </c>
    </row>
    <row r="20" spans="1:17" x14ac:dyDescent="0.3">
      <c r="A20" t="s">
        <v>104</v>
      </c>
      <c r="B20" t="s">
        <v>90</v>
      </c>
      <c r="C20" t="s">
        <v>31</v>
      </c>
      <c r="D20" t="s">
        <v>14</v>
      </c>
      <c r="E20" t="s">
        <v>19</v>
      </c>
      <c r="F20">
        <v>2020</v>
      </c>
      <c r="G20" t="str">
        <f>VLOOKUP(Table1_1[[#This Row],[Vehicle]],vehicle_mapping!$A$2:$B$11,2,FALSE)</f>
        <v>Mahindra</v>
      </c>
      <c r="H20" s="20">
        <f>HLOOKUP(Table1_1[[#This Row],[Vehicle]],AMD_OU_Data!$D$5:$M$20,16,FALSE)</f>
        <v>1.5529494662742389</v>
      </c>
      <c r="I20" s="2">
        <f>VLOOKUP(Table1_1[[#This Row],[OU Code]],AMD_OU_Data!$C$25:$M$38,HLOOKUP(Table1_1[[#This Row],[Vehicle]],AMD_OU_Data!$D$24:$M$39,16,FALSE),FALSE)</f>
        <v>9.8332980589745791</v>
      </c>
      <c r="J20">
        <f>VLOOKUP(Table1_1[[#This Row],[OU Code]],AMD_OU_Data!$C$42:$E$56,2,FALSE)</f>
        <v>2500</v>
      </c>
      <c r="K20" s="21">
        <f>VLOOKUP(Table1_1[[#This Row],[OU Code]],AMD_OU_Data!$C$42:$E$56,3,FALSE)</f>
        <v>96.102793427526507</v>
      </c>
      <c r="L20" s="22">
        <f>IF(E20="market",0,(Table5_19[[#This Row],[km travelled]]/Table5_19[[#This Row],[mileage]])*Table5_19[[#This Row],[fuel price]])</f>
        <v>24433.001229891568</v>
      </c>
      <c r="M20" s="22">
        <f>VLOOKUP(B20,AMD_OU_Data!$C$61:$M$74,HLOOKUP(Table1_1[[#This Row],[Vehicle]],AMD_OU_Data!$D$60:$M$75,16,FALSE),FALSE)</f>
        <v>10200</v>
      </c>
      <c r="N20" s="22">
        <f>IF(F20&gt;2015,VLOOKUP(Table5_19[[#This Row],[vehicle name]],AMD_EMI_Data!$A$7:$E$26,5,FALSE),0)</f>
        <v>11420.4474004234</v>
      </c>
      <c r="O20" s="22">
        <f>IF(Table3_18[[#This Row],[Vehicle ownership]]="Market",IF(Table5_19[[#This Row],[capacity]]&lt;3, 40000, 80000),L20+M20+N20)</f>
        <v>46053.448630314968</v>
      </c>
      <c r="P20" s="22">
        <f>IF(Table3_18[[#This Row],[Vehicle ownership]]="Market",IF(Table5_19[[#This Row],[capacity]]&lt;3,8000,16000),IF(Table5_19[[#This Row],[capacity]]&lt;3,28000,36000))</f>
        <v>28000</v>
      </c>
      <c r="Q20" s="21">
        <f>Table5_19[[#This Row],[vehicle cost]]+Table5_19[[#This Row],[team cost]]</f>
        <v>74053.448630314961</v>
      </c>
    </row>
    <row r="21" spans="1:17" x14ac:dyDescent="0.3">
      <c r="A21" t="s">
        <v>98</v>
      </c>
      <c r="B21" t="s">
        <v>81</v>
      </c>
      <c r="C21" t="s">
        <v>32</v>
      </c>
      <c r="D21" t="s">
        <v>12</v>
      </c>
      <c r="E21" t="s">
        <v>19</v>
      </c>
      <c r="F21">
        <v>2012</v>
      </c>
      <c r="G21" t="str">
        <f>VLOOKUP(Table1_1[[#This Row],[Vehicle]],vehicle_mapping!$A$2:$B$11,2,FALSE)</f>
        <v>Eicher 17</v>
      </c>
      <c r="H21" s="20">
        <f>HLOOKUP(Table1_1[[#This Row],[Vehicle]],AMD_OU_Data!$D$5:$M$20,16,FALSE)</f>
        <v>4.7743248128964799</v>
      </c>
      <c r="I21" s="2">
        <f>VLOOKUP(Table1_1[[#This Row],[OU Code]],AMD_OU_Data!$C$25:$M$38,HLOOKUP(Table1_1[[#This Row],[Vehicle]],AMD_OU_Data!$D$24:$M$39,16,FALSE),FALSE)</f>
        <v>6.5525461364709248</v>
      </c>
      <c r="J21">
        <f>VLOOKUP(Table1_1[[#This Row],[OU Code]],AMD_OU_Data!$C$42:$E$56,2,FALSE)</f>
        <v>2900</v>
      </c>
      <c r="K21" s="21">
        <f>VLOOKUP(Table1_1[[#This Row],[OU Code]],AMD_OU_Data!$C$42:$E$56,3,FALSE)</f>
        <v>100.490621572495</v>
      </c>
      <c r="L21" s="22">
        <f>IF(E21="market",0,(Table5_19[[#This Row],[km travelled]]/Table5_19[[#This Row],[mileage]])*Table5_19[[#This Row],[fuel price]])</f>
        <v>44474.742564298867</v>
      </c>
      <c r="M21" s="22">
        <f>VLOOKUP(B21,AMD_OU_Data!$C$61:$M$74,HLOOKUP(Table1_1[[#This Row],[Vehicle]],AMD_OU_Data!$D$60:$M$75,16,FALSE),FALSE)</f>
        <v>12500</v>
      </c>
      <c r="N21" s="22">
        <f>IF(F21&gt;2015,VLOOKUP(Table5_19[[#This Row],[vehicle name]],AMD_EMI_Data!$A$7:$E$26,5,FALSE),0)</f>
        <v>0</v>
      </c>
      <c r="O21" s="22">
        <f>IF(Table3_18[[#This Row],[Vehicle ownership]]="Market",IF(Table5_19[[#This Row],[capacity]]&lt;3, 40000, 80000),L21+M21+N21)</f>
        <v>56974.742564298867</v>
      </c>
      <c r="P21" s="22">
        <f>IF(Table3_18[[#This Row],[Vehicle ownership]]="Market",IF(Table5_19[[#This Row],[capacity]]&lt;3,8000,16000),IF(Table5_19[[#This Row],[capacity]]&lt;3,28000,36000))</f>
        <v>36000</v>
      </c>
      <c r="Q21" s="21">
        <f>Table5_19[[#This Row],[vehicle cost]]+Table5_19[[#This Row],[team cost]]</f>
        <v>92974.742564298867</v>
      </c>
    </row>
    <row r="22" spans="1:17" x14ac:dyDescent="0.3">
      <c r="A22" t="s">
        <v>98</v>
      </c>
      <c r="B22" t="s">
        <v>81</v>
      </c>
      <c r="C22" t="s">
        <v>33</v>
      </c>
      <c r="D22" t="s">
        <v>34</v>
      </c>
      <c r="E22" t="s">
        <v>9</v>
      </c>
      <c r="F22" t="s">
        <v>10</v>
      </c>
      <c r="G22" t="str">
        <f>VLOOKUP(Table1_1[[#This Row],[Vehicle]],vehicle_mapping!$A$2:$B$11,2,FALSE)</f>
        <v>Eicher 19</v>
      </c>
      <c r="H22" s="20">
        <f>HLOOKUP(Table1_1[[#This Row],[Vehicle]],AMD_OU_Data!$D$5:$M$20,16,FALSE)</f>
        <v>6.851440040621382</v>
      </c>
      <c r="I22" s="2">
        <f>VLOOKUP(Table1_1[[#This Row],[OU Code]],AMD_OU_Data!$C$25:$M$38,HLOOKUP(Table1_1[[#This Row],[Vehicle]],AMD_OU_Data!$D$24:$M$39,16,FALSE),FALSE)</f>
        <v>6.9433969910850388</v>
      </c>
      <c r="J22">
        <f>VLOOKUP(Table1_1[[#This Row],[OU Code]],AMD_OU_Data!$C$42:$E$56,2,FALSE)</f>
        <v>2900</v>
      </c>
      <c r="K22" s="21">
        <f>VLOOKUP(Table1_1[[#This Row],[OU Code]],AMD_OU_Data!$C$42:$E$56,3,FALSE)</f>
        <v>100.490621572495</v>
      </c>
      <c r="L22" s="22">
        <f>IF(E22="market",0,(Table5_19[[#This Row],[km travelled]]/Table5_19[[#This Row],[mileage]])*Table5_19[[#This Row],[fuel price]])</f>
        <v>0</v>
      </c>
      <c r="M22" s="22">
        <f>VLOOKUP(B22,AMD_OU_Data!$C$61:$M$74,HLOOKUP(Table1_1[[#This Row],[Vehicle]],AMD_OU_Data!$D$60:$M$75,16,FALSE),FALSE)</f>
        <v>11400</v>
      </c>
      <c r="N22" s="22">
        <f>IF(F22&gt;2015,VLOOKUP(Table5_19[[#This Row],[vehicle name]],AMD_EMI_Data!$A$7:$E$26,5,FALSE),0)</f>
        <v>17511.352680649215</v>
      </c>
      <c r="O22" s="22">
        <f>IF(Table3_18[[#This Row],[Vehicle ownership]]="Market",IF(Table5_19[[#This Row],[capacity]]&lt;3, 40000, 80000),L22+M22+N22)</f>
        <v>80000</v>
      </c>
      <c r="P22" s="22">
        <f>IF(Table3_18[[#This Row],[Vehicle ownership]]="Market",IF(Table5_19[[#This Row],[capacity]]&lt;3,8000,16000),IF(Table5_19[[#This Row],[capacity]]&lt;3,28000,36000))</f>
        <v>16000</v>
      </c>
      <c r="Q22" s="21">
        <f>Table5_19[[#This Row],[vehicle cost]]+Table5_19[[#This Row],[team cost]]</f>
        <v>96000</v>
      </c>
    </row>
    <row r="23" spans="1:17" x14ac:dyDescent="0.3">
      <c r="A23" t="s">
        <v>96</v>
      </c>
      <c r="B23" t="s">
        <v>85</v>
      </c>
      <c r="C23" t="s">
        <v>35</v>
      </c>
      <c r="D23" t="s">
        <v>8</v>
      </c>
      <c r="E23" t="s">
        <v>13</v>
      </c>
      <c r="F23">
        <v>2020</v>
      </c>
      <c r="G23" t="str">
        <f>VLOOKUP(Table1_1[[#This Row],[Vehicle]],vehicle_mapping!$A$2:$B$11,2,FALSE)</f>
        <v>Eicher 14</v>
      </c>
      <c r="H23" s="20">
        <f>HLOOKUP(Table1_1[[#This Row],[Vehicle]],AMD_OU_Data!$D$5:$M$20,16,FALSE)</f>
        <v>2.4894079099475239</v>
      </c>
      <c r="I23" s="2">
        <f>VLOOKUP(Table1_1[[#This Row],[OU Code]],AMD_OU_Data!$C$25:$M$38,HLOOKUP(Table1_1[[#This Row],[Vehicle]],AMD_OU_Data!$D$24:$M$39,16,FALSE),FALSE)</f>
        <v>8.5572888357740542</v>
      </c>
      <c r="J23">
        <f>VLOOKUP(Table1_1[[#This Row],[OU Code]],AMD_OU_Data!$C$42:$E$56,2,FALSE)</f>
        <v>1900</v>
      </c>
      <c r="K23" s="21">
        <f>VLOOKUP(Table1_1[[#This Row],[OU Code]],AMD_OU_Data!$C$42:$E$56,3,FALSE)</f>
        <v>100.23638952450855</v>
      </c>
      <c r="L23" s="22">
        <f>IF(E23="market",0,(Table5_19[[#This Row],[km travelled]]/Table5_19[[#This Row],[mileage]])*Table5_19[[#This Row],[fuel price]])</f>
        <v>22255.780277088084</v>
      </c>
      <c r="M23" s="22">
        <f>VLOOKUP(B23,AMD_OU_Data!$C$61:$M$74,HLOOKUP(Table1_1[[#This Row],[Vehicle]],AMD_OU_Data!$D$60:$M$75,16,FALSE),FALSE)</f>
        <v>11900</v>
      </c>
      <c r="N23" s="22">
        <f>IF(F23&gt;2015,VLOOKUP(Table5_19[[#This Row],[vehicle name]],AMD_EMI_Data!$A$7:$E$26,5,FALSE),0)</f>
        <v>11420.4474004234</v>
      </c>
      <c r="O23" s="22">
        <f>IF(Table3_18[[#This Row],[Vehicle ownership]]="Market",IF(Table5_19[[#This Row],[capacity]]&lt;3, 40000, 80000),L23+M23+N23)</f>
        <v>45576.227677511481</v>
      </c>
      <c r="P23" s="22">
        <f>IF(Table3_18[[#This Row],[Vehicle ownership]]="Market",IF(Table5_19[[#This Row],[capacity]]&lt;3,8000,16000),IF(Table5_19[[#This Row],[capacity]]&lt;3,28000,36000))</f>
        <v>28000</v>
      </c>
      <c r="Q23" s="21">
        <f>Table5_19[[#This Row],[vehicle cost]]+Table5_19[[#This Row],[team cost]]</f>
        <v>73576.227677511488</v>
      </c>
    </row>
    <row r="24" spans="1:17" x14ac:dyDescent="0.3">
      <c r="A24" t="s">
        <v>96</v>
      </c>
      <c r="B24" t="s">
        <v>85</v>
      </c>
      <c r="C24" t="s">
        <v>35</v>
      </c>
      <c r="D24" t="s">
        <v>18</v>
      </c>
      <c r="E24" t="s">
        <v>19</v>
      </c>
      <c r="F24">
        <v>2018</v>
      </c>
      <c r="G24" t="str">
        <f>VLOOKUP(Table1_1[[#This Row],[Vehicle]],vehicle_mapping!$A$2:$B$11,2,FALSE)</f>
        <v>Tata Ace</v>
      </c>
      <c r="H24" s="20">
        <f>HLOOKUP(Table1_1[[#This Row],[Vehicle]],AMD_OU_Data!$D$5:$M$20,16,FALSE)</f>
        <v>0.81828712170003737</v>
      </c>
      <c r="I24" s="2">
        <f>VLOOKUP(Table1_1[[#This Row],[OU Code]],AMD_OU_Data!$C$25:$M$38,HLOOKUP(Table1_1[[#This Row],[Vehicle]],AMD_OU_Data!$D$24:$M$39,16,FALSE),FALSE)</f>
        <v>17.527489465012966</v>
      </c>
      <c r="J24">
        <f>VLOOKUP(Table1_1[[#This Row],[OU Code]],AMD_OU_Data!$C$42:$E$56,2,FALSE)</f>
        <v>1900</v>
      </c>
      <c r="K24" s="21">
        <f>VLOOKUP(Table1_1[[#This Row],[OU Code]],AMD_OU_Data!$C$42:$E$56,3,FALSE)</f>
        <v>100.23638952450855</v>
      </c>
      <c r="L24" s="22">
        <f>IF(E24="market",0,(Table5_19[[#This Row],[km travelled]]/Table5_19[[#This Row],[mileage]])*Table5_19[[#This Row],[fuel price]])</f>
        <v>10865.739812694012</v>
      </c>
      <c r="M24" s="22">
        <f>VLOOKUP(B24,AMD_OU_Data!$C$61:$M$74,HLOOKUP(Table1_1[[#This Row],[Vehicle]],AMD_OU_Data!$D$60:$M$75,16,FALSE),FALSE)</f>
        <v>10700</v>
      </c>
      <c r="N24" s="22">
        <f>IF(F24&gt;2015,VLOOKUP(Table5_19[[#This Row],[vehicle name]],AMD_EMI_Data!$A$7:$E$26,5,FALSE),0)</f>
        <v>6090.9052802258138</v>
      </c>
      <c r="O24" s="22">
        <f>IF(Table3_18[[#This Row],[Vehicle ownership]]="Market",IF(Table5_19[[#This Row],[capacity]]&lt;3, 40000, 80000),L24+M24+N24)</f>
        <v>27656.645092919825</v>
      </c>
      <c r="P24" s="22">
        <f>IF(Table3_18[[#This Row],[Vehicle ownership]]="Market",IF(Table5_19[[#This Row],[capacity]]&lt;3,8000,16000),IF(Table5_19[[#This Row],[capacity]]&lt;3,28000,36000))</f>
        <v>28000</v>
      </c>
      <c r="Q24" s="21">
        <f>Table5_19[[#This Row],[vehicle cost]]+Table5_19[[#This Row],[team cost]]</f>
        <v>55656.645092919825</v>
      </c>
    </row>
    <row r="25" spans="1:17" x14ac:dyDescent="0.3">
      <c r="A25" t="s">
        <v>103</v>
      </c>
      <c r="B25" t="s">
        <v>89</v>
      </c>
      <c r="C25" t="s">
        <v>38</v>
      </c>
      <c r="D25" t="s">
        <v>14</v>
      </c>
      <c r="E25" t="s">
        <v>19</v>
      </c>
      <c r="F25">
        <v>2013</v>
      </c>
      <c r="G25" t="str">
        <f>VLOOKUP(Table1_1[[#This Row],[Vehicle]],vehicle_mapping!$A$2:$B$11,2,FALSE)</f>
        <v>Mahindra</v>
      </c>
      <c r="H25" s="20">
        <f>HLOOKUP(Table1_1[[#This Row],[Vehicle]],AMD_OU_Data!$D$5:$M$20,16,FALSE)</f>
        <v>1.5529494662742389</v>
      </c>
      <c r="I25" s="2">
        <f>VLOOKUP(Table1_1[[#This Row],[OU Code]],AMD_OU_Data!$C$25:$M$38,HLOOKUP(Table1_1[[#This Row],[Vehicle]],AMD_OU_Data!$D$24:$M$39,16,FALSE),FALSE)</f>
        <v>9.8850325042295175</v>
      </c>
      <c r="J25">
        <f>VLOOKUP(Table1_1[[#This Row],[OU Code]],AMD_OU_Data!$C$42:$E$56,2,FALSE)</f>
        <v>1800</v>
      </c>
      <c r="K25" s="21">
        <f>VLOOKUP(Table1_1[[#This Row],[OU Code]],AMD_OU_Data!$C$42:$E$56,3,FALSE)</f>
        <v>90.694100434826595</v>
      </c>
      <c r="L25" s="22">
        <f>IF(E25="market",0,(Table5_19[[#This Row],[km travelled]]/Table5_19[[#This Row],[mileage]])*Table5_19[[#This Row],[fuel price]])</f>
        <v>16514.804651662827</v>
      </c>
      <c r="M25" s="22">
        <f>VLOOKUP(B25,AMD_OU_Data!$C$61:$M$74,HLOOKUP(Table1_1[[#This Row],[Vehicle]],AMD_OU_Data!$D$60:$M$75,16,FALSE),FALSE)</f>
        <v>8600</v>
      </c>
      <c r="N25" s="22">
        <f>IF(F25&gt;2015,VLOOKUP(Table5_19[[#This Row],[vehicle name]],AMD_EMI_Data!$A$7:$E$26,5,FALSE),0)</f>
        <v>0</v>
      </c>
      <c r="O25" s="22">
        <f>IF(Table3_18[[#This Row],[Vehicle ownership]]="Market",IF(Table5_19[[#This Row],[capacity]]&lt;3, 40000, 80000),L25+M25+N25)</f>
        <v>25114.804651662827</v>
      </c>
      <c r="P25" s="22">
        <f>IF(Table3_18[[#This Row],[Vehicle ownership]]="Market",IF(Table5_19[[#This Row],[capacity]]&lt;3,8000,16000),IF(Table5_19[[#This Row],[capacity]]&lt;3,28000,36000))</f>
        <v>28000</v>
      </c>
      <c r="Q25" s="21">
        <f>Table5_19[[#This Row],[vehicle cost]]+Table5_19[[#This Row],[team cost]]</f>
        <v>53114.804651662824</v>
      </c>
    </row>
    <row r="26" spans="1:17" x14ac:dyDescent="0.3">
      <c r="A26" t="s">
        <v>102</v>
      </c>
      <c r="B26" t="s">
        <v>84</v>
      </c>
      <c r="C26" t="s">
        <v>39</v>
      </c>
      <c r="D26" t="s">
        <v>8</v>
      </c>
      <c r="E26" t="s">
        <v>9</v>
      </c>
      <c r="F26" t="s">
        <v>10</v>
      </c>
      <c r="G26" t="str">
        <f>VLOOKUP(Table1_1[[#This Row],[Vehicle]],vehicle_mapping!$A$2:$B$11,2,FALSE)</f>
        <v>Eicher 14</v>
      </c>
      <c r="H26" s="20">
        <f>HLOOKUP(Table1_1[[#This Row],[Vehicle]],AMD_OU_Data!$D$5:$M$20,16,FALSE)</f>
        <v>2.4894079099475239</v>
      </c>
      <c r="I26" s="2">
        <f>VLOOKUP(Table1_1[[#This Row],[OU Code]],AMD_OU_Data!$C$25:$M$38,HLOOKUP(Table1_1[[#This Row],[Vehicle]],AMD_OU_Data!$D$24:$M$39,16,FALSE),FALSE)</f>
        <v>12.597885435760045</v>
      </c>
      <c r="J26">
        <f>VLOOKUP(Table1_1[[#This Row],[OU Code]],AMD_OU_Data!$C$42:$E$56,2,FALSE)</f>
        <v>3000</v>
      </c>
      <c r="K26" s="21">
        <f>VLOOKUP(Table1_1[[#This Row],[OU Code]],AMD_OU_Data!$C$42:$E$56,3,FALSE)</f>
        <v>78.562830363879911</v>
      </c>
      <c r="L26" s="22">
        <f>IF(E26="market",0,(Table5_19[[#This Row],[km travelled]]/Table5_19[[#This Row],[mileage]])*Table5_19[[#This Row],[fuel price]])</f>
        <v>0</v>
      </c>
      <c r="M26" s="22">
        <f>VLOOKUP(B26,AMD_OU_Data!$C$61:$M$74,HLOOKUP(Table1_1[[#This Row],[Vehicle]],AMD_OU_Data!$D$60:$M$75,16,FALSE),FALSE)</f>
        <v>15100</v>
      </c>
      <c r="N26" s="22">
        <f>IF(F26&gt;2015,VLOOKUP(Table5_19[[#This Row],[vehicle name]],AMD_EMI_Data!$A$7:$E$26,5,FALSE),0)</f>
        <v>11420.4474004234</v>
      </c>
      <c r="O26" s="22">
        <f>IF(Table3_18[[#This Row],[Vehicle ownership]]="Market",IF(Table5_19[[#This Row],[capacity]]&lt;3, 40000, 80000),L26+M26+N26)</f>
        <v>40000</v>
      </c>
      <c r="P26" s="22">
        <f>IF(Table3_18[[#This Row],[Vehicle ownership]]="Market",IF(Table5_19[[#This Row],[capacity]]&lt;3,8000,16000),IF(Table5_19[[#This Row],[capacity]]&lt;3,28000,36000))</f>
        <v>8000</v>
      </c>
      <c r="Q26" s="21">
        <f>Table5_19[[#This Row],[vehicle cost]]+Table5_19[[#This Row],[team cost]]</f>
        <v>48000</v>
      </c>
    </row>
    <row r="27" spans="1:17" x14ac:dyDescent="0.3">
      <c r="A27" t="s">
        <v>102</v>
      </c>
      <c r="B27" t="s">
        <v>84</v>
      </c>
      <c r="C27" t="s">
        <v>39</v>
      </c>
      <c r="D27" t="s">
        <v>16</v>
      </c>
      <c r="E27" t="s">
        <v>13</v>
      </c>
      <c r="F27">
        <v>2019</v>
      </c>
      <c r="G27" t="str">
        <f>VLOOKUP(Table1_1[[#This Row],[Vehicle]],vehicle_mapping!$A$2:$B$11,2,FALSE)</f>
        <v>AL Dost</v>
      </c>
      <c r="H27" s="20">
        <f>HLOOKUP(Table1_1[[#This Row],[Vehicle]],AMD_OU_Data!$D$5:$M$20,16,FALSE)</f>
        <v>1.2979552817751512</v>
      </c>
      <c r="I27" s="2">
        <f>VLOOKUP(Table1_1[[#This Row],[OU Code]],AMD_OU_Data!$C$25:$M$38,HLOOKUP(Table1_1[[#This Row],[Vehicle]],AMD_OU_Data!$D$24:$M$39,16,FALSE),FALSE)</f>
        <v>16.206961290646341</v>
      </c>
      <c r="J27">
        <f>VLOOKUP(Table1_1[[#This Row],[OU Code]],AMD_OU_Data!$C$42:$E$56,2,FALSE)</f>
        <v>3000</v>
      </c>
      <c r="K27" s="21">
        <f>VLOOKUP(Table1_1[[#This Row],[OU Code]],AMD_OU_Data!$C$42:$E$56,3,FALSE)</f>
        <v>78.562830363879911</v>
      </c>
      <c r="L27" s="22">
        <f>IF(E27="market",0,(Table5_19[[#This Row],[km travelled]]/Table5_19[[#This Row],[mileage]])*Table5_19[[#This Row],[fuel price]])</f>
        <v>14542.423275093808</v>
      </c>
      <c r="M27" s="22">
        <f>VLOOKUP(B27,AMD_OU_Data!$C$61:$M$74,HLOOKUP(Table1_1[[#This Row],[Vehicle]],AMD_OU_Data!$D$60:$M$75,16,FALSE),FALSE)</f>
        <v>10200</v>
      </c>
      <c r="N27" s="22">
        <f>IF(F27&gt;2015,VLOOKUP(Table5_19[[#This Row],[vehicle name]],AMD_EMI_Data!$A$7:$E$26,5,FALSE),0)</f>
        <v>7613.6316002822668</v>
      </c>
      <c r="O27" s="22">
        <f>IF(Table3_18[[#This Row],[Vehicle ownership]]="Market",IF(Table5_19[[#This Row],[capacity]]&lt;3, 40000, 80000),L27+M27+N27)</f>
        <v>32356.054875376078</v>
      </c>
      <c r="P27" s="22">
        <f>IF(Table3_18[[#This Row],[Vehicle ownership]]="Market",IF(Table5_19[[#This Row],[capacity]]&lt;3,8000,16000),IF(Table5_19[[#This Row],[capacity]]&lt;3,28000,36000))</f>
        <v>28000</v>
      </c>
      <c r="Q27" s="21">
        <f>Table5_19[[#This Row],[vehicle cost]]+Table5_19[[#This Row],[team cost]]</f>
        <v>60356.054875376081</v>
      </c>
    </row>
    <row r="28" spans="1:17" x14ac:dyDescent="0.3">
      <c r="A28" t="s">
        <v>102</v>
      </c>
      <c r="B28" t="s">
        <v>84</v>
      </c>
      <c r="C28" t="s">
        <v>39</v>
      </c>
      <c r="D28" t="s">
        <v>29</v>
      </c>
      <c r="E28" t="s">
        <v>13</v>
      </c>
      <c r="F28">
        <v>2018</v>
      </c>
      <c r="G28" t="str">
        <f>VLOOKUP(Table1_1[[#This Row],[Vehicle]],vehicle_mapping!$A$2:$B$11,2,FALSE)</f>
        <v>Super ace</v>
      </c>
      <c r="H28" s="20">
        <f>HLOOKUP(Table1_1[[#This Row],[Vehicle]],AMD_OU_Data!$D$5:$M$20,16,FALSE)</f>
        <v>1.2876695268341951</v>
      </c>
      <c r="I28" s="2">
        <f>VLOOKUP(Table1_1[[#This Row],[OU Code]],AMD_OU_Data!$C$25:$M$38,HLOOKUP(Table1_1[[#This Row],[Vehicle]],AMD_OU_Data!$D$24:$M$39,16,FALSE),FALSE)</f>
        <v>9.9226528824228826</v>
      </c>
      <c r="J28">
        <f>VLOOKUP(Table1_1[[#This Row],[OU Code]],AMD_OU_Data!$C$42:$E$56,2,FALSE)</f>
        <v>3000</v>
      </c>
      <c r="K28" s="21">
        <f>VLOOKUP(Table1_1[[#This Row],[OU Code]],AMD_OU_Data!$C$42:$E$56,3,FALSE)</f>
        <v>78.562830363879911</v>
      </c>
      <c r="L28" s="22">
        <f>IF(E28="market",0,(Table5_19[[#This Row],[km travelled]]/Table5_19[[#This Row],[mileage]])*Table5_19[[#This Row],[fuel price]])</f>
        <v>23752.568379081509</v>
      </c>
      <c r="M28" s="22">
        <f>VLOOKUP(B28,AMD_OU_Data!$C$61:$M$74,HLOOKUP(Table1_1[[#This Row],[Vehicle]],AMD_OU_Data!$D$60:$M$75,16,FALSE),FALSE)</f>
        <v>10500</v>
      </c>
      <c r="N28" s="22">
        <f>IF(F28&gt;2015,VLOOKUP(Table5_19[[#This Row],[vehicle name]],AMD_EMI_Data!$A$7:$E$26,5,FALSE),0)</f>
        <v>8374.9947603104938</v>
      </c>
      <c r="O28" s="22">
        <f>IF(Table3_18[[#This Row],[Vehicle ownership]]="Market",IF(Table5_19[[#This Row],[capacity]]&lt;3, 40000, 80000),L28+M28+N28)</f>
        <v>42627.563139392005</v>
      </c>
      <c r="P28" s="22">
        <f>IF(Table3_18[[#This Row],[Vehicle ownership]]="Market",IF(Table5_19[[#This Row],[capacity]]&lt;3,8000,16000),IF(Table5_19[[#This Row],[capacity]]&lt;3,28000,36000))</f>
        <v>28000</v>
      </c>
      <c r="Q28" s="21">
        <f>Table5_19[[#This Row],[vehicle cost]]+Table5_19[[#This Row],[team cost]]</f>
        <v>70627.563139392005</v>
      </c>
    </row>
    <row r="29" spans="1:17" x14ac:dyDescent="0.3">
      <c r="A29" t="s">
        <v>102</v>
      </c>
      <c r="B29" t="s">
        <v>84</v>
      </c>
      <c r="C29" t="s">
        <v>41</v>
      </c>
      <c r="D29" t="s">
        <v>18</v>
      </c>
      <c r="E29" t="s">
        <v>13</v>
      </c>
      <c r="F29">
        <v>2013</v>
      </c>
      <c r="G29" t="str">
        <f>VLOOKUP(Table1_1[[#This Row],[Vehicle]],vehicle_mapping!$A$2:$B$11,2,FALSE)</f>
        <v>Tata Ace</v>
      </c>
      <c r="H29" s="20">
        <f>HLOOKUP(Table1_1[[#This Row],[Vehicle]],AMD_OU_Data!$D$5:$M$20,16,FALSE)</f>
        <v>0.81828712170003737</v>
      </c>
      <c r="I29" s="2">
        <f>VLOOKUP(Table1_1[[#This Row],[OU Code]],AMD_OU_Data!$C$25:$M$38,HLOOKUP(Table1_1[[#This Row],[Vehicle]],AMD_OU_Data!$D$24:$M$39,16,FALSE),FALSE)</f>
        <v>18.889971546597494</v>
      </c>
      <c r="J29">
        <f>VLOOKUP(Table1_1[[#This Row],[OU Code]],AMD_OU_Data!$C$42:$E$56,2,FALSE)</f>
        <v>3000</v>
      </c>
      <c r="K29" s="21">
        <f>VLOOKUP(Table1_1[[#This Row],[OU Code]],AMD_OU_Data!$C$42:$E$56,3,FALSE)</f>
        <v>78.562830363879911</v>
      </c>
      <c r="L29" s="22">
        <f>IF(E29="market",0,(Table5_19[[#This Row],[km travelled]]/Table5_19[[#This Row],[mileage]])*Table5_19[[#This Row],[fuel price]])</f>
        <v>12476.910857713416</v>
      </c>
      <c r="M29" s="22">
        <f>VLOOKUP(B29,AMD_OU_Data!$C$61:$M$74,HLOOKUP(Table1_1[[#This Row],[Vehicle]],AMD_OU_Data!$D$60:$M$75,16,FALSE),FALSE)</f>
        <v>10700</v>
      </c>
      <c r="N29" s="22">
        <f>IF(F29&gt;2015,VLOOKUP(Table5_19[[#This Row],[vehicle name]],AMD_EMI_Data!$A$7:$E$26,5,FALSE),0)</f>
        <v>0</v>
      </c>
      <c r="O29" s="22">
        <f>IF(Table3_18[[#This Row],[Vehicle ownership]]="Market",IF(Table5_19[[#This Row],[capacity]]&lt;3, 40000, 80000),L29+M29+N29)</f>
        <v>23176.910857713417</v>
      </c>
      <c r="P29" s="22">
        <f>IF(Table3_18[[#This Row],[Vehicle ownership]]="Market",IF(Table5_19[[#This Row],[capacity]]&lt;3,8000,16000),IF(Table5_19[[#This Row],[capacity]]&lt;3,28000,36000))</f>
        <v>28000</v>
      </c>
      <c r="Q29" s="21">
        <f>Table5_19[[#This Row],[vehicle cost]]+Table5_19[[#This Row],[team cost]]</f>
        <v>51176.910857713417</v>
      </c>
    </row>
    <row r="30" spans="1:17" x14ac:dyDescent="0.3">
      <c r="A30" t="s">
        <v>102</v>
      </c>
      <c r="B30" t="s">
        <v>84</v>
      </c>
      <c r="C30" t="s">
        <v>41</v>
      </c>
      <c r="D30" t="s">
        <v>29</v>
      </c>
      <c r="E30" t="s">
        <v>19</v>
      </c>
      <c r="F30">
        <v>2015</v>
      </c>
      <c r="G30" t="str">
        <f>VLOOKUP(Table1_1[[#This Row],[Vehicle]],vehicle_mapping!$A$2:$B$11,2,FALSE)</f>
        <v>Super ace</v>
      </c>
      <c r="H30" s="20">
        <f>HLOOKUP(Table1_1[[#This Row],[Vehicle]],AMD_OU_Data!$D$5:$M$20,16,FALSE)</f>
        <v>1.2876695268341951</v>
      </c>
      <c r="I30" s="2">
        <f>VLOOKUP(Table1_1[[#This Row],[OU Code]],AMD_OU_Data!$C$25:$M$38,HLOOKUP(Table1_1[[#This Row],[Vehicle]],AMD_OU_Data!$D$24:$M$39,16,FALSE),FALSE)</f>
        <v>9.9226528824228826</v>
      </c>
      <c r="J30">
        <f>VLOOKUP(Table1_1[[#This Row],[OU Code]],AMD_OU_Data!$C$42:$E$56,2,FALSE)</f>
        <v>3000</v>
      </c>
      <c r="K30" s="21">
        <f>VLOOKUP(Table1_1[[#This Row],[OU Code]],AMD_OU_Data!$C$42:$E$56,3,FALSE)</f>
        <v>78.562830363879911</v>
      </c>
      <c r="L30" s="22">
        <f>IF(E30="market",0,(Table5_19[[#This Row],[km travelled]]/Table5_19[[#This Row],[mileage]])*Table5_19[[#This Row],[fuel price]])</f>
        <v>23752.568379081509</v>
      </c>
      <c r="M30" s="22">
        <f>VLOOKUP(B30,AMD_OU_Data!$C$61:$M$74,HLOOKUP(Table1_1[[#This Row],[Vehicle]],AMD_OU_Data!$D$60:$M$75,16,FALSE),FALSE)</f>
        <v>10500</v>
      </c>
      <c r="N30" s="22">
        <f>IF(F30&gt;2015,VLOOKUP(Table5_19[[#This Row],[vehicle name]],AMD_EMI_Data!$A$7:$E$26,5,FALSE),0)</f>
        <v>0</v>
      </c>
      <c r="O30" s="22">
        <f>IF(Table3_18[[#This Row],[Vehicle ownership]]="Market",IF(Table5_19[[#This Row],[capacity]]&lt;3, 40000, 80000),L30+M30+N30)</f>
        <v>34252.568379081509</v>
      </c>
      <c r="P30" s="22">
        <f>IF(Table3_18[[#This Row],[Vehicle ownership]]="Market",IF(Table5_19[[#This Row],[capacity]]&lt;3,8000,16000),IF(Table5_19[[#This Row],[capacity]]&lt;3,28000,36000))</f>
        <v>28000</v>
      </c>
      <c r="Q30" s="21">
        <f>Table5_19[[#This Row],[vehicle cost]]+Table5_19[[#This Row],[team cost]]</f>
        <v>62252.568379081509</v>
      </c>
    </row>
    <row r="31" spans="1:17" x14ac:dyDescent="0.3">
      <c r="A31" t="s">
        <v>98</v>
      </c>
      <c r="B31" t="s">
        <v>81</v>
      </c>
      <c r="C31" t="s">
        <v>44</v>
      </c>
      <c r="D31" t="s">
        <v>16</v>
      </c>
      <c r="E31" t="s">
        <v>13</v>
      </c>
      <c r="F31">
        <v>2013</v>
      </c>
      <c r="G31" t="str">
        <f>VLOOKUP(Table1_1[[#This Row],[Vehicle]],vehicle_mapping!$A$2:$B$11,2,FALSE)</f>
        <v>AL Dost</v>
      </c>
      <c r="H31" s="20">
        <f>HLOOKUP(Table1_1[[#This Row],[Vehicle]],AMD_OU_Data!$D$5:$M$20,16,FALSE)</f>
        <v>1.2979552817751512</v>
      </c>
      <c r="I31" s="2">
        <f>VLOOKUP(Table1_1[[#This Row],[OU Code]],AMD_OU_Data!$C$25:$M$38,HLOOKUP(Table1_1[[#This Row],[Vehicle]],AMD_OU_Data!$D$24:$M$39,16,FALSE),FALSE)</f>
        <v>13.451738176402987</v>
      </c>
      <c r="J31">
        <f>VLOOKUP(Table1_1[[#This Row],[OU Code]],AMD_OU_Data!$C$42:$E$56,2,FALSE)</f>
        <v>2900</v>
      </c>
      <c r="K31" s="21">
        <f>VLOOKUP(Table1_1[[#This Row],[OU Code]],AMD_OU_Data!$C$42:$E$56,3,FALSE)</f>
        <v>100.490621572495</v>
      </c>
      <c r="L31" s="22">
        <f>IF(E31="market",0,(Table5_19[[#This Row],[km travelled]]/Table5_19[[#This Row],[mileage]])*Table5_19[[#This Row],[fuel price]])</f>
        <v>21664.323133455633</v>
      </c>
      <c r="M31" s="22">
        <f>VLOOKUP(B31,AMD_OU_Data!$C$61:$M$74,HLOOKUP(Table1_1[[#This Row],[Vehicle]],AMD_OU_Data!$D$60:$M$75,16,FALSE),FALSE)</f>
        <v>7600</v>
      </c>
      <c r="N31" s="22">
        <f>IF(F31&gt;2015,VLOOKUP(Table5_19[[#This Row],[vehicle name]],AMD_EMI_Data!$A$7:$E$26,5,FALSE),0)</f>
        <v>0</v>
      </c>
      <c r="O31" s="22">
        <f>IF(Table3_18[[#This Row],[Vehicle ownership]]="Market",IF(Table5_19[[#This Row],[capacity]]&lt;3, 40000, 80000),L31+M31+N31)</f>
        <v>29264.323133455633</v>
      </c>
      <c r="P31" s="22">
        <f>IF(Table3_18[[#This Row],[Vehicle ownership]]="Market",IF(Table5_19[[#This Row],[capacity]]&lt;3,8000,16000),IF(Table5_19[[#This Row],[capacity]]&lt;3,28000,36000))</f>
        <v>28000</v>
      </c>
      <c r="Q31" s="21">
        <f>Table5_19[[#This Row],[vehicle cost]]+Table5_19[[#This Row],[team cost]]</f>
        <v>57264.323133455633</v>
      </c>
    </row>
    <row r="32" spans="1:17" x14ac:dyDescent="0.3">
      <c r="A32" t="s">
        <v>107</v>
      </c>
      <c r="B32" t="s">
        <v>91</v>
      </c>
      <c r="C32" t="s">
        <v>45</v>
      </c>
      <c r="D32" t="s">
        <v>16</v>
      </c>
      <c r="E32" t="s">
        <v>19</v>
      </c>
      <c r="F32">
        <v>2011</v>
      </c>
      <c r="G32" t="str">
        <f>VLOOKUP(Table1_1[[#This Row],[Vehicle]],vehicle_mapping!$A$2:$B$11,2,FALSE)</f>
        <v>AL Dost</v>
      </c>
      <c r="H32" s="20">
        <f>HLOOKUP(Table1_1[[#This Row],[Vehicle]],AMD_OU_Data!$D$5:$M$20,16,FALSE)</f>
        <v>1.2979552817751512</v>
      </c>
      <c r="I32" s="2">
        <f>VLOOKUP(Table1_1[[#This Row],[OU Code]],AMD_OU_Data!$C$25:$M$38,HLOOKUP(Table1_1[[#This Row],[Vehicle]],AMD_OU_Data!$D$24:$M$39,16,FALSE),FALSE)</f>
        <v>12.342261159350826</v>
      </c>
      <c r="J32">
        <f>VLOOKUP(Table1_1[[#This Row],[OU Code]],AMD_OU_Data!$C$42:$E$56,2,FALSE)</f>
        <v>2400</v>
      </c>
      <c r="K32" s="21">
        <f>VLOOKUP(Table1_1[[#This Row],[OU Code]],AMD_OU_Data!$C$42:$E$56,3,FALSE)</f>
        <v>98.228263631632004</v>
      </c>
      <c r="L32" s="22">
        <f>IF(E32="market",0,(Table5_19[[#This Row],[km travelled]]/Table5_19[[#This Row],[mileage]])*Table5_19[[#This Row],[fuel price]])</f>
        <v>19100.862449123269</v>
      </c>
      <c r="M32" s="22">
        <f>VLOOKUP(B32,AMD_OU_Data!$C$61:$M$74,HLOOKUP(Table1_1[[#This Row],[Vehicle]],AMD_OU_Data!$D$60:$M$75,16,FALSE),FALSE)</f>
        <v>6500</v>
      </c>
      <c r="N32" s="22">
        <f>IF(F32&gt;2015,VLOOKUP(Table5_19[[#This Row],[vehicle name]],AMD_EMI_Data!$A$7:$E$26,5,FALSE),0)</f>
        <v>0</v>
      </c>
      <c r="O32" s="22">
        <f>IF(Table3_18[[#This Row],[Vehicle ownership]]="Market",IF(Table5_19[[#This Row],[capacity]]&lt;3, 40000, 80000),L32+M32+N32)</f>
        <v>25600.862449123269</v>
      </c>
      <c r="P32" s="22">
        <f>IF(Table3_18[[#This Row],[Vehicle ownership]]="Market",IF(Table5_19[[#This Row],[capacity]]&lt;3,8000,16000),IF(Table5_19[[#This Row],[capacity]]&lt;3,28000,36000))</f>
        <v>28000</v>
      </c>
      <c r="Q32" s="21">
        <f>Table5_19[[#This Row],[vehicle cost]]+Table5_19[[#This Row],[team cost]]</f>
        <v>53600.862449123269</v>
      </c>
    </row>
    <row r="33" spans="1:17" x14ac:dyDescent="0.3">
      <c r="A33" t="s">
        <v>100</v>
      </c>
      <c r="B33" t="s">
        <v>86</v>
      </c>
      <c r="C33" t="s">
        <v>46</v>
      </c>
      <c r="D33" t="s">
        <v>8</v>
      </c>
      <c r="E33" t="s">
        <v>9</v>
      </c>
      <c r="F33" t="s">
        <v>10</v>
      </c>
      <c r="G33" t="str">
        <f>VLOOKUP(Table1_1[[#This Row],[Vehicle]],vehicle_mapping!$A$2:$B$11,2,FALSE)</f>
        <v>Eicher 14</v>
      </c>
      <c r="H33" s="20">
        <f>HLOOKUP(Table1_1[[#This Row],[Vehicle]],AMD_OU_Data!$D$5:$M$20,16,FALSE)</f>
        <v>2.4894079099475239</v>
      </c>
      <c r="I33" s="2">
        <f>VLOOKUP(Table1_1[[#This Row],[OU Code]],AMD_OU_Data!$C$25:$M$38,HLOOKUP(Table1_1[[#This Row],[Vehicle]],AMD_OU_Data!$D$24:$M$39,16,FALSE),FALSE)</f>
        <v>13.044642984582476</v>
      </c>
      <c r="J33">
        <f>VLOOKUP(Table1_1[[#This Row],[OU Code]],AMD_OU_Data!$C$42:$E$56,2,FALSE)</f>
        <v>2900</v>
      </c>
      <c r="K33" s="21">
        <f>VLOOKUP(Table1_1[[#This Row],[OU Code]],AMD_OU_Data!$C$42:$E$56,3,FALSE)</f>
        <v>99.413389578885443</v>
      </c>
      <c r="L33" s="22">
        <f>IF(E33="market",0,(Table5_19[[#This Row],[km travelled]]/Table5_19[[#This Row],[mileage]])*Table5_19[[#This Row],[fuel price]])</f>
        <v>0</v>
      </c>
      <c r="M33" s="22">
        <f>VLOOKUP(B33,AMD_OU_Data!$C$61:$M$74,HLOOKUP(Table1_1[[#This Row],[Vehicle]],AMD_OU_Data!$D$60:$M$75,16,FALSE),FALSE)</f>
        <v>18700</v>
      </c>
      <c r="N33" s="22">
        <f>IF(F33&gt;2015,VLOOKUP(Table5_19[[#This Row],[vehicle name]],AMD_EMI_Data!$A$7:$E$26,5,FALSE),0)</f>
        <v>11420.4474004234</v>
      </c>
      <c r="O33" s="22">
        <f>IF(Table3_18[[#This Row],[Vehicle ownership]]="Market",IF(Table5_19[[#This Row],[capacity]]&lt;3, 40000, 80000),L33+M33+N33)</f>
        <v>40000</v>
      </c>
      <c r="P33" s="22">
        <f>IF(Table3_18[[#This Row],[Vehicle ownership]]="Market",IF(Table5_19[[#This Row],[capacity]]&lt;3,8000,16000),IF(Table5_19[[#This Row],[capacity]]&lt;3,28000,36000))</f>
        <v>8000</v>
      </c>
      <c r="Q33" s="21">
        <f>Table5_19[[#This Row],[vehicle cost]]+Table5_19[[#This Row],[team cost]]</f>
        <v>48000</v>
      </c>
    </row>
    <row r="34" spans="1:17" x14ac:dyDescent="0.3">
      <c r="A34" t="s">
        <v>100</v>
      </c>
      <c r="B34" t="s">
        <v>86</v>
      </c>
      <c r="C34" t="s">
        <v>46</v>
      </c>
      <c r="D34" t="s">
        <v>18</v>
      </c>
      <c r="E34" t="s">
        <v>19</v>
      </c>
      <c r="F34">
        <v>2013</v>
      </c>
      <c r="G34" t="str">
        <f>VLOOKUP(Table1_1[[#This Row],[Vehicle]],vehicle_mapping!$A$2:$B$11,2,FALSE)</f>
        <v>Tata Ace</v>
      </c>
      <c r="H34" s="20">
        <f>HLOOKUP(Table1_1[[#This Row],[Vehicle]],AMD_OU_Data!$D$5:$M$20,16,FALSE)</f>
        <v>0.81828712170003737</v>
      </c>
      <c r="I34" s="2">
        <f>VLOOKUP(Table1_1[[#This Row],[OU Code]],AMD_OU_Data!$C$25:$M$38,HLOOKUP(Table1_1[[#This Row],[Vehicle]],AMD_OU_Data!$D$24:$M$39,16,FALSE),FALSE)</f>
        <v>17.294647938760768</v>
      </c>
      <c r="J34">
        <f>VLOOKUP(Table1_1[[#This Row],[OU Code]],AMD_OU_Data!$C$42:$E$56,2,FALSE)</f>
        <v>2900</v>
      </c>
      <c r="K34" s="21">
        <f>VLOOKUP(Table1_1[[#This Row],[OU Code]],AMD_OU_Data!$C$42:$E$56,3,FALSE)</f>
        <v>99.413389578885443</v>
      </c>
      <c r="L34" s="22">
        <f>IF(E34="market",0,(Table5_19[[#This Row],[km travelled]]/Table5_19[[#This Row],[mileage]])*Table5_19[[#This Row],[fuel price]])</f>
        <v>16669.829348340325</v>
      </c>
      <c r="M34" s="22">
        <f>VLOOKUP(B34,AMD_OU_Data!$C$61:$M$74,HLOOKUP(Table1_1[[#This Row],[Vehicle]],AMD_OU_Data!$D$60:$M$75,16,FALSE),FALSE)</f>
        <v>11500</v>
      </c>
      <c r="N34" s="22">
        <f>IF(F34&gt;2015,VLOOKUP(Table5_19[[#This Row],[vehicle name]],AMD_EMI_Data!$A$7:$E$26,5,FALSE),0)</f>
        <v>0</v>
      </c>
      <c r="O34" s="22">
        <f>IF(Table3_18[[#This Row],[Vehicle ownership]]="Market",IF(Table5_19[[#This Row],[capacity]]&lt;3, 40000, 80000),L34+M34+N34)</f>
        <v>28169.829348340325</v>
      </c>
      <c r="P34" s="22">
        <f>IF(Table3_18[[#This Row],[Vehicle ownership]]="Market",IF(Table5_19[[#This Row],[capacity]]&lt;3,8000,16000),IF(Table5_19[[#This Row],[capacity]]&lt;3,28000,36000))</f>
        <v>28000</v>
      </c>
      <c r="Q34" s="21">
        <f>Table5_19[[#This Row],[vehicle cost]]+Table5_19[[#This Row],[team cost]]</f>
        <v>56169.829348340325</v>
      </c>
    </row>
    <row r="35" spans="1:17" x14ac:dyDescent="0.3">
      <c r="A35" t="s">
        <v>102</v>
      </c>
      <c r="B35" t="s">
        <v>84</v>
      </c>
      <c r="C35" t="s">
        <v>48</v>
      </c>
      <c r="D35" t="s">
        <v>16</v>
      </c>
      <c r="E35" t="s">
        <v>19</v>
      </c>
      <c r="F35">
        <v>2015</v>
      </c>
      <c r="G35" t="str">
        <f>VLOOKUP(Table1_1[[#This Row],[Vehicle]],vehicle_mapping!$A$2:$B$11,2,FALSE)</f>
        <v>AL Dost</v>
      </c>
      <c r="H35" s="20">
        <f>HLOOKUP(Table1_1[[#This Row],[Vehicle]],AMD_OU_Data!$D$5:$M$20,16,FALSE)</f>
        <v>1.2979552817751512</v>
      </c>
      <c r="I35" s="2">
        <f>VLOOKUP(Table1_1[[#This Row],[OU Code]],AMD_OU_Data!$C$25:$M$38,HLOOKUP(Table1_1[[#This Row],[Vehicle]],AMD_OU_Data!$D$24:$M$39,16,FALSE),FALSE)</f>
        <v>16.206961290646341</v>
      </c>
      <c r="J35">
        <f>VLOOKUP(Table1_1[[#This Row],[OU Code]],AMD_OU_Data!$C$42:$E$56,2,FALSE)</f>
        <v>3000</v>
      </c>
      <c r="K35" s="21">
        <f>VLOOKUP(Table1_1[[#This Row],[OU Code]],AMD_OU_Data!$C$42:$E$56,3,FALSE)</f>
        <v>78.562830363879911</v>
      </c>
      <c r="L35" s="22">
        <f>IF(E35="market",0,(Table5_19[[#This Row],[km travelled]]/Table5_19[[#This Row],[mileage]])*Table5_19[[#This Row],[fuel price]])</f>
        <v>14542.423275093808</v>
      </c>
      <c r="M35" s="22">
        <f>VLOOKUP(B35,AMD_OU_Data!$C$61:$M$74,HLOOKUP(Table1_1[[#This Row],[Vehicle]],AMD_OU_Data!$D$60:$M$75,16,FALSE),FALSE)</f>
        <v>10200</v>
      </c>
      <c r="N35" s="22">
        <f>IF(F35&gt;2015,VLOOKUP(Table5_19[[#This Row],[vehicle name]],AMD_EMI_Data!$A$7:$E$26,5,FALSE),0)</f>
        <v>0</v>
      </c>
      <c r="O35" s="22">
        <f>IF(Table3_18[[#This Row],[Vehicle ownership]]="Market",IF(Table5_19[[#This Row],[capacity]]&lt;3, 40000, 80000),L35+M35+N35)</f>
        <v>24742.42327509381</v>
      </c>
      <c r="P35" s="22">
        <f>IF(Table3_18[[#This Row],[Vehicle ownership]]="Market",IF(Table5_19[[#This Row],[capacity]]&lt;3,8000,16000),IF(Table5_19[[#This Row],[capacity]]&lt;3,28000,36000))</f>
        <v>28000</v>
      </c>
      <c r="Q35" s="21">
        <f>Table5_19[[#This Row],[vehicle cost]]+Table5_19[[#This Row],[team cost]]</f>
        <v>52742.42327509381</v>
      </c>
    </row>
    <row r="36" spans="1:17" x14ac:dyDescent="0.3">
      <c r="A36" t="s">
        <v>100</v>
      </c>
      <c r="B36" t="s">
        <v>86</v>
      </c>
      <c r="C36" t="s">
        <v>49</v>
      </c>
      <c r="D36" t="s">
        <v>16</v>
      </c>
      <c r="E36" t="s">
        <v>19</v>
      </c>
      <c r="F36">
        <v>2014</v>
      </c>
      <c r="G36" t="str">
        <f>VLOOKUP(Table1_1[[#This Row],[Vehicle]],vehicle_mapping!$A$2:$B$11,2,FALSE)</f>
        <v>AL Dost</v>
      </c>
      <c r="H36" s="20">
        <f>HLOOKUP(Table1_1[[#This Row],[Vehicle]],AMD_OU_Data!$D$5:$M$20,16,FALSE)</f>
        <v>1.2979552817751512</v>
      </c>
      <c r="I36" s="2">
        <f>VLOOKUP(Table1_1[[#This Row],[OU Code]],AMD_OU_Data!$C$25:$M$38,HLOOKUP(Table1_1[[#This Row],[Vehicle]],AMD_OU_Data!$D$24:$M$39,16,FALSE),FALSE)</f>
        <v>6.5028597954101208</v>
      </c>
      <c r="J36">
        <f>VLOOKUP(Table1_1[[#This Row],[OU Code]],AMD_OU_Data!$C$42:$E$56,2,FALSE)</f>
        <v>2900</v>
      </c>
      <c r="K36" s="21">
        <f>VLOOKUP(Table1_1[[#This Row],[OU Code]],AMD_OU_Data!$C$42:$E$56,3,FALSE)</f>
        <v>99.413389578885443</v>
      </c>
      <c r="L36" s="22">
        <f>IF(E36="market",0,(Table5_19[[#This Row],[km travelled]]/Table5_19[[#This Row],[mileage]])*Table5_19[[#This Row],[fuel price]])</f>
        <v>44334.160484631124</v>
      </c>
      <c r="M36" s="22">
        <f>VLOOKUP(B36,AMD_OU_Data!$C$61:$M$74,HLOOKUP(Table1_1[[#This Row],[Vehicle]],AMD_OU_Data!$D$60:$M$75,16,FALSE),FALSE)</f>
        <v>11200</v>
      </c>
      <c r="N36" s="22">
        <f>IF(F36&gt;2015,VLOOKUP(Table5_19[[#This Row],[vehicle name]],AMD_EMI_Data!$A$7:$E$26,5,FALSE),0)</f>
        <v>0</v>
      </c>
      <c r="O36" s="22">
        <f>IF(Table3_18[[#This Row],[Vehicle ownership]]="Market",IF(Table5_19[[#This Row],[capacity]]&lt;3, 40000, 80000),L36+M36+N36)</f>
        <v>55534.160484631124</v>
      </c>
      <c r="P36" s="22">
        <f>IF(Table3_18[[#This Row],[Vehicle ownership]]="Market",IF(Table5_19[[#This Row],[capacity]]&lt;3,8000,16000),IF(Table5_19[[#This Row],[capacity]]&lt;3,28000,36000))</f>
        <v>28000</v>
      </c>
      <c r="Q36" s="21">
        <f>Table5_19[[#This Row],[vehicle cost]]+Table5_19[[#This Row],[team cost]]</f>
        <v>83534.160484631124</v>
      </c>
    </row>
    <row r="37" spans="1:17" x14ac:dyDescent="0.3">
      <c r="A37" t="s">
        <v>109</v>
      </c>
      <c r="B37" t="s">
        <v>82</v>
      </c>
      <c r="C37" t="s">
        <v>50</v>
      </c>
      <c r="D37" t="s">
        <v>18</v>
      </c>
      <c r="E37" t="s">
        <v>13</v>
      </c>
      <c r="F37">
        <v>2012</v>
      </c>
      <c r="G37" t="str">
        <f>VLOOKUP(Table1_1[[#This Row],[Vehicle]],vehicle_mapping!$A$2:$B$11,2,FALSE)</f>
        <v>Tata Ace</v>
      </c>
      <c r="H37" s="20">
        <f>HLOOKUP(Table1_1[[#This Row],[Vehicle]],AMD_OU_Data!$D$5:$M$20,16,FALSE)</f>
        <v>0.81828712170003737</v>
      </c>
      <c r="I37" s="2">
        <f>VLOOKUP(Table1_1[[#This Row],[OU Code]],AMD_OU_Data!$C$25:$M$38,HLOOKUP(Table1_1[[#This Row],[Vehicle]],AMD_OU_Data!$D$24:$M$39,16,FALSE),FALSE)</f>
        <v>9.3641429387747763</v>
      </c>
      <c r="J37">
        <f>VLOOKUP(Table1_1[[#This Row],[OU Code]],AMD_OU_Data!$C$42:$E$56,2,FALSE)</f>
        <v>2700</v>
      </c>
      <c r="K37" s="21">
        <f>VLOOKUP(Table1_1[[#This Row],[OU Code]],AMD_OU_Data!$C$42:$E$56,3,FALSE)</f>
        <v>113.411129978113</v>
      </c>
      <c r="L37" s="22">
        <f>IF(E37="market",0,(Table5_19[[#This Row],[km travelled]]/Table5_19[[#This Row],[mileage]])*Table5_19[[#This Row],[fuel price]])</f>
        <v>32700.275181934616</v>
      </c>
      <c r="M37" s="22">
        <f>VLOOKUP(B37,AMD_OU_Data!$C$61:$M$74,HLOOKUP(Table1_1[[#This Row],[Vehicle]],AMD_OU_Data!$D$60:$M$75,16,FALSE),FALSE)</f>
        <v>7800</v>
      </c>
      <c r="N37" s="22">
        <f>IF(F37&gt;2015,VLOOKUP(Table5_19[[#This Row],[vehicle name]],AMD_EMI_Data!$A$7:$E$26,5,FALSE),0)</f>
        <v>0</v>
      </c>
      <c r="O37" s="22">
        <f>IF(Table3_18[[#This Row],[Vehicle ownership]]="Market",IF(Table5_19[[#This Row],[capacity]]&lt;3, 40000, 80000),L37+M37+N37)</f>
        <v>40500.275181934616</v>
      </c>
      <c r="P37" s="22">
        <f>IF(Table3_18[[#This Row],[Vehicle ownership]]="Market",IF(Table5_19[[#This Row],[capacity]]&lt;3,8000,16000),IF(Table5_19[[#This Row],[capacity]]&lt;3,28000,36000))</f>
        <v>28000</v>
      </c>
      <c r="Q37" s="21">
        <f>Table5_19[[#This Row],[vehicle cost]]+Table5_19[[#This Row],[team cost]]</f>
        <v>68500.275181934616</v>
      </c>
    </row>
    <row r="38" spans="1:17" x14ac:dyDescent="0.3">
      <c r="A38" t="s">
        <v>106</v>
      </c>
      <c r="B38" t="s">
        <v>83</v>
      </c>
      <c r="C38" t="s">
        <v>51</v>
      </c>
      <c r="D38" t="s">
        <v>14</v>
      </c>
      <c r="E38" t="s">
        <v>13</v>
      </c>
      <c r="F38">
        <v>2015</v>
      </c>
      <c r="G38" t="str">
        <f>VLOOKUP(Table1_1[[#This Row],[Vehicle]],vehicle_mapping!$A$2:$B$11,2,FALSE)</f>
        <v>Mahindra</v>
      </c>
      <c r="H38" s="20">
        <f>HLOOKUP(Table1_1[[#This Row],[Vehicle]],AMD_OU_Data!$D$5:$M$20,16,FALSE)</f>
        <v>1.5529494662742389</v>
      </c>
      <c r="I38" s="2">
        <f>VLOOKUP(Table1_1[[#This Row],[OU Code]],AMD_OU_Data!$C$25:$M$38,HLOOKUP(Table1_1[[#This Row],[Vehicle]],AMD_OU_Data!$D$24:$M$39,16,FALSE),FALSE)</f>
        <v>11.216814907083885</v>
      </c>
      <c r="J38">
        <f>VLOOKUP(Table1_1[[#This Row],[OU Code]],AMD_OU_Data!$C$42:$E$56,2,FALSE)</f>
        <v>2600</v>
      </c>
      <c r="K38" s="21">
        <f>VLOOKUP(Table1_1[[#This Row],[OU Code]],AMD_OU_Data!$C$42:$E$56,3,FALSE)</f>
        <v>80.841831220499003</v>
      </c>
      <c r="L38" s="22">
        <f>IF(E38="market",0,(Table5_19[[#This Row],[km travelled]]/Table5_19[[#This Row],[mileage]])*Table5_19[[#This Row],[fuel price]])</f>
        <v>18738.720654163106</v>
      </c>
      <c r="M38" s="22">
        <f>VLOOKUP(B38,AMD_OU_Data!$C$61:$M$74,HLOOKUP(Table1_1[[#This Row],[Vehicle]],AMD_OU_Data!$D$60:$M$75,16,FALSE),FALSE)</f>
        <v>11200</v>
      </c>
      <c r="N38" s="22">
        <f>IF(F38&gt;2015,VLOOKUP(Table5_19[[#This Row],[vehicle name]],AMD_EMI_Data!$A$7:$E$26,5,FALSE),0)</f>
        <v>0</v>
      </c>
      <c r="O38" s="22">
        <f>IF(Table3_18[[#This Row],[Vehicle ownership]]="Market",IF(Table5_19[[#This Row],[capacity]]&lt;3, 40000, 80000),L38+M38+N38)</f>
        <v>29938.720654163106</v>
      </c>
      <c r="P38" s="22">
        <f>IF(Table3_18[[#This Row],[Vehicle ownership]]="Market",IF(Table5_19[[#This Row],[capacity]]&lt;3,8000,16000),IF(Table5_19[[#This Row],[capacity]]&lt;3,28000,36000))</f>
        <v>28000</v>
      </c>
      <c r="Q38" s="21">
        <f>Table5_19[[#This Row],[vehicle cost]]+Table5_19[[#This Row],[team cost]]</f>
        <v>57938.720654163102</v>
      </c>
    </row>
    <row r="39" spans="1:17" x14ac:dyDescent="0.3">
      <c r="A39" t="s">
        <v>98</v>
      </c>
      <c r="B39" t="s">
        <v>81</v>
      </c>
      <c r="C39" t="s">
        <v>52</v>
      </c>
      <c r="D39" t="s">
        <v>12</v>
      </c>
      <c r="E39" t="s">
        <v>9</v>
      </c>
      <c r="F39" t="s">
        <v>10</v>
      </c>
      <c r="G39" t="str">
        <f>VLOOKUP(Table1_1[[#This Row],[Vehicle]],vehicle_mapping!$A$2:$B$11,2,FALSE)</f>
        <v>Eicher 17</v>
      </c>
      <c r="H39" s="20">
        <f>HLOOKUP(Table1_1[[#This Row],[Vehicle]],AMD_OU_Data!$D$5:$M$20,16,FALSE)</f>
        <v>4.7743248128964799</v>
      </c>
      <c r="I39" s="2">
        <f>VLOOKUP(Table1_1[[#This Row],[OU Code]],AMD_OU_Data!$C$25:$M$38,HLOOKUP(Table1_1[[#This Row],[Vehicle]],AMD_OU_Data!$D$24:$M$39,16,FALSE),FALSE)</f>
        <v>6.5525461364709248</v>
      </c>
      <c r="J39">
        <f>VLOOKUP(Table1_1[[#This Row],[OU Code]],AMD_OU_Data!$C$42:$E$56,2,FALSE)</f>
        <v>2900</v>
      </c>
      <c r="K39" s="21">
        <f>VLOOKUP(Table1_1[[#This Row],[OU Code]],AMD_OU_Data!$C$42:$E$56,3,FALSE)</f>
        <v>100.490621572495</v>
      </c>
      <c r="L39" s="22">
        <f>IF(E39="market",0,(Table5_19[[#This Row],[km travelled]]/Table5_19[[#This Row],[mileage]])*Table5_19[[#This Row],[fuel price]])</f>
        <v>0</v>
      </c>
      <c r="M39" s="22">
        <f>VLOOKUP(B39,AMD_OU_Data!$C$61:$M$74,HLOOKUP(Table1_1[[#This Row],[Vehicle]],AMD_OU_Data!$D$60:$M$75,16,FALSE),FALSE)</f>
        <v>12500</v>
      </c>
      <c r="N39" s="22">
        <f>IF(F39&gt;2015,VLOOKUP(Table5_19[[#This Row],[vehicle name]],AMD_EMI_Data!$A$7:$E$26,5,FALSE),0)</f>
        <v>17511.352680649215</v>
      </c>
      <c r="O39" s="22">
        <f>IF(Table3_18[[#This Row],[Vehicle ownership]]="Market",IF(Table5_19[[#This Row],[capacity]]&lt;3, 40000, 80000),L39+M39+N39)</f>
        <v>80000</v>
      </c>
      <c r="P39" s="22">
        <f>IF(Table3_18[[#This Row],[Vehicle ownership]]="Market",IF(Table5_19[[#This Row],[capacity]]&lt;3,8000,16000),IF(Table5_19[[#This Row],[capacity]]&lt;3,28000,36000))</f>
        <v>16000</v>
      </c>
      <c r="Q39" s="21">
        <f>Table5_19[[#This Row],[vehicle cost]]+Table5_19[[#This Row],[team cost]]</f>
        <v>96000</v>
      </c>
    </row>
    <row r="40" spans="1:17" x14ac:dyDescent="0.3">
      <c r="A40" t="s">
        <v>102</v>
      </c>
      <c r="B40" t="s">
        <v>84</v>
      </c>
      <c r="C40" t="s">
        <v>53</v>
      </c>
      <c r="D40" t="s">
        <v>16</v>
      </c>
      <c r="E40" t="s">
        <v>19</v>
      </c>
      <c r="F40">
        <v>2014</v>
      </c>
      <c r="G40" t="str">
        <f>VLOOKUP(Table1_1[[#This Row],[Vehicle]],vehicle_mapping!$A$2:$B$11,2,FALSE)</f>
        <v>AL Dost</v>
      </c>
      <c r="H40" s="20">
        <f>HLOOKUP(Table1_1[[#This Row],[Vehicle]],AMD_OU_Data!$D$5:$M$20,16,FALSE)</f>
        <v>1.2979552817751512</v>
      </c>
      <c r="I40" s="2">
        <f>VLOOKUP(Table1_1[[#This Row],[OU Code]],AMD_OU_Data!$C$25:$M$38,HLOOKUP(Table1_1[[#This Row],[Vehicle]],AMD_OU_Data!$D$24:$M$39,16,FALSE),FALSE)</f>
        <v>16.206961290646341</v>
      </c>
      <c r="J40">
        <f>VLOOKUP(Table1_1[[#This Row],[OU Code]],AMD_OU_Data!$C$42:$E$56,2,FALSE)</f>
        <v>3000</v>
      </c>
      <c r="K40" s="21">
        <f>VLOOKUP(Table1_1[[#This Row],[OU Code]],AMD_OU_Data!$C$42:$E$56,3,FALSE)</f>
        <v>78.562830363879911</v>
      </c>
      <c r="L40" s="22">
        <f>IF(E40="market",0,(Table5_19[[#This Row],[km travelled]]/Table5_19[[#This Row],[mileage]])*Table5_19[[#This Row],[fuel price]])</f>
        <v>14542.423275093808</v>
      </c>
      <c r="M40" s="22">
        <f>VLOOKUP(B40,AMD_OU_Data!$C$61:$M$74,HLOOKUP(Table1_1[[#This Row],[Vehicle]],AMD_OU_Data!$D$60:$M$75,16,FALSE),FALSE)</f>
        <v>10200</v>
      </c>
      <c r="N40" s="22">
        <f>IF(F40&gt;2015,VLOOKUP(Table5_19[[#This Row],[vehicle name]],AMD_EMI_Data!$A$7:$E$26,5,FALSE),0)</f>
        <v>0</v>
      </c>
      <c r="O40" s="22">
        <f>IF(Table3_18[[#This Row],[Vehicle ownership]]="Market",IF(Table5_19[[#This Row],[capacity]]&lt;3, 40000, 80000),L40+M40+N40)</f>
        <v>24742.42327509381</v>
      </c>
      <c r="P40" s="22">
        <f>IF(Table3_18[[#This Row],[Vehicle ownership]]="Market",IF(Table5_19[[#This Row],[capacity]]&lt;3,8000,16000),IF(Table5_19[[#This Row],[capacity]]&lt;3,28000,36000))</f>
        <v>28000</v>
      </c>
      <c r="Q40" s="21">
        <f>Table5_19[[#This Row],[vehicle cost]]+Table5_19[[#This Row],[team cost]]</f>
        <v>52742.42327509381</v>
      </c>
    </row>
    <row r="41" spans="1:17" x14ac:dyDescent="0.3">
      <c r="A41" t="s">
        <v>103</v>
      </c>
      <c r="B41" t="s">
        <v>89</v>
      </c>
      <c r="C41" t="s">
        <v>54</v>
      </c>
      <c r="D41" t="s">
        <v>110</v>
      </c>
      <c r="E41" t="s">
        <v>19</v>
      </c>
      <c r="F41">
        <v>2014</v>
      </c>
      <c r="G41" t="str">
        <f>VLOOKUP(Table1_1[[#This Row],[Vehicle]],vehicle_mapping!$A$2:$B$11,2,FALSE)</f>
        <v>Pickup</v>
      </c>
      <c r="H41" s="20">
        <f>HLOOKUP(Table1_1[[#This Row],[Vehicle]],AMD_OU_Data!$D$5:$M$20,16,FALSE)</f>
        <v>1.4607038482017727</v>
      </c>
      <c r="I41" s="2">
        <f>VLOOKUP(Table1_1[[#This Row],[OU Code]],AMD_OU_Data!$C$25:$M$38,HLOOKUP(Table1_1[[#This Row],[Vehicle]],AMD_OU_Data!$D$24:$M$39,16,FALSE),FALSE)</f>
        <v>13.840671454814565</v>
      </c>
      <c r="J41">
        <f>VLOOKUP(Table1_1[[#This Row],[OU Code]],AMD_OU_Data!$C$42:$E$56,2,FALSE)</f>
        <v>1800</v>
      </c>
      <c r="K41" s="21">
        <f>VLOOKUP(Table1_1[[#This Row],[OU Code]],AMD_OU_Data!$C$42:$E$56,3,FALSE)</f>
        <v>90.694100434826595</v>
      </c>
      <c r="L41" s="22">
        <f>IF(E41="market",0,(Table5_19[[#This Row],[km travelled]]/Table5_19[[#This Row],[mileage]])*Table5_19[[#This Row],[fuel price]])</f>
        <v>11794.903254198736</v>
      </c>
      <c r="M41" s="22">
        <f>VLOOKUP(B41,AMD_OU_Data!$C$61:$M$74,HLOOKUP(Table1_1[[#This Row],[Vehicle]],AMD_OU_Data!$D$60:$M$75,16,FALSE),FALSE)</f>
        <v>9300</v>
      </c>
      <c r="N41" s="22">
        <f>IF(F41&gt;2015,VLOOKUP(Table5_19[[#This Row],[vehicle name]],AMD_EMI_Data!$A$7:$E$26,5,FALSE),0)</f>
        <v>0</v>
      </c>
      <c r="O41" s="22">
        <f>IF(Table3_18[[#This Row],[Vehicle ownership]]="Market",IF(Table5_19[[#This Row],[capacity]]&lt;3, 40000, 80000),L41+M41+N41)</f>
        <v>21094.903254198736</v>
      </c>
      <c r="P41" s="22">
        <f>IF(Table3_18[[#This Row],[Vehicle ownership]]="Market",IF(Table5_19[[#This Row],[capacity]]&lt;3,8000,16000),IF(Table5_19[[#This Row],[capacity]]&lt;3,28000,36000))</f>
        <v>28000</v>
      </c>
      <c r="Q41" s="21">
        <f>Table5_19[[#This Row],[vehicle cost]]+Table5_19[[#This Row],[team cost]]</f>
        <v>49094.90325419874</v>
      </c>
    </row>
    <row r="42" spans="1:17" x14ac:dyDescent="0.3">
      <c r="A42" t="s">
        <v>103</v>
      </c>
      <c r="B42" t="s">
        <v>89</v>
      </c>
      <c r="C42" t="s">
        <v>54</v>
      </c>
      <c r="D42" t="s">
        <v>18</v>
      </c>
      <c r="E42" t="s">
        <v>19</v>
      </c>
      <c r="F42">
        <v>2020</v>
      </c>
      <c r="G42" t="str">
        <f>VLOOKUP(Table1_1[[#This Row],[Vehicle]],vehicle_mapping!$A$2:$B$11,2,FALSE)</f>
        <v>Tata Ace</v>
      </c>
      <c r="H42" s="20">
        <f>HLOOKUP(Table1_1[[#This Row],[Vehicle]],AMD_OU_Data!$D$5:$M$20,16,FALSE)</f>
        <v>0.81828712170003737</v>
      </c>
      <c r="I42" s="2">
        <f>VLOOKUP(Table1_1[[#This Row],[OU Code]],AMD_OU_Data!$C$25:$M$38,HLOOKUP(Table1_1[[#This Row],[Vehicle]],AMD_OU_Data!$D$24:$M$39,16,FALSE),FALSE)</f>
        <v>15.252132362435546</v>
      </c>
      <c r="J42">
        <f>VLOOKUP(Table1_1[[#This Row],[OU Code]],AMD_OU_Data!$C$42:$E$56,2,FALSE)</f>
        <v>1800</v>
      </c>
      <c r="K42" s="21">
        <f>VLOOKUP(Table1_1[[#This Row],[OU Code]],AMD_OU_Data!$C$42:$E$56,3,FALSE)</f>
        <v>90.694100434826595</v>
      </c>
      <c r="L42" s="22">
        <f>IF(E42="market",0,(Table5_19[[#This Row],[km travelled]]/Table5_19[[#This Row],[mileage]])*Table5_19[[#This Row],[fuel price]])</f>
        <v>10703.38080626382</v>
      </c>
      <c r="M42" s="22">
        <f>VLOOKUP(B42,AMD_OU_Data!$C$61:$M$74,HLOOKUP(Table1_1[[#This Row],[Vehicle]],AMD_OU_Data!$D$60:$M$75,16,FALSE),FALSE)</f>
        <v>6200</v>
      </c>
      <c r="N42" s="22">
        <f>IF(F42&gt;2015,VLOOKUP(Table5_19[[#This Row],[vehicle name]],AMD_EMI_Data!$A$7:$E$26,5,FALSE),0)</f>
        <v>6090.9052802258138</v>
      </c>
      <c r="O42" s="22">
        <f>IF(Table3_18[[#This Row],[Vehicle ownership]]="Market",IF(Table5_19[[#This Row],[capacity]]&lt;3, 40000, 80000),L42+M42+N42)</f>
        <v>22994.286086489636</v>
      </c>
      <c r="P42" s="22">
        <f>IF(Table3_18[[#This Row],[Vehicle ownership]]="Market",IF(Table5_19[[#This Row],[capacity]]&lt;3,8000,16000),IF(Table5_19[[#This Row],[capacity]]&lt;3,28000,36000))</f>
        <v>28000</v>
      </c>
      <c r="Q42" s="21">
        <f>Table5_19[[#This Row],[vehicle cost]]+Table5_19[[#This Row],[team cost]]</f>
        <v>50994.286086489636</v>
      </c>
    </row>
    <row r="43" spans="1:17" x14ac:dyDescent="0.3">
      <c r="A43" t="s">
        <v>106</v>
      </c>
      <c r="B43" t="s">
        <v>88</v>
      </c>
      <c r="C43" t="s">
        <v>57</v>
      </c>
      <c r="D43" t="s">
        <v>18</v>
      </c>
      <c r="E43" t="s">
        <v>13</v>
      </c>
      <c r="F43">
        <v>2012</v>
      </c>
      <c r="G43" t="str">
        <f>VLOOKUP(Table1_1[[#This Row],[Vehicle]],vehicle_mapping!$A$2:$B$11,2,FALSE)</f>
        <v>Tata Ace</v>
      </c>
      <c r="H43" s="20">
        <f>HLOOKUP(Table1_1[[#This Row],[Vehicle]],AMD_OU_Data!$D$5:$M$20,16,FALSE)</f>
        <v>0.81828712170003737</v>
      </c>
      <c r="I43" s="2">
        <f>VLOOKUP(Table1_1[[#This Row],[OU Code]],AMD_OU_Data!$C$25:$M$38,HLOOKUP(Table1_1[[#This Row],[Vehicle]],AMD_OU_Data!$D$24:$M$39,16,FALSE),FALSE)</f>
        <v>17.157710528177709</v>
      </c>
      <c r="J43">
        <f>VLOOKUP(Table1_1[[#This Row],[OU Code]],AMD_OU_Data!$C$42:$E$56,2,FALSE)</f>
        <v>3100</v>
      </c>
      <c r="K43" s="21">
        <f>VLOOKUP(Table1_1[[#This Row],[OU Code]],AMD_OU_Data!$C$42:$E$56,3,FALSE)</f>
        <v>93.069310566121402</v>
      </c>
      <c r="L43" s="22">
        <f>IF(E43="market",0,(Table5_19[[#This Row],[km travelled]]/Table5_19[[#This Row],[mileage]])*Table5_19[[#This Row],[fuel price]])</f>
        <v>16815.46394439719</v>
      </c>
      <c r="M43" s="22">
        <f>VLOOKUP(B43,AMD_OU_Data!$C$61:$M$74,HLOOKUP(Table1_1[[#This Row],[Vehicle]],AMD_OU_Data!$D$60:$M$75,16,FALSE),FALSE)</f>
        <v>11800</v>
      </c>
      <c r="N43" s="22">
        <f>IF(F43&gt;2015,VLOOKUP(Table5_19[[#This Row],[vehicle name]],AMD_EMI_Data!$A$7:$E$26,5,FALSE),0)</f>
        <v>0</v>
      </c>
      <c r="O43" s="22">
        <f>IF(Table3_18[[#This Row],[Vehicle ownership]]="Market",IF(Table5_19[[#This Row],[capacity]]&lt;3, 40000, 80000),L43+M43+N43)</f>
        <v>28615.46394439719</v>
      </c>
      <c r="P43" s="22">
        <f>IF(Table3_18[[#This Row],[Vehicle ownership]]="Market",IF(Table5_19[[#This Row],[capacity]]&lt;3,8000,16000),IF(Table5_19[[#This Row],[capacity]]&lt;3,28000,36000))</f>
        <v>28000</v>
      </c>
      <c r="Q43" s="21">
        <f>Table5_19[[#This Row],[vehicle cost]]+Table5_19[[#This Row],[team cost]]</f>
        <v>56615.46394439719</v>
      </c>
    </row>
    <row r="44" spans="1:17" x14ac:dyDescent="0.3">
      <c r="A44" t="s">
        <v>100</v>
      </c>
      <c r="B44" t="s">
        <v>86</v>
      </c>
      <c r="C44" t="s">
        <v>58</v>
      </c>
      <c r="D44" t="s">
        <v>18</v>
      </c>
      <c r="E44" t="s">
        <v>19</v>
      </c>
      <c r="F44">
        <v>2019</v>
      </c>
      <c r="G44" t="str">
        <f>VLOOKUP(Table1_1[[#This Row],[Vehicle]],vehicle_mapping!$A$2:$B$11,2,FALSE)</f>
        <v>Tata Ace</v>
      </c>
      <c r="H44" s="20">
        <f>HLOOKUP(Table1_1[[#This Row],[Vehicle]],AMD_OU_Data!$D$5:$M$20,16,FALSE)</f>
        <v>0.81828712170003737</v>
      </c>
      <c r="I44" s="2">
        <f>VLOOKUP(Table1_1[[#This Row],[OU Code]],AMD_OU_Data!$C$25:$M$38,HLOOKUP(Table1_1[[#This Row],[Vehicle]],AMD_OU_Data!$D$24:$M$39,16,FALSE),FALSE)</f>
        <v>17.294647938760768</v>
      </c>
      <c r="J44">
        <f>VLOOKUP(Table1_1[[#This Row],[OU Code]],AMD_OU_Data!$C$42:$E$56,2,FALSE)</f>
        <v>2900</v>
      </c>
      <c r="K44" s="21">
        <f>VLOOKUP(Table1_1[[#This Row],[OU Code]],AMD_OU_Data!$C$42:$E$56,3,FALSE)</f>
        <v>99.413389578885443</v>
      </c>
      <c r="L44" s="22">
        <f>IF(E44="market",0,(Table5_19[[#This Row],[km travelled]]/Table5_19[[#This Row],[mileage]])*Table5_19[[#This Row],[fuel price]])</f>
        <v>16669.829348340325</v>
      </c>
      <c r="M44" s="22">
        <f>VLOOKUP(B44,AMD_OU_Data!$C$61:$M$74,HLOOKUP(Table1_1[[#This Row],[Vehicle]],AMD_OU_Data!$D$60:$M$75,16,FALSE),FALSE)</f>
        <v>11500</v>
      </c>
      <c r="N44" s="22">
        <f>IF(F44&gt;2015,VLOOKUP(Table5_19[[#This Row],[vehicle name]],AMD_EMI_Data!$A$7:$E$26,5,FALSE),0)</f>
        <v>6090.9052802258138</v>
      </c>
      <c r="O44" s="22">
        <f>IF(Table3_18[[#This Row],[Vehicle ownership]]="Market",IF(Table5_19[[#This Row],[capacity]]&lt;3, 40000, 80000),L44+M44+N44)</f>
        <v>34260.734628566141</v>
      </c>
      <c r="P44" s="22">
        <f>IF(Table3_18[[#This Row],[Vehicle ownership]]="Market",IF(Table5_19[[#This Row],[capacity]]&lt;3,8000,16000),IF(Table5_19[[#This Row],[capacity]]&lt;3,28000,36000))</f>
        <v>28000</v>
      </c>
      <c r="Q44" s="21">
        <f>Table5_19[[#This Row],[vehicle cost]]+Table5_19[[#This Row],[team cost]]</f>
        <v>62260.734628566141</v>
      </c>
    </row>
    <row r="45" spans="1:17" x14ac:dyDescent="0.3">
      <c r="A45" t="s">
        <v>98</v>
      </c>
      <c r="B45" t="s">
        <v>81</v>
      </c>
      <c r="C45" t="s">
        <v>59</v>
      </c>
      <c r="D45" t="s">
        <v>12</v>
      </c>
      <c r="E45" t="s">
        <v>9</v>
      </c>
      <c r="F45" t="s">
        <v>10</v>
      </c>
      <c r="G45" t="str">
        <f>VLOOKUP(Table1_1[[#This Row],[Vehicle]],vehicle_mapping!$A$2:$B$11,2,FALSE)</f>
        <v>Eicher 17</v>
      </c>
      <c r="H45" s="20">
        <f>HLOOKUP(Table1_1[[#This Row],[Vehicle]],AMD_OU_Data!$D$5:$M$20,16,FALSE)</f>
        <v>4.7743248128964799</v>
      </c>
      <c r="I45" s="2">
        <f>VLOOKUP(Table1_1[[#This Row],[OU Code]],AMD_OU_Data!$C$25:$M$38,HLOOKUP(Table1_1[[#This Row],[Vehicle]],AMD_OU_Data!$D$24:$M$39,16,FALSE),FALSE)</f>
        <v>6.5525461364709248</v>
      </c>
      <c r="J45">
        <f>VLOOKUP(Table1_1[[#This Row],[OU Code]],AMD_OU_Data!$C$42:$E$56,2,FALSE)</f>
        <v>2900</v>
      </c>
      <c r="K45" s="21">
        <f>VLOOKUP(Table1_1[[#This Row],[OU Code]],AMD_OU_Data!$C$42:$E$56,3,FALSE)</f>
        <v>100.490621572495</v>
      </c>
      <c r="L45" s="22">
        <f>IF(E45="market",0,(Table5_19[[#This Row],[km travelled]]/Table5_19[[#This Row],[mileage]])*Table5_19[[#This Row],[fuel price]])</f>
        <v>0</v>
      </c>
      <c r="M45" s="22">
        <f>VLOOKUP(B45,AMD_OU_Data!$C$61:$M$74,HLOOKUP(Table1_1[[#This Row],[Vehicle]],AMD_OU_Data!$D$60:$M$75,16,FALSE),FALSE)</f>
        <v>12500</v>
      </c>
      <c r="N45" s="22">
        <f>IF(F45&gt;2015,VLOOKUP(Table5_19[[#This Row],[vehicle name]],AMD_EMI_Data!$A$7:$E$26,5,FALSE),0)</f>
        <v>17511.352680649215</v>
      </c>
      <c r="O45" s="22">
        <f>IF(Table3_18[[#This Row],[Vehicle ownership]]="Market",IF(Table5_19[[#This Row],[capacity]]&lt;3, 40000, 80000),L45+M45+N45)</f>
        <v>80000</v>
      </c>
      <c r="P45" s="22">
        <f>IF(Table3_18[[#This Row],[Vehicle ownership]]="Market",IF(Table5_19[[#This Row],[capacity]]&lt;3,8000,16000),IF(Table5_19[[#This Row],[capacity]]&lt;3,28000,36000))</f>
        <v>16000</v>
      </c>
      <c r="Q45" s="21">
        <f>Table5_19[[#This Row],[vehicle cost]]+Table5_19[[#This Row],[team cost]]</f>
        <v>96000</v>
      </c>
    </row>
    <row r="46" spans="1:17" x14ac:dyDescent="0.3">
      <c r="A46" t="s">
        <v>109</v>
      </c>
      <c r="B46" t="s">
        <v>82</v>
      </c>
      <c r="C46" t="s">
        <v>60</v>
      </c>
      <c r="D46" t="s">
        <v>18</v>
      </c>
      <c r="E46" t="s">
        <v>19</v>
      </c>
      <c r="F46">
        <v>2020</v>
      </c>
      <c r="G46" t="str">
        <f>VLOOKUP(Table1_1[[#This Row],[Vehicle]],vehicle_mapping!$A$2:$B$11,2,FALSE)</f>
        <v>Tata Ace</v>
      </c>
      <c r="H46" s="20">
        <f>HLOOKUP(Table1_1[[#This Row],[Vehicle]],AMD_OU_Data!$D$5:$M$20,16,FALSE)</f>
        <v>0.81828712170003737</v>
      </c>
      <c r="I46" s="2">
        <f>VLOOKUP(Table1_1[[#This Row],[OU Code]],AMD_OU_Data!$C$25:$M$38,HLOOKUP(Table1_1[[#This Row],[Vehicle]],AMD_OU_Data!$D$24:$M$39,16,FALSE),FALSE)</f>
        <v>9.3641429387747763</v>
      </c>
      <c r="J46">
        <f>VLOOKUP(Table1_1[[#This Row],[OU Code]],AMD_OU_Data!$C$42:$E$56,2,FALSE)</f>
        <v>2700</v>
      </c>
      <c r="K46" s="21">
        <f>VLOOKUP(Table1_1[[#This Row],[OU Code]],AMD_OU_Data!$C$42:$E$56,3,FALSE)</f>
        <v>113.411129978113</v>
      </c>
      <c r="L46" s="22">
        <f>IF(E46="market",0,(Table5_19[[#This Row],[km travelled]]/Table5_19[[#This Row],[mileage]])*Table5_19[[#This Row],[fuel price]])</f>
        <v>32700.275181934616</v>
      </c>
      <c r="M46" s="22">
        <f>VLOOKUP(B46,AMD_OU_Data!$C$61:$M$74,HLOOKUP(Table1_1[[#This Row],[Vehicle]],AMD_OU_Data!$D$60:$M$75,16,FALSE),FALSE)</f>
        <v>7800</v>
      </c>
      <c r="N46" s="22">
        <f>IF(F46&gt;2015,VLOOKUP(Table5_19[[#This Row],[vehicle name]],AMD_EMI_Data!$A$7:$E$26,5,FALSE),0)</f>
        <v>6090.9052802258138</v>
      </c>
      <c r="O46" s="22">
        <f>IF(Table3_18[[#This Row],[Vehicle ownership]]="Market",IF(Table5_19[[#This Row],[capacity]]&lt;3, 40000, 80000),L46+M46+N46)</f>
        <v>46591.180462160431</v>
      </c>
      <c r="P46" s="22">
        <f>IF(Table3_18[[#This Row],[Vehicle ownership]]="Market",IF(Table5_19[[#This Row],[capacity]]&lt;3,8000,16000),IF(Table5_19[[#This Row],[capacity]]&lt;3,28000,36000))</f>
        <v>28000</v>
      </c>
      <c r="Q46" s="21">
        <f>Table5_19[[#This Row],[vehicle cost]]+Table5_19[[#This Row],[team cost]]</f>
        <v>74591.180462160439</v>
      </c>
    </row>
    <row r="47" spans="1:17" x14ac:dyDescent="0.3">
      <c r="A47" t="s">
        <v>102</v>
      </c>
      <c r="B47" t="s">
        <v>84</v>
      </c>
      <c r="C47" t="s">
        <v>61</v>
      </c>
      <c r="D47" t="s">
        <v>29</v>
      </c>
      <c r="E47" t="s">
        <v>19</v>
      </c>
      <c r="F47">
        <v>2014</v>
      </c>
      <c r="G47" t="str">
        <f>VLOOKUP(Table1_1[[#This Row],[Vehicle]],vehicle_mapping!$A$2:$B$11,2,FALSE)</f>
        <v>Super ace</v>
      </c>
      <c r="H47" s="20">
        <f>HLOOKUP(Table1_1[[#This Row],[Vehicle]],AMD_OU_Data!$D$5:$M$20,16,FALSE)</f>
        <v>1.2876695268341951</v>
      </c>
      <c r="I47" s="2">
        <f>VLOOKUP(Table1_1[[#This Row],[OU Code]],AMD_OU_Data!$C$25:$M$38,HLOOKUP(Table1_1[[#This Row],[Vehicle]],AMD_OU_Data!$D$24:$M$39,16,FALSE),FALSE)</f>
        <v>9.9226528824228826</v>
      </c>
      <c r="J47">
        <f>VLOOKUP(Table1_1[[#This Row],[OU Code]],AMD_OU_Data!$C$42:$E$56,2,FALSE)</f>
        <v>3000</v>
      </c>
      <c r="K47" s="21">
        <f>VLOOKUP(Table1_1[[#This Row],[OU Code]],AMD_OU_Data!$C$42:$E$56,3,FALSE)</f>
        <v>78.562830363879911</v>
      </c>
      <c r="L47" s="22">
        <f>IF(E47="market",0,(Table5_19[[#This Row],[km travelled]]/Table5_19[[#This Row],[mileage]])*Table5_19[[#This Row],[fuel price]])</f>
        <v>23752.568379081509</v>
      </c>
      <c r="M47" s="22">
        <f>VLOOKUP(B47,AMD_OU_Data!$C$61:$M$74,HLOOKUP(Table1_1[[#This Row],[Vehicle]],AMD_OU_Data!$D$60:$M$75,16,FALSE),FALSE)</f>
        <v>10500</v>
      </c>
      <c r="N47" s="22">
        <f>IF(F47&gt;2015,VLOOKUP(Table5_19[[#This Row],[vehicle name]],AMD_EMI_Data!$A$7:$E$26,5,FALSE),0)</f>
        <v>0</v>
      </c>
      <c r="O47" s="22">
        <f>IF(Table3_18[[#This Row],[Vehicle ownership]]="Market",IF(Table5_19[[#This Row],[capacity]]&lt;3, 40000, 80000),L47+M47+N47)</f>
        <v>34252.568379081509</v>
      </c>
      <c r="P47" s="22">
        <f>IF(Table3_18[[#This Row],[Vehicle ownership]]="Market",IF(Table5_19[[#This Row],[capacity]]&lt;3,8000,16000),IF(Table5_19[[#This Row],[capacity]]&lt;3,28000,36000))</f>
        <v>28000</v>
      </c>
      <c r="Q47" s="21">
        <f>Table5_19[[#This Row],[vehicle cost]]+Table5_19[[#This Row],[team cost]]</f>
        <v>62252.568379081509</v>
      </c>
    </row>
    <row r="48" spans="1:17" x14ac:dyDescent="0.3">
      <c r="A48" t="s">
        <v>102</v>
      </c>
      <c r="B48" t="s">
        <v>84</v>
      </c>
      <c r="C48" t="s">
        <v>61</v>
      </c>
      <c r="D48" t="s">
        <v>16</v>
      </c>
      <c r="E48" t="s">
        <v>19</v>
      </c>
      <c r="F48">
        <v>2018</v>
      </c>
      <c r="G48" t="str">
        <f>VLOOKUP(Table1_1[[#This Row],[Vehicle]],vehicle_mapping!$A$2:$B$11,2,FALSE)</f>
        <v>AL Dost</v>
      </c>
      <c r="H48" s="20">
        <f>HLOOKUP(Table1_1[[#This Row],[Vehicle]],AMD_OU_Data!$D$5:$M$20,16,FALSE)</f>
        <v>1.2979552817751512</v>
      </c>
      <c r="I48" s="2">
        <f>VLOOKUP(Table1_1[[#This Row],[OU Code]],AMD_OU_Data!$C$25:$M$38,HLOOKUP(Table1_1[[#This Row],[Vehicle]],AMD_OU_Data!$D$24:$M$39,16,FALSE),FALSE)</f>
        <v>16.206961290646341</v>
      </c>
      <c r="J48">
        <f>VLOOKUP(Table1_1[[#This Row],[OU Code]],AMD_OU_Data!$C$42:$E$56,2,FALSE)</f>
        <v>3000</v>
      </c>
      <c r="K48" s="21">
        <f>VLOOKUP(Table1_1[[#This Row],[OU Code]],AMD_OU_Data!$C$42:$E$56,3,FALSE)</f>
        <v>78.562830363879911</v>
      </c>
      <c r="L48" s="22">
        <f>IF(E48="market",0,(Table5_19[[#This Row],[km travelled]]/Table5_19[[#This Row],[mileage]])*Table5_19[[#This Row],[fuel price]])</f>
        <v>14542.423275093808</v>
      </c>
      <c r="M48" s="22">
        <f>VLOOKUP(B48,AMD_OU_Data!$C$61:$M$74,HLOOKUP(Table1_1[[#This Row],[Vehicle]],AMD_OU_Data!$D$60:$M$75,16,FALSE),FALSE)</f>
        <v>10200</v>
      </c>
      <c r="N48" s="22">
        <f>IF(F48&gt;2015,VLOOKUP(Table5_19[[#This Row],[vehicle name]],AMD_EMI_Data!$A$7:$E$26,5,FALSE),0)</f>
        <v>7613.6316002822668</v>
      </c>
      <c r="O48" s="22">
        <f>IF(Table3_18[[#This Row],[Vehicle ownership]]="Market",IF(Table5_19[[#This Row],[capacity]]&lt;3, 40000, 80000),L48+M48+N48)</f>
        <v>32356.054875376078</v>
      </c>
      <c r="P48" s="22">
        <f>IF(Table3_18[[#This Row],[Vehicle ownership]]="Market",IF(Table5_19[[#This Row],[capacity]]&lt;3,8000,16000),IF(Table5_19[[#This Row],[capacity]]&lt;3,28000,36000))</f>
        <v>28000</v>
      </c>
      <c r="Q48" s="21">
        <f>Table5_19[[#This Row],[vehicle cost]]+Table5_19[[#This Row],[team cost]]</f>
        <v>60356.054875376081</v>
      </c>
    </row>
    <row r="49" spans="1:17" x14ac:dyDescent="0.3">
      <c r="A49" t="s">
        <v>108</v>
      </c>
      <c r="B49" t="s">
        <v>92</v>
      </c>
      <c r="C49" t="s">
        <v>64</v>
      </c>
      <c r="D49" t="s">
        <v>18</v>
      </c>
      <c r="E49" t="s">
        <v>19</v>
      </c>
      <c r="F49">
        <v>2015</v>
      </c>
      <c r="G49" t="str">
        <f>VLOOKUP(Table1_1[[#This Row],[Vehicle]],vehicle_mapping!$A$2:$B$11,2,FALSE)</f>
        <v>Tata Ace</v>
      </c>
      <c r="H49" s="20">
        <f>HLOOKUP(Table1_1[[#This Row],[Vehicle]],AMD_OU_Data!$D$5:$M$20,16,FALSE)</f>
        <v>0.81828712170003737</v>
      </c>
      <c r="I49" s="2">
        <f>VLOOKUP(Table1_1[[#This Row],[OU Code]],AMD_OU_Data!$C$25:$M$38,HLOOKUP(Table1_1[[#This Row],[Vehicle]],AMD_OU_Data!$D$24:$M$39,16,FALSE),FALSE)</f>
        <v>10.173410042173559</v>
      </c>
      <c r="J49">
        <f>VLOOKUP(Table1_1[[#This Row],[OU Code]],AMD_OU_Data!$C$42:$E$56,2,FALSE)</f>
        <v>1800</v>
      </c>
      <c r="K49" s="21">
        <f>VLOOKUP(Table1_1[[#This Row],[OU Code]],AMD_OU_Data!$C$42:$E$56,3,FALSE)</f>
        <v>81.927096694379998</v>
      </c>
      <c r="L49" s="22">
        <f>IF(E49="market",0,(Table5_19[[#This Row],[km travelled]]/Table5_19[[#This Row],[mileage]])*Table5_19[[#This Row],[fuel price]])</f>
        <v>14495.51069292958</v>
      </c>
      <c r="M49" s="22">
        <f>VLOOKUP(B49,AMD_OU_Data!$C$61:$M$74,HLOOKUP(Table1_1[[#This Row],[Vehicle]],AMD_OU_Data!$D$60:$M$75,16,FALSE),FALSE)</f>
        <v>9700</v>
      </c>
      <c r="N49" s="22">
        <f>IF(F49&gt;2015,VLOOKUP(Table5_19[[#This Row],[vehicle name]],AMD_EMI_Data!$A$7:$E$26,5,FALSE),0)</f>
        <v>0</v>
      </c>
      <c r="O49" s="22">
        <f>IF(Table3_18[[#This Row],[Vehicle ownership]]="Market",IF(Table5_19[[#This Row],[capacity]]&lt;3, 40000, 80000),L49+M49+N49)</f>
        <v>24195.51069292958</v>
      </c>
      <c r="P49" s="22">
        <f>IF(Table3_18[[#This Row],[Vehicle ownership]]="Market",IF(Table5_19[[#This Row],[capacity]]&lt;3,8000,16000),IF(Table5_19[[#This Row],[capacity]]&lt;3,28000,36000))</f>
        <v>28000</v>
      </c>
      <c r="Q49" s="21">
        <f>Table5_19[[#This Row],[vehicle cost]]+Table5_19[[#This Row],[team cost]]</f>
        <v>52195.51069292958</v>
      </c>
    </row>
    <row r="50" spans="1:17" x14ac:dyDescent="0.3">
      <c r="A50" t="s">
        <v>105</v>
      </c>
      <c r="B50" t="s">
        <v>93</v>
      </c>
      <c r="C50" t="s">
        <v>65</v>
      </c>
      <c r="D50" t="s">
        <v>14</v>
      </c>
      <c r="E50" t="s">
        <v>13</v>
      </c>
      <c r="F50">
        <v>2019</v>
      </c>
      <c r="G50" t="str">
        <f>VLOOKUP(Table1_1[[#This Row],[Vehicle]],vehicle_mapping!$A$2:$B$11,2,FALSE)</f>
        <v>Mahindra</v>
      </c>
      <c r="H50" s="20">
        <f>HLOOKUP(Table1_1[[#This Row],[Vehicle]],AMD_OU_Data!$D$5:$M$20,16,FALSE)</f>
        <v>1.5529494662742389</v>
      </c>
      <c r="I50" s="2">
        <f>VLOOKUP(Table1_1[[#This Row],[OU Code]],AMD_OU_Data!$C$25:$M$38,HLOOKUP(Table1_1[[#This Row],[Vehicle]],AMD_OU_Data!$D$24:$M$39,16,FALSE),FALSE)</f>
        <v>8.6217992604575731</v>
      </c>
      <c r="J50">
        <f>VLOOKUP(Table1_1[[#This Row],[OU Code]],AMD_OU_Data!$C$42:$E$56,2,FALSE)</f>
        <v>2000</v>
      </c>
      <c r="K50" s="21">
        <f>VLOOKUP(Table1_1[[#This Row],[OU Code]],AMD_OU_Data!$C$42:$E$56,3,FALSE)</f>
        <v>99.377580279295699</v>
      </c>
      <c r="L50" s="22">
        <f>IF(E50="market",0,(Table5_19[[#This Row],[km travelled]]/Table5_19[[#This Row],[mileage]])*Table5_19[[#This Row],[fuel price]])</f>
        <v>23052.631423483541</v>
      </c>
      <c r="M50" s="22">
        <f>VLOOKUP(B50,AMD_OU_Data!$C$61:$M$74,HLOOKUP(Table1_1[[#This Row],[Vehicle]],AMD_OU_Data!$D$60:$M$75,16,FALSE),FALSE)</f>
        <v>10200</v>
      </c>
      <c r="N50" s="22">
        <f>IF(F50&gt;2015,VLOOKUP(Table5_19[[#This Row],[vehicle name]],AMD_EMI_Data!$A$7:$E$26,5,FALSE),0)</f>
        <v>11420.4474004234</v>
      </c>
      <c r="O50" s="22">
        <f>IF(Table3_18[[#This Row],[Vehicle ownership]]="Market",IF(Table5_19[[#This Row],[capacity]]&lt;3, 40000, 80000),L50+M50+N50)</f>
        <v>44673.078823906944</v>
      </c>
      <c r="P50" s="22">
        <f>IF(Table3_18[[#This Row],[Vehicle ownership]]="Market",IF(Table5_19[[#This Row],[capacity]]&lt;3,8000,16000),IF(Table5_19[[#This Row],[capacity]]&lt;3,28000,36000))</f>
        <v>28000</v>
      </c>
      <c r="Q50" s="21">
        <f>Table5_19[[#This Row],[vehicle cost]]+Table5_19[[#This Row],[team cost]]</f>
        <v>72673.078823906952</v>
      </c>
    </row>
    <row r="51" spans="1:17" x14ac:dyDescent="0.3">
      <c r="A51" t="s">
        <v>105</v>
      </c>
      <c r="B51" t="s">
        <v>93</v>
      </c>
      <c r="C51" t="s">
        <v>65</v>
      </c>
      <c r="D51" t="s">
        <v>14</v>
      </c>
      <c r="E51" t="s">
        <v>19</v>
      </c>
      <c r="F51">
        <v>2018</v>
      </c>
      <c r="G51" t="str">
        <f>VLOOKUP(Table1_1[[#This Row],[Vehicle]],vehicle_mapping!$A$2:$B$11,2,FALSE)</f>
        <v>Mahindra</v>
      </c>
      <c r="H51" s="20">
        <f>HLOOKUP(Table1_1[[#This Row],[Vehicle]],AMD_OU_Data!$D$5:$M$20,16,FALSE)</f>
        <v>1.5529494662742389</v>
      </c>
      <c r="I51" s="2">
        <f>VLOOKUP(Table1_1[[#This Row],[OU Code]],AMD_OU_Data!$C$25:$M$38,HLOOKUP(Table1_1[[#This Row],[Vehicle]],AMD_OU_Data!$D$24:$M$39,16,FALSE),FALSE)</f>
        <v>8.6217992604575731</v>
      </c>
      <c r="J51">
        <f>VLOOKUP(Table1_1[[#This Row],[OU Code]],AMD_OU_Data!$C$42:$E$56,2,FALSE)</f>
        <v>2000</v>
      </c>
      <c r="K51" s="21">
        <f>VLOOKUP(Table1_1[[#This Row],[OU Code]],AMD_OU_Data!$C$42:$E$56,3,FALSE)</f>
        <v>99.377580279295699</v>
      </c>
      <c r="L51" s="22">
        <f>IF(E51="market",0,(Table5_19[[#This Row],[km travelled]]/Table5_19[[#This Row],[mileage]])*Table5_19[[#This Row],[fuel price]])</f>
        <v>23052.631423483541</v>
      </c>
      <c r="M51" s="22">
        <f>VLOOKUP(B51,AMD_OU_Data!$C$61:$M$74,HLOOKUP(Table1_1[[#This Row],[Vehicle]],AMD_OU_Data!$D$60:$M$75,16,FALSE),FALSE)</f>
        <v>10200</v>
      </c>
      <c r="N51" s="22">
        <f>IF(F51&gt;2015,VLOOKUP(Table5_19[[#This Row],[vehicle name]],AMD_EMI_Data!$A$7:$E$26,5,FALSE),0)</f>
        <v>11420.4474004234</v>
      </c>
      <c r="O51" s="22">
        <f>IF(Table3_18[[#This Row],[Vehicle ownership]]="Market",IF(Table5_19[[#This Row],[capacity]]&lt;3, 40000, 80000),L51+M51+N51)</f>
        <v>44673.078823906944</v>
      </c>
      <c r="P51" s="22">
        <f>IF(Table3_18[[#This Row],[Vehicle ownership]]="Market",IF(Table5_19[[#This Row],[capacity]]&lt;3,8000,16000),IF(Table5_19[[#This Row],[capacity]]&lt;3,28000,36000))</f>
        <v>28000</v>
      </c>
      <c r="Q51" s="21">
        <f>Table5_19[[#This Row],[vehicle cost]]+Table5_19[[#This Row],[team cost]]</f>
        <v>72673.078823906952</v>
      </c>
    </row>
    <row r="52" spans="1:17" x14ac:dyDescent="0.3">
      <c r="A52" t="s">
        <v>98</v>
      </c>
      <c r="B52" t="s">
        <v>81</v>
      </c>
      <c r="C52" t="s">
        <v>68</v>
      </c>
      <c r="D52" t="s">
        <v>12</v>
      </c>
      <c r="E52" t="s">
        <v>9</v>
      </c>
      <c r="F52" t="s">
        <v>10</v>
      </c>
      <c r="G52" t="str">
        <f>VLOOKUP(Table1_1[[#This Row],[Vehicle]],vehicle_mapping!$A$2:$B$11,2,FALSE)</f>
        <v>Eicher 17</v>
      </c>
      <c r="H52" s="20">
        <f>HLOOKUP(Table1_1[[#This Row],[Vehicle]],AMD_OU_Data!$D$5:$M$20,16,FALSE)</f>
        <v>4.7743248128964799</v>
      </c>
      <c r="I52" s="2">
        <f>VLOOKUP(Table1_1[[#This Row],[OU Code]],AMD_OU_Data!$C$25:$M$38,HLOOKUP(Table1_1[[#This Row],[Vehicle]],AMD_OU_Data!$D$24:$M$39,16,FALSE),FALSE)</f>
        <v>6.5525461364709248</v>
      </c>
      <c r="J52">
        <f>VLOOKUP(Table1_1[[#This Row],[OU Code]],AMD_OU_Data!$C$42:$E$56,2,FALSE)</f>
        <v>2900</v>
      </c>
      <c r="K52" s="21">
        <f>VLOOKUP(Table1_1[[#This Row],[OU Code]],AMD_OU_Data!$C$42:$E$56,3,FALSE)</f>
        <v>100.490621572495</v>
      </c>
      <c r="L52" s="22">
        <f>IF(E52="market",0,(Table5_19[[#This Row],[km travelled]]/Table5_19[[#This Row],[mileage]])*Table5_19[[#This Row],[fuel price]])</f>
        <v>0</v>
      </c>
      <c r="M52" s="22">
        <f>VLOOKUP(B52,AMD_OU_Data!$C$61:$M$74,HLOOKUP(Table1_1[[#This Row],[Vehicle]],AMD_OU_Data!$D$60:$M$75,16,FALSE),FALSE)</f>
        <v>12500</v>
      </c>
      <c r="N52" s="22">
        <f>IF(F52&gt;2015,VLOOKUP(Table5_19[[#This Row],[vehicle name]],AMD_EMI_Data!$A$7:$E$26,5,FALSE),0)</f>
        <v>17511.352680649215</v>
      </c>
      <c r="O52" s="22">
        <f>IF(Table3_18[[#This Row],[Vehicle ownership]]="Market",IF(Table5_19[[#This Row],[capacity]]&lt;3, 40000, 80000),L52+M52+N52)</f>
        <v>80000</v>
      </c>
      <c r="P52" s="22">
        <f>IF(Table3_18[[#This Row],[Vehicle ownership]]="Market",IF(Table5_19[[#This Row],[capacity]]&lt;3,8000,16000),IF(Table5_19[[#This Row],[capacity]]&lt;3,28000,36000))</f>
        <v>16000</v>
      </c>
      <c r="Q52" s="21">
        <f>Table5_19[[#This Row],[vehicle cost]]+Table5_19[[#This Row],[team cost]]</f>
        <v>96000</v>
      </c>
    </row>
    <row r="53" spans="1:17" x14ac:dyDescent="0.3">
      <c r="A53" t="s">
        <v>106</v>
      </c>
      <c r="B53" t="s">
        <v>83</v>
      </c>
      <c r="C53" t="s">
        <v>69</v>
      </c>
      <c r="D53" t="s">
        <v>14</v>
      </c>
      <c r="E53" t="s">
        <v>13</v>
      </c>
      <c r="F53">
        <v>2011</v>
      </c>
      <c r="G53" t="str">
        <f>VLOOKUP(Table1_1[[#This Row],[Vehicle]],vehicle_mapping!$A$2:$B$11,2,FALSE)</f>
        <v>Mahindra</v>
      </c>
      <c r="H53" s="20">
        <f>HLOOKUP(Table1_1[[#This Row],[Vehicle]],AMD_OU_Data!$D$5:$M$20,16,FALSE)</f>
        <v>1.5529494662742389</v>
      </c>
      <c r="I53" s="2">
        <f>VLOOKUP(Table1_1[[#This Row],[OU Code]],AMD_OU_Data!$C$25:$M$38,HLOOKUP(Table1_1[[#This Row],[Vehicle]],AMD_OU_Data!$D$24:$M$39,16,FALSE),FALSE)</f>
        <v>11.216814907083885</v>
      </c>
      <c r="J53">
        <f>VLOOKUP(Table1_1[[#This Row],[OU Code]],AMD_OU_Data!$C$42:$E$56,2,FALSE)</f>
        <v>2600</v>
      </c>
      <c r="K53" s="21">
        <f>VLOOKUP(Table1_1[[#This Row],[OU Code]],AMD_OU_Data!$C$42:$E$56,3,FALSE)</f>
        <v>80.841831220499003</v>
      </c>
      <c r="L53" s="22">
        <f>IF(E53="market",0,(Table5_19[[#This Row],[km travelled]]/Table5_19[[#This Row],[mileage]])*Table5_19[[#This Row],[fuel price]])</f>
        <v>18738.720654163106</v>
      </c>
      <c r="M53" s="22">
        <f>VLOOKUP(B53,AMD_OU_Data!$C$61:$M$74,HLOOKUP(Table1_1[[#This Row],[Vehicle]],AMD_OU_Data!$D$60:$M$75,16,FALSE),FALSE)</f>
        <v>11200</v>
      </c>
      <c r="N53" s="22">
        <f>IF(F53&gt;2015,VLOOKUP(Table5_19[[#This Row],[vehicle name]],AMD_EMI_Data!$A$7:$E$26,5,FALSE),0)</f>
        <v>0</v>
      </c>
      <c r="O53" s="22">
        <f>IF(Table3_18[[#This Row],[Vehicle ownership]]="Market",IF(Table5_19[[#This Row],[capacity]]&lt;3, 40000, 80000),L53+M53+N53)</f>
        <v>29938.720654163106</v>
      </c>
      <c r="P53" s="22">
        <f>IF(Table3_18[[#This Row],[Vehicle ownership]]="Market",IF(Table5_19[[#This Row],[capacity]]&lt;3,8000,16000),IF(Table5_19[[#This Row],[capacity]]&lt;3,28000,36000))</f>
        <v>28000</v>
      </c>
      <c r="Q53" s="21">
        <f>Table5_19[[#This Row],[vehicle cost]]+Table5_19[[#This Row],[team cost]]</f>
        <v>57938.720654163102</v>
      </c>
    </row>
    <row r="54" spans="1:17" x14ac:dyDescent="0.3">
      <c r="A54" t="s">
        <v>102</v>
      </c>
      <c r="B54" t="s">
        <v>84</v>
      </c>
      <c r="C54" t="s">
        <v>70</v>
      </c>
      <c r="D54" t="s">
        <v>16</v>
      </c>
      <c r="E54" t="s">
        <v>19</v>
      </c>
      <c r="F54">
        <v>2015</v>
      </c>
      <c r="G54" t="str">
        <f>VLOOKUP(Table1_1[[#This Row],[Vehicle]],vehicle_mapping!$A$2:$B$11,2,FALSE)</f>
        <v>AL Dost</v>
      </c>
      <c r="H54" s="20">
        <f>HLOOKUP(Table1_1[[#This Row],[Vehicle]],AMD_OU_Data!$D$5:$M$20,16,FALSE)</f>
        <v>1.2979552817751512</v>
      </c>
      <c r="I54" s="2">
        <f>VLOOKUP(Table1_1[[#This Row],[OU Code]],AMD_OU_Data!$C$25:$M$38,HLOOKUP(Table1_1[[#This Row],[Vehicle]],AMD_OU_Data!$D$24:$M$39,16,FALSE),FALSE)</f>
        <v>16.206961290646341</v>
      </c>
      <c r="J54">
        <f>VLOOKUP(Table1_1[[#This Row],[OU Code]],AMD_OU_Data!$C$42:$E$56,2,FALSE)</f>
        <v>3000</v>
      </c>
      <c r="K54" s="21">
        <f>VLOOKUP(Table1_1[[#This Row],[OU Code]],AMD_OU_Data!$C$42:$E$56,3,FALSE)</f>
        <v>78.562830363879911</v>
      </c>
      <c r="L54" s="22">
        <f>IF(E54="market",0,(Table5_19[[#This Row],[km travelled]]/Table5_19[[#This Row],[mileage]])*Table5_19[[#This Row],[fuel price]])</f>
        <v>14542.423275093808</v>
      </c>
      <c r="M54" s="22">
        <f>VLOOKUP(B54,AMD_OU_Data!$C$61:$M$74,HLOOKUP(Table1_1[[#This Row],[Vehicle]],AMD_OU_Data!$D$60:$M$75,16,FALSE),FALSE)</f>
        <v>10200</v>
      </c>
      <c r="N54" s="22">
        <f>IF(F54&gt;2015,VLOOKUP(Table5_19[[#This Row],[vehicle name]],AMD_EMI_Data!$A$7:$E$26,5,FALSE),0)</f>
        <v>0</v>
      </c>
      <c r="O54" s="22">
        <f>IF(Table3_18[[#This Row],[Vehicle ownership]]="Market",IF(Table5_19[[#This Row],[capacity]]&lt;3, 40000, 80000),L54+M54+N54)</f>
        <v>24742.42327509381</v>
      </c>
      <c r="P54" s="22">
        <f>IF(Table3_18[[#This Row],[Vehicle ownership]]="Market",IF(Table5_19[[#This Row],[capacity]]&lt;3,8000,16000),IF(Table5_19[[#This Row],[capacity]]&lt;3,28000,36000))</f>
        <v>28000</v>
      </c>
      <c r="Q54" s="21">
        <f>Table5_19[[#This Row],[vehicle cost]]+Table5_19[[#This Row],[team cost]]</f>
        <v>52742.42327509381</v>
      </c>
    </row>
    <row r="55" spans="1:17" x14ac:dyDescent="0.3">
      <c r="A55" t="s">
        <v>100</v>
      </c>
      <c r="B55" t="s">
        <v>86</v>
      </c>
      <c r="C55" t="s">
        <v>71</v>
      </c>
      <c r="D55" t="s">
        <v>18</v>
      </c>
      <c r="E55" t="s">
        <v>19</v>
      </c>
      <c r="F55">
        <v>2019</v>
      </c>
      <c r="G55" t="str">
        <f>VLOOKUP(Table1_1[[#This Row],[Vehicle]],vehicle_mapping!$A$2:$B$11,2,FALSE)</f>
        <v>Tata Ace</v>
      </c>
      <c r="H55" s="20">
        <f>HLOOKUP(Table1_1[[#This Row],[Vehicle]],AMD_OU_Data!$D$5:$M$20,16,FALSE)</f>
        <v>0.81828712170003737</v>
      </c>
      <c r="I55" s="2">
        <f>VLOOKUP(Table1_1[[#This Row],[OU Code]],AMD_OU_Data!$C$25:$M$38,HLOOKUP(Table1_1[[#This Row],[Vehicle]],AMD_OU_Data!$D$24:$M$39,16,FALSE),FALSE)</f>
        <v>17.294647938760768</v>
      </c>
      <c r="J55">
        <f>VLOOKUP(Table1_1[[#This Row],[OU Code]],AMD_OU_Data!$C$42:$E$56,2,FALSE)</f>
        <v>2900</v>
      </c>
      <c r="K55" s="21">
        <f>VLOOKUP(Table1_1[[#This Row],[OU Code]],AMD_OU_Data!$C$42:$E$56,3,FALSE)</f>
        <v>99.413389578885443</v>
      </c>
      <c r="L55" s="22">
        <f>IF(E55="market",0,(Table5_19[[#This Row],[km travelled]]/Table5_19[[#This Row],[mileage]])*Table5_19[[#This Row],[fuel price]])</f>
        <v>16669.829348340325</v>
      </c>
      <c r="M55" s="22">
        <f>VLOOKUP(B55,AMD_OU_Data!$C$61:$M$74,HLOOKUP(Table1_1[[#This Row],[Vehicle]],AMD_OU_Data!$D$60:$M$75,16,FALSE),FALSE)</f>
        <v>11500</v>
      </c>
      <c r="N55" s="22">
        <f>IF(F55&gt;2015,VLOOKUP(Table5_19[[#This Row],[vehicle name]],AMD_EMI_Data!$A$7:$E$26,5,FALSE),0)</f>
        <v>6090.9052802258138</v>
      </c>
      <c r="O55" s="22">
        <f>IF(Table3_18[[#This Row],[Vehicle ownership]]="Market",IF(Table5_19[[#This Row],[capacity]]&lt;3, 40000, 80000),L55+M55+N55)</f>
        <v>34260.734628566141</v>
      </c>
      <c r="P55" s="22">
        <f>IF(Table3_18[[#This Row],[Vehicle ownership]]="Market",IF(Table5_19[[#This Row],[capacity]]&lt;3,8000,16000),IF(Table5_19[[#This Row],[capacity]]&lt;3,28000,36000))</f>
        <v>28000</v>
      </c>
      <c r="Q55" s="21">
        <f>Table5_19[[#This Row],[vehicle cost]]+Table5_19[[#This Row],[team cost]]</f>
        <v>62260.734628566141</v>
      </c>
    </row>
    <row r="56" spans="1:17" x14ac:dyDescent="0.3">
      <c r="A56" t="s">
        <v>106</v>
      </c>
      <c r="B56" t="s">
        <v>83</v>
      </c>
      <c r="C56" t="s">
        <v>72</v>
      </c>
      <c r="D56" t="s">
        <v>12</v>
      </c>
      <c r="E56" t="s">
        <v>9</v>
      </c>
      <c r="F56" t="s">
        <v>10</v>
      </c>
      <c r="G56" t="str">
        <f>VLOOKUP(Table1_1[[#This Row],[Vehicle]],vehicle_mapping!$A$2:$B$11,2,FALSE)</f>
        <v>Eicher 17</v>
      </c>
      <c r="H56" s="20">
        <f>HLOOKUP(Table1_1[[#This Row],[Vehicle]],AMD_OU_Data!$D$5:$M$20,16,FALSE)</f>
        <v>4.7743248128964799</v>
      </c>
      <c r="I56" s="2">
        <f>VLOOKUP(Table1_1[[#This Row],[OU Code]],AMD_OU_Data!$C$25:$M$38,HLOOKUP(Table1_1[[#This Row],[Vehicle]],AMD_OU_Data!$D$24:$M$39,16,FALSE),FALSE)</f>
        <v>4.6995094079618678</v>
      </c>
      <c r="J56">
        <f>VLOOKUP(Table1_1[[#This Row],[OU Code]],AMD_OU_Data!$C$42:$E$56,2,FALSE)</f>
        <v>2600</v>
      </c>
      <c r="K56" s="21">
        <f>VLOOKUP(Table1_1[[#This Row],[OU Code]],AMD_OU_Data!$C$42:$E$56,3,FALSE)</f>
        <v>80.841831220499003</v>
      </c>
      <c r="L56" s="22">
        <f>IF(E56="market",0,(Table5_19[[#This Row],[km travelled]]/Table5_19[[#This Row],[mileage]])*Table5_19[[#This Row],[fuel price]])</f>
        <v>0</v>
      </c>
      <c r="M56" s="22">
        <f>VLOOKUP(B56,AMD_OU_Data!$C$61:$M$74,HLOOKUP(Table1_1[[#This Row],[Vehicle]],AMD_OU_Data!$D$60:$M$75,16,FALSE),FALSE)</f>
        <v>11200</v>
      </c>
      <c r="N56" s="22">
        <f>IF(F56&gt;2015,VLOOKUP(Table5_19[[#This Row],[vehicle name]],AMD_EMI_Data!$A$7:$E$26,5,FALSE),0)</f>
        <v>17511.352680649215</v>
      </c>
      <c r="O56" s="22">
        <f>IF(Table3_18[[#This Row],[Vehicle ownership]]="Market",IF(Table5_19[[#This Row],[capacity]]&lt;3, 40000, 80000),L56+M56+N56)</f>
        <v>80000</v>
      </c>
      <c r="P56" s="22">
        <f>IF(Table3_18[[#This Row],[Vehicle ownership]]="Market",IF(Table5_19[[#This Row],[capacity]]&lt;3,8000,16000),IF(Table5_19[[#This Row],[capacity]]&lt;3,28000,36000))</f>
        <v>16000</v>
      </c>
      <c r="Q56" s="21">
        <f>Table5_19[[#This Row],[vehicle cost]]+Table5_19[[#This Row],[team cost]]</f>
        <v>96000</v>
      </c>
    </row>
    <row r="57" spans="1:17" x14ac:dyDescent="0.3">
      <c r="A57" t="s">
        <v>106</v>
      </c>
      <c r="B57" t="s">
        <v>83</v>
      </c>
      <c r="C57" t="s">
        <v>72</v>
      </c>
      <c r="D57" t="s">
        <v>14</v>
      </c>
      <c r="E57" t="s">
        <v>13</v>
      </c>
      <c r="F57">
        <v>2018</v>
      </c>
      <c r="G57" t="str">
        <f>VLOOKUP(Table1_1[[#This Row],[Vehicle]],vehicle_mapping!$A$2:$B$11,2,FALSE)</f>
        <v>Mahindra</v>
      </c>
      <c r="H57" s="20">
        <f>HLOOKUP(Table1_1[[#This Row],[Vehicle]],AMD_OU_Data!$D$5:$M$20,16,FALSE)</f>
        <v>1.5529494662742389</v>
      </c>
      <c r="I57" s="2">
        <f>VLOOKUP(Table1_1[[#This Row],[OU Code]],AMD_OU_Data!$C$25:$M$38,HLOOKUP(Table1_1[[#This Row],[Vehicle]],AMD_OU_Data!$D$24:$M$39,16,FALSE),FALSE)</f>
        <v>11.216814907083885</v>
      </c>
      <c r="J57">
        <f>VLOOKUP(Table1_1[[#This Row],[OU Code]],AMD_OU_Data!$C$42:$E$56,2,FALSE)</f>
        <v>2600</v>
      </c>
      <c r="K57" s="21">
        <f>VLOOKUP(Table1_1[[#This Row],[OU Code]],AMD_OU_Data!$C$42:$E$56,3,FALSE)</f>
        <v>80.841831220499003</v>
      </c>
      <c r="L57" s="22">
        <f>IF(E57="market",0,(Table5_19[[#This Row],[km travelled]]/Table5_19[[#This Row],[mileage]])*Table5_19[[#This Row],[fuel price]])</f>
        <v>18738.720654163106</v>
      </c>
      <c r="M57" s="22">
        <f>VLOOKUP(B57,AMD_OU_Data!$C$61:$M$74,HLOOKUP(Table1_1[[#This Row],[Vehicle]],AMD_OU_Data!$D$60:$M$75,16,FALSE),FALSE)</f>
        <v>11200</v>
      </c>
      <c r="N57" s="22">
        <f>IF(F57&gt;2015,VLOOKUP(Table5_19[[#This Row],[vehicle name]],AMD_EMI_Data!$A$7:$E$26,5,FALSE),0)</f>
        <v>11420.4474004234</v>
      </c>
      <c r="O57" s="22">
        <f>IF(Table3_18[[#This Row],[Vehicle ownership]]="Market",IF(Table5_19[[#This Row],[capacity]]&lt;3, 40000, 80000),L57+M57+N57)</f>
        <v>41359.168054586509</v>
      </c>
      <c r="P57" s="22">
        <f>IF(Table3_18[[#This Row],[Vehicle ownership]]="Market",IF(Table5_19[[#This Row],[capacity]]&lt;3,8000,16000),IF(Table5_19[[#This Row],[capacity]]&lt;3,28000,36000))</f>
        <v>28000</v>
      </c>
      <c r="Q57" s="21">
        <f>Table5_19[[#This Row],[vehicle cost]]+Table5_19[[#This Row],[team cost]]</f>
        <v>69359.168054586509</v>
      </c>
    </row>
    <row r="58" spans="1:17" x14ac:dyDescent="0.3">
      <c r="A58" t="s">
        <v>106</v>
      </c>
      <c r="B58" t="s">
        <v>83</v>
      </c>
      <c r="C58" t="s">
        <v>72</v>
      </c>
      <c r="D58" t="s">
        <v>110</v>
      </c>
      <c r="E58" t="s">
        <v>13</v>
      </c>
      <c r="F58">
        <v>2018</v>
      </c>
      <c r="G58" t="str">
        <f>VLOOKUP(Table1_1[[#This Row],[Vehicle]],vehicle_mapping!$A$2:$B$11,2,FALSE)</f>
        <v>Pickup</v>
      </c>
      <c r="H58" s="20">
        <f>HLOOKUP(Table1_1[[#This Row],[Vehicle]],AMD_OU_Data!$D$5:$M$20,16,FALSE)</f>
        <v>1.4607038482017727</v>
      </c>
      <c r="I58" s="2">
        <f>VLOOKUP(Table1_1[[#This Row],[OU Code]],AMD_OU_Data!$C$25:$M$38,HLOOKUP(Table1_1[[#This Row],[Vehicle]],AMD_OU_Data!$D$24:$M$39,16,FALSE),FALSE)</f>
        <v>8.0856008470429561</v>
      </c>
      <c r="J58">
        <f>VLOOKUP(Table1_1[[#This Row],[OU Code]],AMD_OU_Data!$C$42:$E$56,2,FALSE)</f>
        <v>2600</v>
      </c>
      <c r="K58" s="21">
        <f>VLOOKUP(Table1_1[[#This Row],[OU Code]],AMD_OU_Data!$C$42:$E$56,3,FALSE)</f>
        <v>80.841831220499003</v>
      </c>
      <c r="L58" s="22">
        <f>IF(E58="market",0,(Table5_19[[#This Row],[km travelled]]/Table5_19[[#This Row],[mileage]])*Table5_19[[#This Row],[fuel price]])</f>
        <v>25995.441173696705</v>
      </c>
      <c r="M58" s="22">
        <f>VLOOKUP(B58,AMD_OU_Data!$C$61:$M$74,HLOOKUP(Table1_1[[#This Row],[Vehicle]],AMD_OU_Data!$D$60:$M$75,16,FALSE),FALSE)</f>
        <v>9800</v>
      </c>
      <c r="N58" s="22">
        <f>IF(F58&gt;2015,VLOOKUP(Table5_19[[#This Row],[vehicle name]],AMD_EMI_Data!$A$7:$E$26,5,FALSE),0)</f>
        <v>9897.7210803669477</v>
      </c>
      <c r="O58" s="22">
        <f>IF(Table3_18[[#This Row],[Vehicle ownership]]="Market",IF(Table5_19[[#This Row],[capacity]]&lt;3, 40000, 80000),L58+M58+N58)</f>
        <v>45693.162254063645</v>
      </c>
      <c r="P58" s="22">
        <f>IF(Table3_18[[#This Row],[Vehicle ownership]]="Market",IF(Table5_19[[#This Row],[capacity]]&lt;3,8000,16000),IF(Table5_19[[#This Row],[capacity]]&lt;3,28000,36000))</f>
        <v>28000</v>
      </c>
      <c r="Q58" s="21">
        <f>Table5_19[[#This Row],[vehicle cost]]+Table5_19[[#This Row],[team cost]]</f>
        <v>73693.162254063645</v>
      </c>
    </row>
    <row r="59" spans="1:17" x14ac:dyDescent="0.3">
      <c r="A59" t="s">
        <v>106</v>
      </c>
      <c r="B59" t="s">
        <v>83</v>
      </c>
      <c r="C59" t="s">
        <v>72</v>
      </c>
      <c r="D59" t="s">
        <v>18</v>
      </c>
      <c r="E59" t="s">
        <v>13</v>
      </c>
      <c r="F59">
        <v>2014</v>
      </c>
      <c r="G59" t="str">
        <f>VLOOKUP(Table1_1[[#This Row],[Vehicle]],vehicle_mapping!$A$2:$B$11,2,FALSE)</f>
        <v>Tata Ace</v>
      </c>
      <c r="H59" s="20">
        <f>HLOOKUP(Table1_1[[#This Row],[Vehicle]],AMD_OU_Data!$D$5:$M$20,16,FALSE)</f>
        <v>0.81828712170003737</v>
      </c>
      <c r="I59" s="2">
        <f>VLOOKUP(Table1_1[[#This Row],[OU Code]],AMD_OU_Data!$C$25:$M$38,HLOOKUP(Table1_1[[#This Row],[Vehicle]],AMD_OU_Data!$D$24:$M$39,16,FALSE),FALSE)</f>
        <v>7.7853868200690899</v>
      </c>
      <c r="J59">
        <f>VLOOKUP(Table1_1[[#This Row],[OU Code]],AMD_OU_Data!$C$42:$E$56,2,FALSE)</f>
        <v>2600</v>
      </c>
      <c r="K59" s="21">
        <f>VLOOKUP(Table1_1[[#This Row],[OU Code]],AMD_OU_Data!$C$42:$E$56,3,FALSE)</f>
        <v>80.841831220499003</v>
      </c>
      <c r="L59" s="22">
        <f>IF(E59="market",0,(Table5_19[[#This Row],[km travelled]]/Table5_19[[#This Row],[mileage]])*Table5_19[[#This Row],[fuel price]])</f>
        <v>26997.857143266792</v>
      </c>
      <c r="M59" s="22">
        <f>VLOOKUP(B59,AMD_OU_Data!$C$61:$M$74,HLOOKUP(Table1_1[[#This Row],[Vehicle]],AMD_OU_Data!$D$60:$M$75,16,FALSE),FALSE)</f>
        <v>6900</v>
      </c>
      <c r="N59" s="22">
        <f>IF(F59&gt;2015,VLOOKUP(Table5_19[[#This Row],[vehicle name]],AMD_EMI_Data!$A$7:$E$26,5,FALSE),0)</f>
        <v>0</v>
      </c>
      <c r="O59" s="22">
        <f>IF(Table3_18[[#This Row],[Vehicle ownership]]="Market",IF(Table5_19[[#This Row],[capacity]]&lt;3, 40000, 80000),L59+M59+N59)</f>
        <v>33897.857143266796</v>
      </c>
      <c r="P59" s="22">
        <f>IF(Table3_18[[#This Row],[Vehicle ownership]]="Market",IF(Table5_19[[#This Row],[capacity]]&lt;3,8000,16000),IF(Table5_19[[#This Row],[capacity]]&lt;3,28000,36000))</f>
        <v>28000</v>
      </c>
      <c r="Q59" s="21">
        <f>Table5_19[[#This Row],[vehicle cost]]+Table5_19[[#This Row],[team cost]]</f>
        <v>61897.857143266796</v>
      </c>
    </row>
    <row r="60" spans="1:17" x14ac:dyDescent="0.3">
      <c r="A60" t="s">
        <v>97</v>
      </c>
      <c r="B60" t="s">
        <v>87</v>
      </c>
      <c r="C60" t="s">
        <v>74</v>
      </c>
      <c r="D60" t="s">
        <v>14</v>
      </c>
      <c r="E60" t="s">
        <v>13</v>
      </c>
      <c r="F60">
        <v>2019</v>
      </c>
      <c r="G60" t="str">
        <f>VLOOKUP(Table1_1[[#This Row],[Vehicle]],vehicle_mapping!$A$2:$B$11,2,FALSE)</f>
        <v>Mahindra</v>
      </c>
      <c r="H60" s="20">
        <f>HLOOKUP(Table1_1[[#This Row],[Vehicle]],AMD_OU_Data!$D$5:$M$20,16,FALSE)</f>
        <v>1.5529494662742389</v>
      </c>
      <c r="I60" s="2">
        <f>VLOOKUP(Table1_1[[#This Row],[OU Code]],AMD_OU_Data!$C$25:$M$38,HLOOKUP(Table1_1[[#This Row],[Vehicle]],AMD_OU_Data!$D$24:$M$39,16,FALSE),FALSE)</f>
        <v>12.660297306770655</v>
      </c>
      <c r="J60">
        <f>VLOOKUP(Table1_1[[#This Row],[OU Code]],AMD_OU_Data!$C$42:$E$56,2,FALSE)</f>
        <v>1800</v>
      </c>
      <c r="K60" s="21">
        <f>VLOOKUP(Table1_1[[#This Row],[OU Code]],AMD_OU_Data!$C$42:$E$56,3,FALSE)</f>
        <v>94.581378550804004</v>
      </c>
      <c r="L60" s="22">
        <f>IF(E60="market",0,(Table5_19[[#This Row],[km travelled]]/Table5_19[[#This Row],[mileage]])*Table5_19[[#This Row],[fuel price]])</f>
        <v>13447.273572351289</v>
      </c>
      <c r="M60" s="22">
        <f>VLOOKUP(B60,AMD_OU_Data!$C$61:$M$74,HLOOKUP(Table1_1[[#This Row],[Vehicle]],AMD_OU_Data!$D$60:$M$75,16,FALSE),FALSE)</f>
        <v>11800</v>
      </c>
      <c r="N60" s="22">
        <f>IF(F60&gt;2015,VLOOKUP(Table5_19[[#This Row],[vehicle name]],AMD_EMI_Data!$A$7:$E$26,5,FALSE),0)</f>
        <v>11420.4474004234</v>
      </c>
      <c r="O60" s="22">
        <f>IF(Table3_18[[#This Row],[Vehicle ownership]]="Market",IF(Table5_19[[#This Row],[capacity]]&lt;3, 40000, 80000),L60+M60+N60)</f>
        <v>36667.720972774689</v>
      </c>
      <c r="P60" s="22">
        <f>IF(Table3_18[[#This Row],[Vehicle ownership]]="Market",IF(Table5_19[[#This Row],[capacity]]&lt;3,8000,16000),IF(Table5_19[[#This Row],[capacity]]&lt;3,28000,36000))</f>
        <v>28000</v>
      </c>
      <c r="Q60" s="21">
        <f>Table5_19[[#This Row],[vehicle cost]]+Table5_19[[#This Row],[team cost]]</f>
        <v>64667.720972774689</v>
      </c>
    </row>
    <row r="61" spans="1:17" x14ac:dyDescent="0.3">
      <c r="A61" t="s">
        <v>99</v>
      </c>
      <c r="B61" t="s">
        <v>80</v>
      </c>
      <c r="C61" t="s">
        <v>75</v>
      </c>
      <c r="D61" t="s">
        <v>76</v>
      </c>
      <c r="E61" t="s">
        <v>9</v>
      </c>
      <c r="F61" t="s">
        <v>10</v>
      </c>
      <c r="G61" t="str">
        <f>VLOOKUP(Table1_1[[#This Row],[Vehicle]],vehicle_mapping!$A$2:$B$11,2,FALSE)</f>
        <v>Eicher 20</v>
      </c>
      <c r="H61" s="20">
        <f>HLOOKUP(Table1_1[[#This Row],[Vehicle]],AMD_OU_Data!$D$5:$M$20,16,FALSE)</f>
        <v>6.9393806697539278</v>
      </c>
      <c r="I61" s="2">
        <f>VLOOKUP(Table1_1[[#This Row],[OU Code]],AMD_OU_Data!$C$25:$M$38,HLOOKUP(Table1_1[[#This Row],[Vehicle]],AMD_OU_Data!$D$24:$M$39,16,FALSE),FALSE)</f>
        <v>7</v>
      </c>
      <c r="J61">
        <f>VLOOKUP(Table1_1[[#This Row],[OU Code]],AMD_OU_Data!$C$42:$E$56,2,FALSE)</f>
        <v>1600</v>
      </c>
      <c r="K61" s="21">
        <f>VLOOKUP(Table1_1[[#This Row],[OU Code]],AMD_OU_Data!$C$42:$E$56,3,FALSE)</f>
        <v>92.3</v>
      </c>
      <c r="L61" s="22">
        <f>IF(E61="market",0,(Table5_19[[#This Row],[km travelled]]/Table5_19[[#This Row],[mileage]])*Table5_19[[#This Row],[fuel price]])</f>
        <v>0</v>
      </c>
      <c r="M61" s="22">
        <f>VLOOKUP(B61,AMD_OU_Data!$C$61:$M$74,HLOOKUP(Table1_1[[#This Row],[Vehicle]],AMD_OU_Data!$D$60:$M$75,16,FALSE),FALSE)</f>
        <v>11080</v>
      </c>
      <c r="N61" s="22">
        <f>IF(F61&gt;2015,VLOOKUP(Table5_19[[#This Row],[vehicle name]],AMD_EMI_Data!$A$7:$E$26,5,FALSE),0)</f>
        <v>19034.079000705668</v>
      </c>
      <c r="O61" s="22">
        <f>IF(Table3_18[[#This Row],[Vehicle ownership]]="Market",IF(Table5_19[[#This Row],[capacity]]&lt;3, 40000, 80000),L61+M61+N61)</f>
        <v>80000</v>
      </c>
      <c r="P61" s="22">
        <f>IF(Table3_18[[#This Row],[Vehicle ownership]]="Market",IF(Table5_19[[#This Row],[capacity]]&lt;3,8000,16000),IF(Table5_19[[#This Row],[capacity]]&lt;3,28000,36000))</f>
        <v>16000</v>
      </c>
      <c r="Q61" s="21">
        <f>Table5_19[[#This Row],[vehicle cost]]+Table5_19[[#This Row],[team cost]]</f>
        <v>96000</v>
      </c>
    </row>
    <row r="62" spans="1:17" x14ac:dyDescent="0.3">
      <c r="A62" t="s">
        <v>101</v>
      </c>
      <c r="B62" t="s">
        <v>81</v>
      </c>
      <c r="C62" t="s">
        <v>77</v>
      </c>
      <c r="D62" t="s">
        <v>16</v>
      </c>
      <c r="E62" t="s">
        <v>13</v>
      </c>
      <c r="F62">
        <v>2010</v>
      </c>
      <c r="G62" t="str">
        <f>VLOOKUP(Table1_1[[#This Row],[Vehicle]],vehicle_mapping!$A$2:$B$11,2,FALSE)</f>
        <v>AL Dost</v>
      </c>
      <c r="H62" s="20">
        <f>HLOOKUP(Table1_1[[#This Row],[Vehicle]],AMD_OU_Data!$D$5:$M$20,16,FALSE)</f>
        <v>1.2979552817751512</v>
      </c>
      <c r="I62" s="2">
        <f>VLOOKUP(Table1_1[[#This Row],[OU Code]],AMD_OU_Data!$C$25:$M$38,HLOOKUP(Table1_1[[#This Row],[Vehicle]],AMD_OU_Data!$D$24:$M$39,16,FALSE),FALSE)</f>
        <v>13.451738176402987</v>
      </c>
      <c r="J62">
        <f>VLOOKUP(Table1_1[[#This Row],[OU Code]],AMD_OU_Data!$C$42:$E$56,2,FALSE)</f>
        <v>2900</v>
      </c>
      <c r="K62" s="21">
        <f>VLOOKUP(Table1_1[[#This Row],[OU Code]],AMD_OU_Data!$C$42:$E$56,3,FALSE)</f>
        <v>100.490621572495</v>
      </c>
      <c r="L62" s="22">
        <f>IF(E62="market",0,(Table5_19[[#This Row],[km travelled]]/Table5_19[[#This Row],[mileage]])*Table5_19[[#This Row],[fuel price]])</f>
        <v>21664.323133455633</v>
      </c>
      <c r="M62" s="22">
        <f>VLOOKUP(B62,AMD_OU_Data!$C$61:$M$74,HLOOKUP(Table1_1[[#This Row],[Vehicle]],AMD_OU_Data!$D$60:$M$75,16,FALSE),FALSE)</f>
        <v>7600</v>
      </c>
      <c r="N62" s="22">
        <f>IF(F62&gt;2015,VLOOKUP(Table5_19[[#This Row],[vehicle name]],AMD_EMI_Data!$A$7:$E$26,5,FALSE),0)</f>
        <v>0</v>
      </c>
      <c r="O62" s="22">
        <f>IF(Table3_18[[#This Row],[Vehicle ownership]]="Market",IF(Table5_19[[#This Row],[capacity]]&lt;3, 40000, 80000),L62+M62+N62)</f>
        <v>29264.323133455633</v>
      </c>
      <c r="P62" s="22">
        <f>IF(Table3_18[[#This Row],[Vehicle ownership]]="Market",IF(Table5_19[[#This Row],[capacity]]&lt;3,8000,16000),IF(Table5_19[[#This Row],[capacity]]&lt;3,28000,36000))</f>
        <v>28000</v>
      </c>
      <c r="Q62" s="21">
        <f>Table5_19[[#This Row],[vehicle cost]]+Table5_19[[#This Row],[team cost]]</f>
        <v>57264.323133455633</v>
      </c>
    </row>
    <row r="63" spans="1:17" x14ac:dyDescent="0.3">
      <c r="A63" t="s">
        <v>101</v>
      </c>
      <c r="B63" t="s">
        <v>88</v>
      </c>
      <c r="C63" t="s">
        <v>78</v>
      </c>
      <c r="D63" t="s">
        <v>16</v>
      </c>
      <c r="E63" t="s">
        <v>13</v>
      </c>
      <c r="F63">
        <v>2015</v>
      </c>
      <c r="G63" t="str">
        <f>VLOOKUP(Table1_1[[#This Row],[Vehicle]],vehicle_mapping!$A$2:$B$11,2,FALSE)</f>
        <v>AL Dost</v>
      </c>
      <c r="H63" s="20">
        <f>HLOOKUP(Table1_1[[#This Row],[Vehicle]],AMD_OU_Data!$D$5:$M$20,16,FALSE)</f>
        <v>1.2979552817751512</v>
      </c>
      <c r="I63" s="2">
        <f>VLOOKUP(Table1_1[[#This Row],[OU Code]],AMD_OU_Data!$C$25:$M$38,HLOOKUP(Table1_1[[#This Row],[Vehicle]],AMD_OU_Data!$D$24:$M$39,16,FALSE),FALSE)</f>
        <v>17.133678707427691</v>
      </c>
      <c r="J63">
        <f>VLOOKUP(Table1_1[[#This Row],[OU Code]],AMD_OU_Data!$C$42:$E$56,2,FALSE)</f>
        <v>3100</v>
      </c>
      <c r="K63" s="21">
        <f>VLOOKUP(Table1_1[[#This Row],[OU Code]],AMD_OU_Data!$C$42:$E$56,3,FALSE)</f>
        <v>93.069310566121402</v>
      </c>
      <c r="L63" s="22">
        <f>IF(E63="market",0,(Table5_19[[#This Row],[km travelled]]/Table5_19[[#This Row],[mileage]])*Table5_19[[#This Row],[fuel price]])</f>
        <v>16839.049434836263</v>
      </c>
      <c r="M63" s="22">
        <f>VLOOKUP(B63,AMD_OU_Data!$C$61:$M$74,HLOOKUP(Table1_1[[#This Row],[Vehicle]],AMD_OU_Data!$D$60:$M$75,16,FALSE),FALSE)</f>
        <v>11700</v>
      </c>
      <c r="N63" s="22">
        <f>IF(F63&gt;2015,VLOOKUP(Table5_19[[#This Row],[vehicle name]],AMD_EMI_Data!$A$7:$E$26,5,FALSE),0)</f>
        <v>0</v>
      </c>
      <c r="O63" s="22">
        <f>IF(Table3_18[[#This Row],[Vehicle ownership]]="Market",IF(Table5_19[[#This Row],[capacity]]&lt;3, 40000, 80000),L63+M63+N63)</f>
        <v>28539.049434836263</v>
      </c>
      <c r="P63" s="22">
        <f>IF(Table3_18[[#This Row],[Vehicle ownership]]="Market",IF(Table5_19[[#This Row],[capacity]]&lt;3,8000,16000),IF(Table5_19[[#This Row],[capacity]]&lt;3,28000,36000))</f>
        <v>28000</v>
      </c>
      <c r="Q63" s="21">
        <f>Table5_19[[#This Row],[vehicle cost]]+Table5_19[[#This Row],[team cost]]</f>
        <v>56539.049434836263</v>
      </c>
    </row>
    <row r="64" spans="1:17" x14ac:dyDescent="0.3">
      <c r="A64" t="s">
        <v>102</v>
      </c>
      <c r="B64" t="s">
        <v>84</v>
      </c>
      <c r="C64" t="s">
        <v>79</v>
      </c>
      <c r="D64" t="s">
        <v>8</v>
      </c>
      <c r="E64" t="s">
        <v>13</v>
      </c>
      <c r="F64">
        <v>2015</v>
      </c>
      <c r="G64" t="str">
        <f>VLOOKUP(Table1_1[[#This Row],[Vehicle]],vehicle_mapping!$A$2:$B$11,2,FALSE)</f>
        <v>Eicher 14</v>
      </c>
      <c r="H64" s="20">
        <f>HLOOKUP(Table1_1[[#This Row],[Vehicle]],AMD_OU_Data!$D$5:$M$20,16,FALSE)</f>
        <v>2.4894079099475239</v>
      </c>
      <c r="I64" s="2">
        <f>VLOOKUP(Table1_1[[#This Row],[OU Code]],AMD_OU_Data!$C$25:$M$38,HLOOKUP(Table1_1[[#This Row],[Vehicle]],AMD_OU_Data!$D$24:$M$39,16,FALSE),FALSE)</f>
        <v>12.597885435760045</v>
      </c>
      <c r="J64">
        <f>VLOOKUP(Table1_1[[#This Row],[OU Code]],AMD_OU_Data!$C$42:$E$56,2,FALSE)</f>
        <v>3000</v>
      </c>
      <c r="K64" s="21">
        <f>VLOOKUP(Table1_1[[#This Row],[OU Code]],AMD_OU_Data!$C$42:$E$56,3,FALSE)</f>
        <v>78.562830363879911</v>
      </c>
      <c r="L64" s="22">
        <f>IF(E64="market",0,(Table5_19[[#This Row],[km travelled]]/Table5_19[[#This Row],[mileage]])*Table5_19[[#This Row],[fuel price]])</f>
        <v>18708.575521938008</v>
      </c>
      <c r="M64" s="22">
        <f>VLOOKUP(B64,AMD_OU_Data!$C$61:$M$74,HLOOKUP(Table1_1[[#This Row],[Vehicle]],AMD_OU_Data!$D$60:$M$75,16,FALSE),FALSE)</f>
        <v>15100</v>
      </c>
      <c r="N64" s="22">
        <f>IF(F64&gt;2015,VLOOKUP(Table5_19[[#This Row],[vehicle name]],AMD_EMI_Data!$A$7:$E$26,5,FALSE),0)</f>
        <v>0</v>
      </c>
      <c r="O64" s="22">
        <f>IF(Table3_18[[#This Row],[Vehicle ownership]]="Market",IF(Table5_19[[#This Row],[capacity]]&lt;3, 40000, 80000),L64+M64+N64)</f>
        <v>33808.575521938008</v>
      </c>
      <c r="P64" s="22">
        <f>IF(Table3_18[[#This Row],[Vehicle ownership]]="Market",IF(Table5_19[[#This Row],[capacity]]&lt;3,8000,16000),IF(Table5_19[[#This Row],[capacity]]&lt;3,28000,36000))</f>
        <v>28000</v>
      </c>
      <c r="Q64" s="21">
        <f>Table5_19[[#This Row],[vehicle cost]]+Table5_19[[#This Row],[team cost]]</f>
        <v>61808.575521938008</v>
      </c>
    </row>
  </sheetData>
  <phoneticPr fontId="7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F7EA-0F25-4758-BD17-C661FE58A552}">
  <dimension ref="A1:F64"/>
  <sheetViews>
    <sheetView workbookViewId="0">
      <selection sqref="A1:F64"/>
    </sheetView>
  </sheetViews>
  <sheetFormatPr defaultRowHeight="13.8" x14ac:dyDescent="0.3"/>
  <cols>
    <col min="1" max="1" width="8" bestFit="1" customWidth="1"/>
    <col min="2" max="2" width="30.77734375" bestFit="1" customWidth="1"/>
    <col min="4" max="4" width="10.6640625" bestFit="1" customWidth="1"/>
    <col min="5" max="5" width="11.6640625" bestFit="1" customWidth="1"/>
    <col min="6" max="6" width="15.6640625" bestFit="1" customWidth="1"/>
  </cols>
  <sheetData>
    <row r="1" spans="1:6" ht="14.4" x14ac:dyDescent="0.3">
      <c r="A1" s="14" t="s">
        <v>154</v>
      </c>
      <c r="B1" s="14" t="s">
        <v>155</v>
      </c>
      <c r="C1" s="14" t="s">
        <v>95</v>
      </c>
      <c r="D1" s="14" t="s">
        <v>156</v>
      </c>
      <c r="E1" s="14" t="s">
        <v>157</v>
      </c>
      <c r="F1" s="14" t="s">
        <v>158</v>
      </c>
    </row>
    <row r="2" spans="1:6" ht="14.4" x14ac:dyDescent="0.3">
      <c r="A2" s="15" t="s">
        <v>159</v>
      </c>
      <c r="B2" s="15" t="s">
        <v>3</v>
      </c>
      <c r="C2" s="15" t="s">
        <v>80</v>
      </c>
      <c r="D2" s="15" t="s">
        <v>160</v>
      </c>
      <c r="E2" s="16">
        <v>81737.72</v>
      </c>
      <c r="F2" s="16">
        <v>67307.695444082405</v>
      </c>
    </row>
    <row r="3" spans="1:6" ht="14.4" x14ac:dyDescent="0.3">
      <c r="A3" s="15" t="s">
        <v>161</v>
      </c>
      <c r="B3" s="15" t="s">
        <v>7</v>
      </c>
      <c r="C3" s="15" t="s">
        <v>80</v>
      </c>
      <c r="D3" s="15" t="s">
        <v>160</v>
      </c>
      <c r="E3" s="16">
        <v>182068.2471119999</v>
      </c>
      <c r="F3" s="16">
        <v>151594.20238356592</v>
      </c>
    </row>
    <row r="4" spans="1:6" ht="14.4" x14ac:dyDescent="0.3">
      <c r="A4" s="15" t="s">
        <v>162</v>
      </c>
      <c r="B4" s="15" t="s">
        <v>163</v>
      </c>
      <c r="C4" s="15" t="s">
        <v>86</v>
      </c>
      <c r="D4" s="15" t="s">
        <v>160</v>
      </c>
      <c r="E4" s="16">
        <v>12390.439999999999</v>
      </c>
      <c r="F4" s="16">
        <v>2808.151979744011</v>
      </c>
    </row>
    <row r="5" spans="1:6" ht="14.4" x14ac:dyDescent="0.3">
      <c r="A5" s="15" t="s">
        <v>164</v>
      </c>
      <c r="B5" s="15" t="s">
        <v>165</v>
      </c>
      <c r="C5" s="15" t="s">
        <v>81</v>
      </c>
      <c r="D5" s="15" t="s">
        <v>160</v>
      </c>
      <c r="E5" s="16">
        <v>146345.40696000005</v>
      </c>
      <c r="F5" s="16">
        <v>27180.821150192936</v>
      </c>
    </row>
    <row r="6" spans="1:6" ht="14.4" x14ac:dyDescent="0.3">
      <c r="A6" s="15" t="s">
        <v>166</v>
      </c>
      <c r="B6" s="15" t="s">
        <v>141</v>
      </c>
      <c r="C6" s="15" t="s">
        <v>82</v>
      </c>
      <c r="D6" s="15" t="s">
        <v>160</v>
      </c>
      <c r="E6" s="16">
        <v>128071</v>
      </c>
      <c r="F6" s="16">
        <v>23560.66190357352</v>
      </c>
    </row>
    <row r="7" spans="1:6" ht="14.4" x14ac:dyDescent="0.3">
      <c r="A7" s="15" t="s">
        <v>167</v>
      </c>
      <c r="B7" s="15" t="s">
        <v>168</v>
      </c>
      <c r="C7" s="15" t="s">
        <v>89</v>
      </c>
      <c r="D7" s="15" t="s">
        <v>160</v>
      </c>
      <c r="E7" s="16">
        <v>150504.42976000003</v>
      </c>
      <c r="F7" s="16">
        <v>80845.758690981223</v>
      </c>
    </row>
    <row r="8" spans="1:6" ht="14.4" x14ac:dyDescent="0.3">
      <c r="A8" s="15" t="s">
        <v>169</v>
      </c>
      <c r="B8" s="15" t="s">
        <v>15</v>
      </c>
      <c r="C8" s="15" t="s">
        <v>83</v>
      </c>
      <c r="D8" s="15" t="s">
        <v>160</v>
      </c>
      <c r="E8" s="16">
        <v>22979.535200000002</v>
      </c>
      <c r="F8" s="16">
        <v>14574.070793404973</v>
      </c>
    </row>
    <row r="9" spans="1:6" ht="14.4" x14ac:dyDescent="0.3">
      <c r="A9" s="15" t="s">
        <v>170</v>
      </c>
      <c r="B9" s="15" t="s">
        <v>17</v>
      </c>
      <c r="C9" s="15" t="s">
        <v>83</v>
      </c>
      <c r="D9" s="15" t="s">
        <v>160</v>
      </c>
      <c r="E9" s="16">
        <v>36620.83728</v>
      </c>
      <c r="F9" s="16">
        <v>11610.612907422201</v>
      </c>
    </row>
    <row r="10" spans="1:6" ht="14.4" x14ac:dyDescent="0.3">
      <c r="A10" s="15" t="s">
        <v>171</v>
      </c>
      <c r="B10" s="15" t="s">
        <v>172</v>
      </c>
      <c r="C10" s="15" t="s">
        <v>84</v>
      </c>
      <c r="D10" s="15" t="s">
        <v>160</v>
      </c>
      <c r="E10" s="16">
        <v>38389.785944000003</v>
      </c>
      <c r="F10" s="16">
        <v>19840.254595257782</v>
      </c>
    </row>
    <row r="11" spans="1:6" ht="14.4" x14ac:dyDescent="0.3">
      <c r="A11" s="15" t="s">
        <v>173</v>
      </c>
      <c r="B11" s="15" t="s">
        <v>20</v>
      </c>
      <c r="C11" s="15" t="s">
        <v>85</v>
      </c>
      <c r="D11" s="15" t="s">
        <v>160</v>
      </c>
      <c r="E11" s="16">
        <v>121180</v>
      </c>
      <c r="F11" s="16">
        <v>73367.308383054638</v>
      </c>
    </row>
    <row r="12" spans="1:6" ht="14.4" x14ac:dyDescent="0.3">
      <c r="A12" s="15" t="s">
        <v>174</v>
      </c>
      <c r="B12" s="15" t="s">
        <v>21</v>
      </c>
      <c r="C12" s="15" t="s">
        <v>86</v>
      </c>
      <c r="D12" s="15" t="s">
        <v>160</v>
      </c>
      <c r="E12" s="16">
        <v>74255.524200000014</v>
      </c>
      <c r="F12" s="16">
        <v>44310.062860390266</v>
      </c>
    </row>
    <row r="13" spans="1:6" ht="14.4" x14ac:dyDescent="0.3">
      <c r="A13" s="15" t="s">
        <v>175</v>
      </c>
      <c r="B13" s="15" t="s">
        <v>23</v>
      </c>
      <c r="C13" s="15" t="s">
        <v>84</v>
      </c>
      <c r="D13" s="15" t="s">
        <v>160</v>
      </c>
      <c r="E13" s="16">
        <v>136284</v>
      </c>
      <c r="F13" s="16">
        <v>61680.103608114805</v>
      </c>
    </row>
    <row r="14" spans="1:6" ht="14.4" x14ac:dyDescent="0.3">
      <c r="A14" s="15" t="s">
        <v>176</v>
      </c>
      <c r="B14" s="15" t="s">
        <v>24</v>
      </c>
      <c r="C14" s="15" t="s">
        <v>87</v>
      </c>
      <c r="D14" s="15" t="s">
        <v>160</v>
      </c>
      <c r="E14" s="16">
        <v>104066.15040000004</v>
      </c>
      <c r="F14" s="16">
        <v>91629.307316704435</v>
      </c>
    </row>
    <row r="15" spans="1:6" ht="14.4" x14ac:dyDescent="0.3">
      <c r="A15" s="15" t="s">
        <v>177</v>
      </c>
      <c r="B15" s="15" t="s">
        <v>26</v>
      </c>
      <c r="C15" s="15" t="s">
        <v>88</v>
      </c>
      <c r="D15" s="15" t="s">
        <v>160</v>
      </c>
      <c r="E15" s="16">
        <v>812.4</v>
      </c>
      <c r="F15" s="16">
        <v>744.30830420710652</v>
      </c>
    </row>
    <row r="16" spans="1:6" ht="14.4" x14ac:dyDescent="0.3">
      <c r="A16" s="15" t="s">
        <v>178</v>
      </c>
      <c r="B16" s="15" t="s">
        <v>27</v>
      </c>
      <c r="C16" s="15" t="s">
        <v>80</v>
      </c>
      <c r="D16" s="15" t="s">
        <v>160</v>
      </c>
      <c r="E16" s="16">
        <v>30083.262999999999</v>
      </c>
      <c r="F16" s="16">
        <v>6448.8527245637169</v>
      </c>
    </row>
    <row r="17" spans="1:6" ht="14.4" x14ac:dyDescent="0.3">
      <c r="A17" s="15" t="s">
        <v>179</v>
      </c>
      <c r="B17" s="15" t="s">
        <v>28</v>
      </c>
      <c r="C17" s="15" t="s">
        <v>89</v>
      </c>
      <c r="D17" s="15" t="s">
        <v>160</v>
      </c>
      <c r="E17" s="16">
        <v>28283.360000000001</v>
      </c>
      <c r="F17" s="16">
        <v>6489.8369612275828</v>
      </c>
    </row>
    <row r="18" spans="1:6" ht="14.4" x14ac:dyDescent="0.3">
      <c r="A18" s="15" t="s">
        <v>180</v>
      </c>
      <c r="B18" s="15" t="s">
        <v>181</v>
      </c>
      <c r="C18" s="15" t="s">
        <v>84</v>
      </c>
      <c r="D18" s="15" t="s">
        <v>160</v>
      </c>
      <c r="E18" s="16">
        <v>48446.298000000003</v>
      </c>
      <c r="F18" s="16">
        <v>24236.884972116812</v>
      </c>
    </row>
    <row r="19" spans="1:6" ht="14.4" x14ac:dyDescent="0.3">
      <c r="A19" s="15" t="s">
        <v>182</v>
      </c>
      <c r="B19" s="15" t="s">
        <v>30</v>
      </c>
      <c r="C19" s="15" t="s">
        <v>82</v>
      </c>
      <c r="D19" s="15" t="s">
        <v>160</v>
      </c>
      <c r="E19" s="16">
        <v>58899.704799999992</v>
      </c>
      <c r="F19" s="16">
        <v>17011.759078401352</v>
      </c>
    </row>
    <row r="20" spans="1:6" ht="14.4" x14ac:dyDescent="0.3">
      <c r="A20" s="15" t="s">
        <v>183</v>
      </c>
      <c r="B20" s="15" t="s">
        <v>31</v>
      </c>
      <c r="C20" s="15" t="s">
        <v>90</v>
      </c>
      <c r="D20" s="15" t="s">
        <v>160</v>
      </c>
      <c r="E20" s="16">
        <v>19176.379000000001</v>
      </c>
      <c r="F20" s="16">
        <v>5958.8762529929299</v>
      </c>
    </row>
    <row r="21" spans="1:6" ht="14.4" x14ac:dyDescent="0.3">
      <c r="A21" s="15" t="s">
        <v>184</v>
      </c>
      <c r="B21" s="15" t="s">
        <v>32</v>
      </c>
      <c r="C21" s="15" t="s">
        <v>81</v>
      </c>
      <c r="D21" s="15" t="s">
        <v>160</v>
      </c>
      <c r="E21" s="16">
        <v>151837.35529599997</v>
      </c>
      <c r="F21" s="16">
        <v>32793.876250880952</v>
      </c>
    </row>
    <row r="22" spans="1:6" ht="14.4" x14ac:dyDescent="0.3">
      <c r="A22" s="15" t="s">
        <v>185</v>
      </c>
      <c r="B22" s="15" t="s">
        <v>33</v>
      </c>
      <c r="C22" s="15" t="s">
        <v>81</v>
      </c>
      <c r="D22" s="15" t="s">
        <v>160</v>
      </c>
      <c r="E22" s="16">
        <v>44740.833599999998</v>
      </c>
      <c r="F22" s="16">
        <v>7103.2057058461787</v>
      </c>
    </row>
    <row r="23" spans="1:6" ht="14.4" x14ac:dyDescent="0.3">
      <c r="A23" s="15" t="s">
        <v>186</v>
      </c>
      <c r="B23" s="15" t="s">
        <v>35</v>
      </c>
      <c r="C23" s="15" t="s">
        <v>85</v>
      </c>
      <c r="D23" s="15" t="s">
        <v>160</v>
      </c>
      <c r="E23" s="16">
        <v>265372.02880000015</v>
      </c>
      <c r="F23" s="16">
        <v>171703.4978070069</v>
      </c>
    </row>
    <row r="24" spans="1:6" ht="14.4" x14ac:dyDescent="0.3">
      <c r="A24" s="15" t="s">
        <v>187</v>
      </c>
      <c r="B24" s="15" t="s">
        <v>38</v>
      </c>
      <c r="C24" s="15" t="s">
        <v>89</v>
      </c>
      <c r="D24" s="15" t="s">
        <v>160</v>
      </c>
      <c r="E24" s="16">
        <v>78553.013183999996</v>
      </c>
      <c r="F24" s="16">
        <v>11737.89370301184</v>
      </c>
    </row>
    <row r="25" spans="1:6" ht="14.4" x14ac:dyDescent="0.3">
      <c r="A25" s="15" t="s">
        <v>188</v>
      </c>
      <c r="B25" s="15" t="s">
        <v>39</v>
      </c>
      <c r="C25" s="15" t="s">
        <v>84</v>
      </c>
      <c r="D25" s="15" t="s">
        <v>160</v>
      </c>
      <c r="E25" s="16">
        <v>187014.09524600004</v>
      </c>
      <c r="F25" s="16">
        <v>92225.256194979564</v>
      </c>
    </row>
    <row r="26" spans="1:6" ht="14.4" x14ac:dyDescent="0.3">
      <c r="A26" s="15" t="s">
        <v>189</v>
      </c>
      <c r="B26" s="15" t="s">
        <v>190</v>
      </c>
      <c r="C26" s="15" t="s">
        <v>84</v>
      </c>
      <c r="D26" s="15" t="s">
        <v>160</v>
      </c>
      <c r="E26" s="16">
        <v>133389.65563999995</v>
      </c>
      <c r="F26" s="16">
        <v>101355.83394335127</v>
      </c>
    </row>
    <row r="27" spans="1:6" ht="14.4" x14ac:dyDescent="0.3">
      <c r="A27" s="15" t="s">
        <v>191</v>
      </c>
      <c r="B27" s="15" t="s">
        <v>41</v>
      </c>
      <c r="C27" s="15" t="s">
        <v>84</v>
      </c>
      <c r="D27" s="15" t="s">
        <v>160</v>
      </c>
      <c r="E27" s="16">
        <v>178534</v>
      </c>
      <c r="F27" s="16">
        <v>79369.259316286232</v>
      </c>
    </row>
    <row r="28" spans="1:6" ht="14.4" x14ac:dyDescent="0.3">
      <c r="A28" s="15" t="s">
        <v>192</v>
      </c>
      <c r="B28" s="15" t="s">
        <v>193</v>
      </c>
      <c r="C28" s="15" t="s">
        <v>84</v>
      </c>
      <c r="D28" s="15" t="s">
        <v>160</v>
      </c>
      <c r="E28" s="16">
        <v>124096</v>
      </c>
      <c r="F28" s="16">
        <v>66505.479668462925</v>
      </c>
    </row>
    <row r="29" spans="1:6" ht="14.4" x14ac:dyDescent="0.3">
      <c r="A29" s="15" t="s">
        <v>194</v>
      </c>
      <c r="B29" s="15" t="s">
        <v>44</v>
      </c>
      <c r="C29" s="15" t="s">
        <v>81</v>
      </c>
      <c r="D29" s="15" t="s">
        <v>160</v>
      </c>
      <c r="E29" s="16">
        <v>152761</v>
      </c>
      <c r="F29" s="16">
        <v>86832.960867592148</v>
      </c>
    </row>
    <row r="30" spans="1:6" ht="14.4" x14ac:dyDescent="0.3">
      <c r="A30" s="15" t="s">
        <v>195</v>
      </c>
      <c r="B30" s="15" t="s">
        <v>45</v>
      </c>
      <c r="C30" s="15" t="s">
        <v>91</v>
      </c>
      <c r="D30" s="15" t="s">
        <v>160</v>
      </c>
      <c r="E30" s="16">
        <v>63350.243199999997</v>
      </c>
      <c r="F30" s="16">
        <v>23340.920231854023</v>
      </c>
    </row>
    <row r="31" spans="1:6" ht="14.4" x14ac:dyDescent="0.3">
      <c r="A31" s="15" t="s">
        <v>196</v>
      </c>
      <c r="B31" s="15" t="s">
        <v>46</v>
      </c>
      <c r="C31" s="15" t="s">
        <v>86</v>
      </c>
      <c r="D31" s="15" t="s">
        <v>160</v>
      </c>
      <c r="E31" s="16">
        <v>75287.279999999955</v>
      </c>
      <c r="F31" s="16">
        <v>32247.584676247403</v>
      </c>
    </row>
    <row r="32" spans="1:6" ht="14.4" x14ac:dyDescent="0.3">
      <c r="A32" s="15" t="s">
        <v>197</v>
      </c>
      <c r="B32" s="15" t="s">
        <v>198</v>
      </c>
      <c r="C32" s="15" t="s">
        <v>93</v>
      </c>
      <c r="D32" s="15" t="s">
        <v>160</v>
      </c>
      <c r="E32" s="16">
        <v>22777.536320000003</v>
      </c>
      <c r="F32" s="16">
        <v>11314.962301134417</v>
      </c>
    </row>
    <row r="33" spans="1:6" ht="14.4" x14ac:dyDescent="0.3">
      <c r="A33" s="15" t="s">
        <v>199</v>
      </c>
      <c r="B33" s="15" t="s">
        <v>48</v>
      </c>
      <c r="C33" s="15" t="s">
        <v>84</v>
      </c>
      <c r="D33" s="15" t="s">
        <v>160</v>
      </c>
      <c r="E33" s="16">
        <v>28498</v>
      </c>
      <c r="F33" s="16">
        <v>26302.187589666148</v>
      </c>
    </row>
    <row r="34" spans="1:6" ht="14.4" x14ac:dyDescent="0.3">
      <c r="A34" s="15" t="s">
        <v>200</v>
      </c>
      <c r="B34" s="15" t="s">
        <v>49</v>
      </c>
      <c r="C34" s="15" t="s">
        <v>86</v>
      </c>
      <c r="D34" s="15" t="s">
        <v>160</v>
      </c>
      <c r="E34" s="16">
        <v>22724</v>
      </c>
      <c r="F34" s="16">
        <v>4466.0790200396841</v>
      </c>
    </row>
    <row r="35" spans="1:6" ht="14.4" x14ac:dyDescent="0.3">
      <c r="A35" s="15" t="s">
        <v>201</v>
      </c>
      <c r="B35" s="15" t="s">
        <v>50</v>
      </c>
      <c r="C35" s="15" t="s">
        <v>82</v>
      </c>
      <c r="D35" s="15" t="s">
        <v>160</v>
      </c>
      <c r="E35" s="16">
        <v>25674</v>
      </c>
      <c r="F35" s="16">
        <v>4075.4628127403316</v>
      </c>
    </row>
    <row r="36" spans="1:6" ht="14.4" x14ac:dyDescent="0.3">
      <c r="A36" s="15" t="s">
        <v>202</v>
      </c>
      <c r="B36" s="15" t="s">
        <v>51</v>
      </c>
      <c r="C36" s="15" t="s">
        <v>83</v>
      </c>
      <c r="D36" s="15" t="s">
        <v>160</v>
      </c>
      <c r="E36" s="16">
        <v>85524.036800000002</v>
      </c>
      <c r="F36" s="16">
        <v>57868.480364122479</v>
      </c>
    </row>
    <row r="37" spans="1:6" ht="14.4" x14ac:dyDescent="0.3">
      <c r="A37" s="15" t="s">
        <v>203</v>
      </c>
      <c r="B37" s="15" t="s">
        <v>52</v>
      </c>
      <c r="C37" s="15" t="s">
        <v>81</v>
      </c>
      <c r="D37" s="15" t="s">
        <v>160</v>
      </c>
      <c r="E37" s="16">
        <v>129959.92400000003</v>
      </c>
      <c r="F37" s="16">
        <v>75155.343453675232</v>
      </c>
    </row>
    <row r="38" spans="1:6" ht="14.4" x14ac:dyDescent="0.3">
      <c r="A38" s="15" t="s">
        <v>204</v>
      </c>
      <c r="B38" s="15" t="s">
        <v>53</v>
      </c>
      <c r="C38" s="15" t="s">
        <v>84</v>
      </c>
      <c r="D38" s="15" t="s">
        <v>160</v>
      </c>
      <c r="E38" s="16">
        <v>21399</v>
      </c>
      <c r="F38" s="16">
        <v>17570.84919894964</v>
      </c>
    </row>
    <row r="39" spans="1:6" ht="14.4" x14ac:dyDescent="0.3">
      <c r="A39" s="15" t="s">
        <v>205</v>
      </c>
      <c r="B39" s="15" t="s">
        <v>206</v>
      </c>
      <c r="C39" s="15" t="s">
        <v>84</v>
      </c>
      <c r="D39" s="15" t="s">
        <v>160</v>
      </c>
      <c r="E39" s="16">
        <v>14871.614399999999</v>
      </c>
      <c r="F39" s="16">
        <v>5924.0584813249043</v>
      </c>
    </row>
    <row r="40" spans="1:6" ht="14.4" x14ac:dyDescent="0.3">
      <c r="A40" s="15" t="s">
        <v>207</v>
      </c>
      <c r="B40" s="15" t="s">
        <v>54</v>
      </c>
      <c r="C40" s="15" t="s">
        <v>89</v>
      </c>
      <c r="D40" s="15" t="s">
        <v>160</v>
      </c>
      <c r="E40" s="16">
        <v>24587</v>
      </c>
      <c r="F40" s="16">
        <v>6656.7476169818319</v>
      </c>
    </row>
    <row r="41" spans="1:6" ht="14.4" x14ac:dyDescent="0.3">
      <c r="A41" s="15" t="s">
        <v>208</v>
      </c>
      <c r="B41" s="15" t="s">
        <v>57</v>
      </c>
      <c r="C41" s="15" t="s">
        <v>88</v>
      </c>
      <c r="D41" s="15" t="s">
        <v>160</v>
      </c>
      <c r="E41" s="16">
        <v>69132.501231999981</v>
      </c>
      <c r="F41" s="16">
        <v>52203.104997488474</v>
      </c>
    </row>
    <row r="42" spans="1:6" ht="14.4" x14ac:dyDescent="0.3">
      <c r="A42" s="15" t="s">
        <v>209</v>
      </c>
      <c r="B42" s="15" t="s">
        <v>58</v>
      </c>
      <c r="C42" s="15" t="s">
        <v>86</v>
      </c>
      <c r="D42" s="15" t="s">
        <v>160</v>
      </c>
      <c r="E42" s="16">
        <v>251545.7062500001</v>
      </c>
      <c r="F42" s="16">
        <v>19214.75062867544</v>
      </c>
    </row>
    <row r="43" spans="1:6" ht="14.4" x14ac:dyDescent="0.3">
      <c r="A43" s="15" t="s">
        <v>210</v>
      </c>
      <c r="B43" s="15" t="s">
        <v>59</v>
      </c>
      <c r="C43" s="15" t="s">
        <v>81</v>
      </c>
      <c r="D43" s="15" t="s">
        <v>160</v>
      </c>
      <c r="E43" s="16">
        <v>26171</v>
      </c>
      <c r="F43" s="16">
        <v>13791.290165725788</v>
      </c>
    </row>
    <row r="44" spans="1:6" ht="14.4" x14ac:dyDescent="0.3">
      <c r="A44" s="15" t="s">
        <v>211</v>
      </c>
      <c r="B44" s="15" t="s">
        <v>60</v>
      </c>
      <c r="C44" s="15" t="s">
        <v>82</v>
      </c>
      <c r="D44" s="15" t="s">
        <v>160</v>
      </c>
      <c r="E44" s="16">
        <v>24867.994599999998</v>
      </c>
      <c r="F44" s="16">
        <v>12643.490413589292</v>
      </c>
    </row>
    <row r="45" spans="1:6" ht="14.4" x14ac:dyDescent="0.3">
      <c r="A45" s="15" t="s">
        <v>212</v>
      </c>
      <c r="B45" s="15" t="s">
        <v>61</v>
      </c>
      <c r="C45" s="15" t="s">
        <v>84</v>
      </c>
      <c r="D45" s="15" t="s">
        <v>160</v>
      </c>
      <c r="E45" s="16">
        <v>156737</v>
      </c>
      <c r="F45" s="16">
        <v>123213.64071313376</v>
      </c>
    </row>
    <row r="46" spans="1:6" ht="14.4" x14ac:dyDescent="0.3">
      <c r="A46" s="15" t="s">
        <v>213</v>
      </c>
      <c r="B46" s="15" t="s">
        <v>214</v>
      </c>
      <c r="C46" s="15" t="s">
        <v>84</v>
      </c>
      <c r="D46" s="15" t="s">
        <v>160</v>
      </c>
      <c r="E46" s="16">
        <v>97661</v>
      </c>
      <c r="F46" s="16">
        <v>43395.029752507151</v>
      </c>
    </row>
    <row r="47" spans="1:6" ht="14.4" x14ac:dyDescent="0.3">
      <c r="A47" s="15" t="s">
        <v>215</v>
      </c>
      <c r="B47" s="15" t="s">
        <v>216</v>
      </c>
      <c r="C47" s="15" t="s">
        <v>217</v>
      </c>
      <c r="D47" s="15" t="s">
        <v>160</v>
      </c>
      <c r="E47" s="16">
        <v>21903.388799999997</v>
      </c>
      <c r="F47" s="16">
        <v>8266.6418969461647</v>
      </c>
    </row>
    <row r="48" spans="1:6" ht="14.4" x14ac:dyDescent="0.3">
      <c r="A48" s="15" t="s">
        <v>218</v>
      </c>
      <c r="B48" s="15" t="s">
        <v>64</v>
      </c>
      <c r="C48" s="15" t="s">
        <v>92</v>
      </c>
      <c r="D48" s="15" t="s">
        <v>160</v>
      </c>
      <c r="E48" s="16">
        <v>18188.14</v>
      </c>
      <c r="F48" s="16">
        <v>5989.241978045161</v>
      </c>
    </row>
    <row r="49" spans="1:6" ht="14.4" x14ac:dyDescent="0.3">
      <c r="A49" s="15" t="s">
        <v>219</v>
      </c>
      <c r="B49" s="15" t="s">
        <v>65</v>
      </c>
      <c r="C49" s="15" t="s">
        <v>93</v>
      </c>
      <c r="D49" s="15" t="s">
        <v>160</v>
      </c>
      <c r="E49" s="16">
        <v>11082.454</v>
      </c>
      <c r="F49" s="16">
        <v>1041.6164535348087</v>
      </c>
    </row>
    <row r="50" spans="1:6" ht="14.4" x14ac:dyDescent="0.3">
      <c r="A50" s="15" t="s">
        <v>220</v>
      </c>
      <c r="B50" s="15" t="s">
        <v>221</v>
      </c>
      <c r="C50" s="15" t="s">
        <v>83</v>
      </c>
      <c r="D50" s="15" t="s">
        <v>160</v>
      </c>
      <c r="E50" s="16">
        <v>18423.816000000003</v>
      </c>
      <c r="F50" s="16">
        <v>14115.360143831762</v>
      </c>
    </row>
    <row r="51" spans="1:6" ht="14.4" x14ac:dyDescent="0.3">
      <c r="A51" s="15" t="s">
        <v>222</v>
      </c>
      <c r="B51" s="15" t="s">
        <v>68</v>
      </c>
      <c r="C51" s="15" t="s">
        <v>81</v>
      </c>
      <c r="D51" s="15" t="s">
        <v>160</v>
      </c>
      <c r="E51" s="16">
        <v>61786.355999999992</v>
      </c>
      <c r="F51" s="16">
        <v>39833.290219168477</v>
      </c>
    </row>
    <row r="52" spans="1:6" ht="14.4" x14ac:dyDescent="0.3">
      <c r="A52" s="15" t="s">
        <v>223</v>
      </c>
      <c r="B52" s="15" t="s">
        <v>69</v>
      </c>
      <c r="C52" s="15" t="s">
        <v>83</v>
      </c>
      <c r="D52" s="15" t="s">
        <v>160</v>
      </c>
      <c r="E52" s="16">
        <v>43101.428800000009</v>
      </c>
      <c r="F52" s="16">
        <v>14793.643655087924</v>
      </c>
    </row>
    <row r="53" spans="1:6" ht="14.4" x14ac:dyDescent="0.3">
      <c r="A53" s="15" t="s">
        <v>224</v>
      </c>
      <c r="B53" s="15" t="s">
        <v>70</v>
      </c>
      <c r="C53" s="15" t="s">
        <v>84</v>
      </c>
      <c r="D53" s="15" t="s">
        <v>160</v>
      </c>
      <c r="E53" s="16">
        <v>44237</v>
      </c>
      <c r="F53" s="16">
        <v>31992.051864244233</v>
      </c>
    </row>
    <row r="54" spans="1:6" ht="14.4" x14ac:dyDescent="0.3">
      <c r="A54" s="15" t="s">
        <v>225</v>
      </c>
      <c r="B54" s="15" t="s">
        <v>226</v>
      </c>
      <c r="C54" s="15" t="s">
        <v>86</v>
      </c>
      <c r="D54" s="15" t="s">
        <v>160</v>
      </c>
      <c r="E54" s="16">
        <v>36371.480000000003</v>
      </c>
      <c r="F54" s="16">
        <v>12662.191234540689</v>
      </c>
    </row>
    <row r="55" spans="1:6" ht="14.4" x14ac:dyDescent="0.3">
      <c r="A55" s="15" t="s">
        <v>227</v>
      </c>
      <c r="B55" s="15" t="s">
        <v>71</v>
      </c>
      <c r="C55" s="15" t="s">
        <v>86</v>
      </c>
      <c r="D55" s="15" t="s">
        <v>160</v>
      </c>
      <c r="E55" s="16">
        <v>47018.001600000003</v>
      </c>
      <c r="F55" s="16">
        <v>36462.95362853499</v>
      </c>
    </row>
    <row r="56" spans="1:6" ht="14.4" x14ac:dyDescent="0.3">
      <c r="A56" s="15" t="s">
        <v>228</v>
      </c>
      <c r="B56" s="15" t="s">
        <v>229</v>
      </c>
      <c r="C56" s="15" t="s">
        <v>81</v>
      </c>
      <c r="D56" s="15" t="s">
        <v>160</v>
      </c>
      <c r="E56" s="16">
        <v>110594.489</v>
      </c>
      <c r="F56" s="16">
        <v>78240.964178053095</v>
      </c>
    </row>
    <row r="57" spans="1:6" ht="14.4" x14ac:dyDescent="0.3">
      <c r="A57" s="15" t="s">
        <v>230</v>
      </c>
      <c r="B57" s="15" t="s">
        <v>72</v>
      </c>
      <c r="C57" s="15" t="s">
        <v>83</v>
      </c>
      <c r="D57" s="15" t="s">
        <v>160</v>
      </c>
      <c r="E57" s="16">
        <v>101924.88160000001</v>
      </c>
      <c r="F57" s="16">
        <v>68251.613256207391</v>
      </c>
    </row>
    <row r="58" spans="1:6" ht="14.4" x14ac:dyDescent="0.3">
      <c r="A58" s="15" t="s">
        <v>231</v>
      </c>
      <c r="B58" s="15" t="s">
        <v>74</v>
      </c>
      <c r="C58" s="15" t="s">
        <v>87</v>
      </c>
      <c r="D58" s="15" t="s">
        <v>160</v>
      </c>
      <c r="E58" s="16">
        <v>60525.494399999996</v>
      </c>
      <c r="F58" s="16">
        <v>5138.849705816694</v>
      </c>
    </row>
    <row r="59" spans="1:6" ht="14.4" x14ac:dyDescent="0.3">
      <c r="A59" s="15" t="s">
        <v>232</v>
      </c>
      <c r="B59" s="15" t="s">
        <v>233</v>
      </c>
      <c r="C59" s="15" t="s">
        <v>83</v>
      </c>
      <c r="D59" s="15" t="s">
        <v>160</v>
      </c>
      <c r="E59" s="16">
        <v>4817.9873200000002</v>
      </c>
      <c r="F59" s="16">
        <v>692.78872385898842</v>
      </c>
    </row>
    <row r="60" spans="1:6" ht="14.4" x14ac:dyDescent="0.3">
      <c r="A60" s="15" t="s">
        <v>234</v>
      </c>
      <c r="B60" s="15" t="s">
        <v>235</v>
      </c>
      <c r="C60" s="15" t="s">
        <v>89</v>
      </c>
      <c r="D60" s="15" t="s">
        <v>160</v>
      </c>
      <c r="E60" s="16">
        <v>60588.147255999997</v>
      </c>
      <c r="F60" s="16">
        <v>8188.8772327977358</v>
      </c>
    </row>
    <row r="61" spans="1:6" ht="14.4" x14ac:dyDescent="0.3">
      <c r="A61" s="15" t="s">
        <v>236</v>
      </c>
      <c r="B61" s="15" t="s">
        <v>75</v>
      </c>
      <c r="C61" s="15" t="s">
        <v>80</v>
      </c>
      <c r="D61" s="15" t="s">
        <v>160</v>
      </c>
      <c r="E61" s="16">
        <v>60882.838983999995</v>
      </c>
      <c r="F61" s="16">
        <v>60573.277525875877</v>
      </c>
    </row>
    <row r="62" spans="1:6" ht="14.4" x14ac:dyDescent="0.3">
      <c r="A62" s="15" t="s">
        <v>237</v>
      </c>
      <c r="B62" s="15" t="s">
        <v>77</v>
      </c>
      <c r="C62" s="15" t="s">
        <v>81</v>
      </c>
      <c r="D62" s="15" t="s">
        <v>160</v>
      </c>
      <c r="E62" s="16">
        <v>27397.922015999997</v>
      </c>
      <c r="F62" s="16">
        <v>9412.3100994900014</v>
      </c>
    </row>
    <row r="63" spans="1:6" ht="14.4" x14ac:dyDescent="0.3">
      <c r="A63" s="15" t="s">
        <v>238</v>
      </c>
      <c r="B63" s="15" t="s">
        <v>78</v>
      </c>
      <c r="C63" s="15" t="s">
        <v>88</v>
      </c>
      <c r="D63" s="15" t="s">
        <v>160</v>
      </c>
      <c r="E63" s="16">
        <v>26452</v>
      </c>
      <c r="F63" s="16">
        <v>10107.177123675472</v>
      </c>
    </row>
    <row r="64" spans="1:6" ht="14.4" x14ac:dyDescent="0.3">
      <c r="A64" s="15" t="s">
        <v>239</v>
      </c>
      <c r="B64" s="15" t="s">
        <v>79</v>
      </c>
      <c r="C64" s="15" t="s">
        <v>84</v>
      </c>
      <c r="D64" s="15" t="s">
        <v>160</v>
      </c>
      <c r="E64" s="16">
        <v>35094</v>
      </c>
      <c r="F64" s="16">
        <v>5041.5172774335551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B216-2DB1-4761-A0E8-4E5F6DB4532F}">
  <dimension ref="B5:M74"/>
  <sheetViews>
    <sheetView workbookViewId="0">
      <selection activeCell="D6" sqref="D6:M19"/>
    </sheetView>
  </sheetViews>
  <sheetFormatPr defaultRowHeight="13.8" x14ac:dyDescent="0.3"/>
  <cols>
    <col min="4" max="4" width="10.6640625" bestFit="1" customWidth="1"/>
    <col min="5" max="5" width="12" bestFit="1" customWidth="1"/>
    <col min="6" max="6" width="14.88671875" bestFit="1" customWidth="1"/>
  </cols>
  <sheetData>
    <row r="5" spans="2:13" x14ac:dyDescent="0.3">
      <c r="D5" t="s">
        <v>8</v>
      </c>
      <c r="E5" t="s">
        <v>18</v>
      </c>
      <c r="F5" t="s">
        <v>12</v>
      </c>
      <c r="G5" t="s">
        <v>14</v>
      </c>
      <c r="H5" t="s">
        <v>16</v>
      </c>
      <c r="I5" t="s">
        <v>125</v>
      </c>
      <c r="J5" t="s">
        <v>34</v>
      </c>
      <c r="K5" t="s">
        <v>29</v>
      </c>
      <c r="L5" t="s">
        <v>110</v>
      </c>
      <c r="M5" t="s">
        <v>76</v>
      </c>
    </row>
    <row r="6" spans="2:13" x14ac:dyDescent="0.3">
      <c r="B6" s="26" t="s">
        <v>131</v>
      </c>
      <c r="C6" t="s">
        <v>80</v>
      </c>
      <c r="D6" s="4">
        <v>2.5</v>
      </c>
      <c r="E6" s="4">
        <v>0.75</v>
      </c>
      <c r="F6" s="4">
        <v>4.5</v>
      </c>
      <c r="G6" s="4">
        <v>1.5</v>
      </c>
      <c r="H6" s="4">
        <v>1.25</v>
      </c>
      <c r="I6" s="4">
        <v>6.8</v>
      </c>
      <c r="J6" s="4">
        <v>6.5</v>
      </c>
      <c r="K6" s="4">
        <v>1.2</v>
      </c>
      <c r="L6" s="4">
        <v>1.5</v>
      </c>
      <c r="M6" s="4">
        <v>6.5</v>
      </c>
    </row>
    <row r="7" spans="2:13" x14ac:dyDescent="0.3">
      <c r="B7" s="26"/>
      <c r="C7" t="s">
        <v>81</v>
      </c>
      <c r="D7" s="4">
        <f ca="1">(0.5+RAND())*$D$6</f>
        <v>2.846738456290665</v>
      </c>
      <c r="E7" s="4">
        <f ca="1">(0.5+RAND())*E$6</f>
        <v>1.0645676490392906</v>
      </c>
      <c r="F7" s="4">
        <f t="shared" ref="F7:M19" ca="1" si="0">(0.5+RAND())*F$6</f>
        <v>5.7550330248485553</v>
      </c>
      <c r="G7" s="4">
        <f t="shared" ca="1" si="0"/>
        <v>2.2161788352335767</v>
      </c>
      <c r="H7" s="4">
        <f t="shared" ca="1" si="0"/>
        <v>1.6137030430382922</v>
      </c>
      <c r="I7" s="4">
        <f t="shared" ca="1" si="0"/>
        <v>10.189605726506469</v>
      </c>
      <c r="J7" s="4">
        <f t="shared" ca="1" si="0"/>
        <v>8.0258513936594174</v>
      </c>
      <c r="K7" s="4">
        <f t="shared" ca="1" si="0"/>
        <v>1.7268724637689321</v>
      </c>
      <c r="L7" s="4">
        <f t="shared" ca="1" si="0"/>
        <v>1.0113223923516186</v>
      </c>
      <c r="M7" s="4">
        <f t="shared" ca="1" si="0"/>
        <v>7.9960194142568701</v>
      </c>
    </row>
    <row r="8" spans="2:13" x14ac:dyDescent="0.3">
      <c r="B8" s="26"/>
      <c r="C8" t="s">
        <v>82</v>
      </c>
      <c r="D8" s="4">
        <f t="shared" ref="D8:D19" ca="1" si="1">(0.5+RAND())*$D$6</f>
        <v>2.9340259837462512</v>
      </c>
      <c r="E8" s="4">
        <f t="shared" ref="E8:E19" ca="1" si="2">(0.5+RAND())*E$6</f>
        <v>1.0482682722318131</v>
      </c>
      <c r="F8" s="4">
        <f t="shared" ca="1" si="0"/>
        <v>6.198822089521018</v>
      </c>
      <c r="G8" s="4">
        <f t="shared" ca="1" si="0"/>
        <v>1.5543611470260319</v>
      </c>
      <c r="H8" s="4">
        <f t="shared" ca="1" si="0"/>
        <v>1.5259318414661152</v>
      </c>
      <c r="I8" s="4">
        <f t="shared" ca="1" si="0"/>
        <v>7.192885354611108</v>
      </c>
      <c r="J8" s="4">
        <f t="shared" ca="1" si="0"/>
        <v>5.6335418441166354</v>
      </c>
      <c r="K8" s="4">
        <f t="shared" ca="1" si="0"/>
        <v>1.3553141449252344</v>
      </c>
      <c r="L8" s="4">
        <f t="shared" ca="1" si="0"/>
        <v>1.1234090397130836</v>
      </c>
      <c r="M8" s="4">
        <f t="shared" ca="1" si="0"/>
        <v>4.4487482294800014</v>
      </c>
    </row>
    <row r="9" spans="2:13" x14ac:dyDescent="0.3">
      <c r="B9" s="26"/>
      <c r="C9" t="s">
        <v>83</v>
      </c>
      <c r="D9" s="4">
        <f t="shared" ca="1" si="1"/>
        <v>1.5683821152723485</v>
      </c>
      <c r="E9" s="4">
        <f t="shared" ca="1" si="2"/>
        <v>1.0440386529368277</v>
      </c>
      <c r="F9" s="4">
        <f t="shared" ca="1" si="0"/>
        <v>2.5175370314107397</v>
      </c>
      <c r="G9" s="4">
        <f t="shared" ca="1" si="0"/>
        <v>1.8563679291962134</v>
      </c>
      <c r="H9" s="4">
        <f t="shared" ca="1" si="0"/>
        <v>1.0579880282638856</v>
      </c>
      <c r="I9" s="4">
        <f t="shared" ca="1" si="0"/>
        <v>7.5486402486205382</v>
      </c>
      <c r="J9" s="4">
        <f t="shared" ca="1" si="0"/>
        <v>3.3626146111871065</v>
      </c>
      <c r="K9" s="4">
        <f t="shared" ca="1" si="0"/>
        <v>1.479303347103837</v>
      </c>
      <c r="L9" s="4">
        <f t="shared" ca="1" si="0"/>
        <v>1.8952196891781543</v>
      </c>
      <c r="M9" s="4">
        <f t="shared" ca="1" si="0"/>
        <v>7.6102847913065874</v>
      </c>
    </row>
    <row r="10" spans="2:13" x14ac:dyDescent="0.3">
      <c r="B10" s="26"/>
      <c r="C10" t="s">
        <v>84</v>
      </c>
      <c r="D10" s="4">
        <f t="shared" ca="1" si="1"/>
        <v>2.9624815782647165</v>
      </c>
      <c r="E10" s="4">
        <f t="shared" ca="1" si="2"/>
        <v>0.46703421581040394</v>
      </c>
      <c r="F10" s="4">
        <f t="shared" ca="1" si="0"/>
        <v>5.8796112113209933</v>
      </c>
      <c r="G10" s="4">
        <f t="shared" ca="1" si="0"/>
        <v>0.94132491528633966</v>
      </c>
      <c r="H10" s="4">
        <f t="shared" ca="1" si="0"/>
        <v>1.0669241738979003</v>
      </c>
      <c r="I10" s="4">
        <f t="shared" ca="1" si="0"/>
        <v>3.5319898608286557</v>
      </c>
      <c r="J10" s="4">
        <f t="shared" ca="1" si="0"/>
        <v>8.037808377413711</v>
      </c>
      <c r="K10" s="4">
        <f t="shared" ca="1" si="0"/>
        <v>0.79844433883382682</v>
      </c>
      <c r="L10" s="4">
        <f t="shared" ca="1" si="0"/>
        <v>1.9238451193448376</v>
      </c>
      <c r="M10" s="4">
        <f t="shared" ca="1" si="0"/>
        <v>8.3407347678683301</v>
      </c>
    </row>
    <row r="11" spans="2:13" x14ac:dyDescent="0.3">
      <c r="B11" s="26"/>
      <c r="C11" t="s">
        <v>85</v>
      </c>
      <c r="D11" s="4">
        <f t="shared" ca="1" si="1"/>
        <v>2.2982938165044979</v>
      </c>
      <c r="E11" s="4">
        <f t="shared" ca="1" si="2"/>
        <v>0.61170454235194971</v>
      </c>
      <c r="F11" s="4">
        <f t="shared" ca="1" si="0"/>
        <v>2.6420154936989242</v>
      </c>
      <c r="G11" s="4">
        <f t="shared" ca="1" si="0"/>
        <v>1.3381955920898152</v>
      </c>
      <c r="H11" s="4">
        <f t="shared" ca="1" si="0"/>
        <v>0.99549402741179571</v>
      </c>
      <c r="I11" s="4">
        <f t="shared" ca="1" si="0"/>
        <v>5.9157651569825065</v>
      </c>
      <c r="J11" s="4">
        <f t="shared" ca="1" si="0"/>
        <v>5.6427488377811414</v>
      </c>
      <c r="K11" s="4">
        <f t="shared" ca="1" si="0"/>
        <v>1.0666558055683593</v>
      </c>
      <c r="L11" s="4">
        <f t="shared" ca="1" si="0"/>
        <v>1.2545356639391818</v>
      </c>
      <c r="M11" s="4">
        <f t="shared" ca="1" si="0"/>
        <v>7.3565226462425759</v>
      </c>
    </row>
    <row r="12" spans="2:13" x14ac:dyDescent="0.3">
      <c r="B12" s="26"/>
      <c r="C12" t="s">
        <v>86</v>
      </c>
      <c r="D12" s="4">
        <f t="shared" ca="1" si="1"/>
        <v>2.4419188701517323</v>
      </c>
      <c r="E12" s="4">
        <f t="shared" ca="1" si="2"/>
        <v>0.79811154668387141</v>
      </c>
      <c r="F12" s="4">
        <f t="shared" ca="1" si="0"/>
        <v>3.2975436603433681</v>
      </c>
      <c r="G12" s="4">
        <f t="shared" ca="1" si="0"/>
        <v>1.2095093923741209</v>
      </c>
      <c r="H12" s="4">
        <f t="shared" ca="1" si="0"/>
        <v>1.060426237911565</v>
      </c>
      <c r="I12" s="4">
        <f t="shared" ca="1" si="0"/>
        <v>4.6280326386688388</v>
      </c>
      <c r="J12" s="4">
        <f t="shared" ca="1" si="0"/>
        <v>6.3838403758793572</v>
      </c>
      <c r="K12" s="4">
        <f t="shared" ca="1" si="0"/>
        <v>1.7675137000584968</v>
      </c>
      <c r="L12" s="4">
        <f t="shared" ca="1" si="0"/>
        <v>0.83922469261582888</v>
      </c>
      <c r="M12" s="4">
        <f t="shared" ca="1" si="0"/>
        <v>6.9573005125149638</v>
      </c>
    </row>
    <row r="13" spans="2:13" x14ac:dyDescent="0.3">
      <c r="B13" s="26"/>
      <c r="C13" t="s">
        <v>87</v>
      </c>
      <c r="D13" s="4">
        <f t="shared" ca="1" si="1"/>
        <v>2.7872003101438065</v>
      </c>
      <c r="E13" s="4">
        <f t="shared" ca="1" si="2"/>
        <v>1.0635997927879433</v>
      </c>
      <c r="F13" s="4">
        <f t="shared" ca="1" si="0"/>
        <v>2.5741856835204486</v>
      </c>
      <c r="G13" s="4">
        <f t="shared" ca="1" si="0"/>
        <v>2.2381061391536643</v>
      </c>
      <c r="H13" s="4">
        <f t="shared" ca="1" si="0"/>
        <v>1.4929286279324434</v>
      </c>
      <c r="I13" s="4">
        <f t="shared" ca="1" si="0"/>
        <v>5.7714325925232739</v>
      </c>
      <c r="J13" s="4">
        <f t="shared" ca="1" si="0"/>
        <v>7.8622930394419841</v>
      </c>
      <c r="K13" s="4">
        <f t="shared" ca="1" si="0"/>
        <v>1.457664278554309</v>
      </c>
      <c r="L13" s="4">
        <f t="shared" ca="1" si="0"/>
        <v>1.4153084966006175</v>
      </c>
      <c r="M13" s="4">
        <f t="shared" ca="1" si="0"/>
        <v>5.0803707915567209</v>
      </c>
    </row>
    <row r="14" spans="2:13" x14ac:dyDescent="0.3">
      <c r="B14" s="26"/>
      <c r="C14" t="s">
        <v>88</v>
      </c>
      <c r="D14" s="4">
        <f t="shared" ca="1" si="1"/>
        <v>3.2063224680935742</v>
      </c>
      <c r="E14" s="4">
        <f t="shared" ca="1" si="2"/>
        <v>0.74439421015440443</v>
      </c>
      <c r="F14" s="4">
        <f t="shared" ca="1" si="0"/>
        <v>5.7958339859624619</v>
      </c>
      <c r="G14" s="4">
        <f t="shared" ca="1" si="0"/>
        <v>2.1158022504651623</v>
      </c>
      <c r="H14" s="4">
        <f t="shared" ca="1" si="0"/>
        <v>1.3446907844265215</v>
      </c>
      <c r="I14" s="4">
        <f t="shared" ca="1" si="0"/>
        <v>6.5507546193195942</v>
      </c>
      <c r="J14" s="4">
        <f t="shared" ca="1" si="0"/>
        <v>8.7515551107546674</v>
      </c>
      <c r="K14" s="4">
        <f t="shared" ca="1" si="0"/>
        <v>0.91023879535804331</v>
      </c>
      <c r="L14" s="4">
        <f t="shared" ca="1" si="0"/>
        <v>1.3230139705740176</v>
      </c>
      <c r="M14" s="4">
        <f t="shared" ca="1" si="0"/>
        <v>8.4405542513973959</v>
      </c>
    </row>
    <row r="15" spans="2:13" x14ac:dyDescent="0.3">
      <c r="B15" s="26"/>
      <c r="C15" t="s">
        <v>89</v>
      </c>
      <c r="D15" s="4">
        <f t="shared" ca="1" si="1"/>
        <v>1.6390931838356104</v>
      </c>
      <c r="E15" s="4">
        <f t="shared" ca="1" si="2"/>
        <v>0.55238286686346438</v>
      </c>
      <c r="F15" s="4">
        <f t="shared" ca="1" si="0"/>
        <v>3.0494580547701347</v>
      </c>
      <c r="G15" s="4">
        <f t="shared" ca="1" si="0"/>
        <v>0.86077331376737209</v>
      </c>
      <c r="H15" s="4">
        <f t="shared" ca="1" si="0"/>
        <v>0.96420868288213835</v>
      </c>
      <c r="I15" s="4">
        <f t="shared" ca="1" si="0"/>
        <v>8.4994494585053566</v>
      </c>
      <c r="J15" s="4">
        <f t="shared" ca="1" si="0"/>
        <v>9.2406960963414146</v>
      </c>
      <c r="K15" s="4">
        <f t="shared" ca="1" si="0"/>
        <v>1.5993704689539945</v>
      </c>
      <c r="L15" s="4">
        <f t="shared" ca="1" si="0"/>
        <v>1.4507439799611359</v>
      </c>
      <c r="M15" s="4">
        <f t="shared" ca="1" si="0"/>
        <v>5.3043070504551553</v>
      </c>
    </row>
    <row r="16" spans="2:13" x14ac:dyDescent="0.3">
      <c r="B16" s="26"/>
      <c r="C16" t="s">
        <v>90</v>
      </c>
      <c r="D16" s="4">
        <f t="shared" ca="1" si="1"/>
        <v>2.6911031336137525</v>
      </c>
      <c r="E16" s="4">
        <f t="shared" ca="1" si="2"/>
        <v>0.45014071252266702</v>
      </c>
      <c r="F16" s="4">
        <f t="shared" ca="1" si="0"/>
        <v>4.3116095809342703</v>
      </c>
      <c r="G16" s="4">
        <f t="shared" ca="1" si="0"/>
        <v>1.0429990276748347</v>
      </c>
      <c r="H16" s="4">
        <f t="shared" ca="1" si="0"/>
        <v>1.1028361361457413</v>
      </c>
      <c r="I16" s="4">
        <f t="shared" ca="1" si="0"/>
        <v>4.276312690347619</v>
      </c>
      <c r="J16" s="4">
        <f t="shared" ca="1" si="0"/>
        <v>6.39310831419564</v>
      </c>
      <c r="K16" s="4">
        <f t="shared" ca="1" si="0"/>
        <v>0.93331087042276728</v>
      </c>
      <c r="L16" s="4">
        <f t="shared" ca="1" si="0"/>
        <v>1.9734534977658418</v>
      </c>
      <c r="M16" s="4">
        <f t="shared" ca="1" si="0"/>
        <v>4.3995586372254705</v>
      </c>
    </row>
    <row r="17" spans="2:13" x14ac:dyDescent="0.3">
      <c r="B17" s="26"/>
      <c r="C17" t="s">
        <v>91</v>
      </c>
      <c r="D17" s="4">
        <f t="shared" ca="1" si="1"/>
        <v>3.0773786069740017</v>
      </c>
      <c r="E17" s="4">
        <f t="shared" ca="1" si="2"/>
        <v>0.78840453392921717</v>
      </c>
      <c r="F17" s="4">
        <f t="shared" ca="1" si="0"/>
        <v>4.7949126915711018</v>
      </c>
      <c r="G17" s="4">
        <f t="shared" ca="1" si="0"/>
        <v>1.7375114454159899</v>
      </c>
      <c r="H17" s="4">
        <f t="shared" ca="1" si="0"/>
        <v>0.89102134510560205</v>
      </c>
      <c r="I17" s="4">
        <f t="shared" ca="1" si="0"/>
        <v>9.5630069284728805</v>
      </c>
      <c r="J17" s="4">
        <f t="shared" ca="1" si="0"/>
        <v>7.4180623856953494</v>
      </c>
      <c r="K17" s="4">
        <f t="shared" ca="1" si="0"/>
        <v>0.7138019822251227</v>
      </c>
      <c r="L17" s="4">
        <f t="shared" ca="1" si="0"/>
        <v>1.7097879937641693</v>
      </c>
      <c r="M17" s="4">
        <f t="shared" ca="1" si="0"/>
        <v>5.2661420577747142</v>
      </c>
    </row>
    <row r="18" spans="2:13" x14ac:dyDescent="0.3">
      <c r="B18" s="26"/>
      <c r="C18" t="s">
        <v>92</v>
      </c>
      <c r="D18" s="4">
        <f t="shared" ca="1" si="1"/>
        <v>2.895191293514674</v>
      </c>
      <c r="E18" s="4">
        <f t="shared" ca="1" si="2"/>
        <v>0.84437256682379858</v>
      </c>
      <c r="F18" s="4">
        <f t="shared" ca="1" si="0"/>
        <v>5.3198288926169512</v>
      </c>
      <c r="G18" s="4">
        <f t="shared" ca="1" si="0"/>
        <v>2.0229881210039133</v>
      </c>
      <c r="H18" s="4">
        <f t="shared" ca="1" si="0"/>
        <v>1.0530200370514384</v>
      </c>
      <c r="I18" s="4">
        <f t="shared" ca="1" si="0"/>
        <v>8.5377905445023927</v>
      </c>
      <c r="J18" s="4">
        <f t="shared" ca="1" si="0"/>
        <v>4.9643843481773793</v>
      </c>
      <c r="K18" s="4">
        <f t="shared" ca="1" si="0"/>
        <v>1.5062480643092617</v>
      </c>
      <c r="L18" s="4">
        <f t="shared" ca="1" si="0"/>
        <v>1.5005984976033289</v>
      </c>
      <c r="M18" s="4">
        <f t="shared" ca="1" si="0"/>
        <v>6.027201064153628</v>
      </c>
    </row>
    <row r="19" spans="2:13" x14ac:dyDescent="0.3">
      <c r="B19" s="26"/>
      <c r="C19" t="s">
        <v>93</v>
      </c>
      <c r="D19" s="4">
        <f t="shared" ca="1" si="1"/>
        <v>3.3425854620859488</v>
      </c>
      <c r="E19" s="4">
        <f t="shared" ca="1" si="2"/>
        <v>0.86034125089473457</v>
      </c>
      <c r="F19" s="4">
        <f t="shared" ca="1" si="0"/>
        <v>5.1210221978193085</v>
      </c>
      <c r="G19" s="4">
        <f t="shared" ca="1" si="0"/>
        <v>0.9357752349532299</v>
      </c>
      <c r="H19" s="4">
        <f t="shared" ca="1" si="0"/>
        <v>1.6262348535825655</v>
      </c>
      <c r="I19" s="4">
        <f t="shared" ca="1" si="0"/>
        <v>7.9261124419886482</v>
      </c>
      <c r="J19" s="4">
        <f t="shared" ca="1" si="0"/>
        <v>9.1029020823538929</v>
      </c>
      <c r="K19" s="4">
        <f t="shared" ca="1" si="0"/>
        <v>1.6056723757866955</v>
      </c>
      <c r="L19" s="4">
        <f t="shared" ca="1" si="0"/>
        <v>1.8998904237838825</v>
      </c>
      <c r="M19" s="4">
        <f t="shared" ca="1" si="0"/>
        <v>6.6199899307794983</v>
      </c>
    </row>
    <row r="24" spans="2:13" x14ac:dyDescent="0.3">
      <c r="D24" t="s">
        <v>8</v>
      </c>
      <c r="E24" t="s">
        <v>18</v>
      </c>
      <c r="F24" t="s">
        <v>12</v>
      </c>
      <c r="G24" t="s">
        <v>14</v>
      </c>
      <c r="H24" t="s">
        <v>16</v>
      </c>
      <c r="I24" t="s">
        <v>125</v>
      </c>
      <c r="J24" t="s">
        <v>34</v>
      </c>
      <c r="K24" t="s">
        <v>29</v>
      </c>
      <c r="L24" t="s">
        <v>110</v>
      </c>
      <c r="M24" t="s">
        <v>76</v>
      </c>
    </row>
    <row r="25" spans="2:13" x14ac:dyDescent="0.3">
      <c r="B25" s="26" t="s">
        <v>94</v>
      </c>
      <c r="C25" t="s">
        <v>80</v>
      </c>
      <c r="D25" s="4">
        <v>9</v>
      </c>
      <c r="E25" s="4">
        <v>14</v>
      </c>
      <c r="F25" s="4">
        <v>7</v>
      </c>
      <c r="G25" s="4">
        <v>12</v>
      </c>
      <c r="H25" s="4">
        <v>12</v>
      </c>
      <c r="I25" s="4">
        <v>5</v>
      </c>
      <c r="J25" s="4">
        <v>7</v>
      </c>
      <c r="K25" s="4">
        <v>15</v>
      </c>
      <c r="L25" s="4">
        <v>11</v>
      </c>
      <c r="M25" s="4">
        <v>7</v>
      </c>
    </row>
    <row r="26" spans="2:13" x14ac:dyDescent="0.3">
      <c r="B26" s="26"/>
      <c r="C26" t="s">
        <v>81</v>
      </c>
      <c r="D26" s="4">
        <f ca="1">(0.5+RAND())*D$25</f>
        <v>13.444195963048553</v>
      </c>
      <c r="E26" s="4">
        <f t="shared" ref="E26:M38" ca="1" si="3">(0.5+RAND())*E$25</f>
        <v>18.100521901158004</v>
      </c>
      <c r="F26" s="4">
        <f t="shared" ca="1" si="3"/>
        <v>3.7111260863365492</v>
      </c>
      <c r="G26" s="4">
        <f t="shared" ca="1" si="3"/>
        <v>8.8124248613655531</v>
      </c>
      <c r="H26" s="4">
        <f t="shared" ca="1" si="3"/>
        <v>9.8119997133325523</v>
      </c>
      <c r="I26" s="4">
        <f t="shared" ca="1" si="3"/>
        <v>6.7212811069678633</v>
      </c>
      <c r="J26" s="4">
        <f t="shared" ca="1" si="3"/>
        <v>4.5316280728842955</v>
      </c>
      <c r="K26" s="4">
        <f t="shared" ca="1" si="3"/>
        <v>21.686202992512793</v>
      </c>
      <c r="L26" s="4">
        <f t="shared" ca="1" si="3"/>
        <v>12.570972073378382</v>
      </c>
      <c r="M26" s="4">
        <f t="shared" ca="1" si="3"/>
        <v>8.5123631728768867</v>
      </c>
    </row>
    <row r="27" spans="2:13" x14ac:dyDescent="0.3">
      <c r="B27" s="26"/>
      <c r="C27" t="s">
        <v>82</v>
      </c>
      <c r="D27" s="4">
        <f t="shared" ref="D27:D38" ca="1" si="4">(0.5+RAND())*D$25</f>
        <v>7.7923155766600347</v>
      </c>
      <c r="E27" s="4">
        <f t="shared" ca="1" si="3"/>
        <v>10.444857159067551</v>
      </c>
      <c r="F27" s="4">
        <f t="shared" ca="1" si="3"/>
        <v>7.8211552902172841</v>
      </c>
      <c r="G27" s="4">
        <f t="shared" ca="1" si="3"/>
        <v>12.465148242215964</v>
      </c>
      <c r="H27" s="4">
        <f t="shared" ca="1" si="3"/>
        <v>12.290563495815487</v>
      </c>
      <c r="I27" s="4">
        <f t="shared" ca="1" si="3"/>
        <v>5.3180645268673032</v>
      </c>
      <c r="J27" s="4">
        <f t="shared" ca="1" si="3"/>
        <v>9.2759864670883729</v>
      </c>
      <c r="K27" s="4">
        <f t="shared" ca="1" si="3"/>
        <v>9.6354575401280034</v>
      </c>
      <c r="L27" s="4">
        <f t="shared" ca="1" si="3"/>
        <v>5.5832180211176174</v>
      </c>
      <c r="M27" s="4">
        <f t="shared" ca="1" si="3"/>
        <v>4.0661609877256675</v>
      </c>
    </row>
    <row r="28" spans="2:13" x14ac:dyDescent="0.3">
      <c r="B28" s="26"/>
      <c r="C28" t="s">
        <v>83</v>
      </c>
      <c r="D28" s="4">
        <f t="shared" ca="1" si="4"/>
        <v>6.6904136725532197</v>
      </c>
      <c r="E28" s="4">
        <f t="shared" ca="1" si="3"/>
        <v>19.149726595259374</v>
      </c>
      <c r="F28" s="4">
        <f t="shared" ca="1" si="3"/>
        <v>9.1009961653843447</v>
      </c>
      <c r="G28" s="4">
        <f t="shared" ca="1" si="3"/>
        <v>6.0867331975074555</v>
      </c>
      <c r="H28" s="4">
        <f t="shared" ca="1" si="3"/>
        <v>6.1987739767745449</v>
      </c>
      <c r="I28" s="4">
        <f t="shared" ca="1" si="3"/>
        <v>5.1596289671798754</v>
      </c>
      <c r="J28" s="4">
        <f t="shared" ca="1" si="3"/>
        <v>9.933287882787015</v>
      </c>
      <c r="K28" s="4">
        <f t="shared" ca="1" si="3"/>
        <v>9.6400495278805352</v>
      </c>
      <c r="L28" s="4">
        <f t="shared" ca="1" si="3"/>
        <v>10.393908610699256</v>
      </c>
      <c r="M28" s="4">
        <f t="shared" ca="1" si="3"/>
        <v>4.3435283757170344</v>
      </c>
    </row>
    <row r="29" spans="2:13" x14ac:dyDescent="0.3">
      <c r="B29" s="26"/>
      <c r="C29" t="s">
        <v>84</v>
      </c>
      <c r="D29" s="4">
        <f t="shared" ca="1" si="4"/>
        <v>12.337333658901519</v>
      </c>
      <c r="E29" s="4">
        <f t="shared" ca="1" si="3"/>
        <v>20.434997607464613</v>
      </c>
      <c r="F29" s="4">
        <f t="shared" ca="1" si="3"/>
        <v>10.433227400987565</v>
      </c>
      <c r="G29" s="4">
        <f t="shared" ca="1" si="3"/>
        <v>16.516629333320253</v>
      </c>
      <c r="H29" s="4">
        <f t="shared" ca="1" si="3"/>
        <v>12.232939022356097</v>
      </c>
      <c r="I29" s="4">
        <f t="shared" ca="1" si="3"/>
        <v>6.9633083774208089</v>
      </c>
      <c r="J29" s="4">
        <f t="shared" ca="1" si="3"/>
        <v>7.5014916695374385</v>
      </c>
      <c r="K29" s="4">
        <f t="shared" ca="1" si="3"/>
        <v>14.524275521808018</v>
      </c>
      <c r="L29" s="4">
        <f t="shared" ca="1" si="3"/>
        <v>11.384112985459243</v>
      </c>
      <c r="M29" s="4">
        <f t="shared" ca="1" si="3"/>
        <v>8.1937036249005146</v>
      </c>
    </row>
    <row r="30" spans="2:13" x14ac:dyDescent="0.3">
      <c r="B30" s="26"/>
      <c r="C30" t="s">
        <v>85</v>
      </c>
      <c r="D30" s="4">
        <f t="shared" ca="1" si="4"/>
        <v>8.2327947054157331</v>
      </c>
      <c r="E30" s="4">
        <f t="shared" ca="1" si="3"/>
        <v>13.965226183137254</v>
      </c>
      <c r="F30" s="4">
        <f t="shared" ca="1" si="3"/>
        <v>8.8639737604686424</v>
      </c>
      <c r="G30" s="4">
        <f t="shared" ca="1" si="3"/>
        <v>17.536612760219391</v>
      </c>
      <c r="H30" s="4">
        <f t="shared" ca="1" si="3"/>
        <v>6.5275356441057752</v>
      </c>
      <c r="I30" s="4">
        <f t="shared" ca="1" si="3"/>
        <v>3.5975850826564222</v>
      </c>
      <c r="J30" s="4">
        <f t="shared" ca="1" si="3"/>
        <v>4.6213990037692296</v>
      </c>
      <c r="K30" s="4">
        <f t="shared" ca="1" si="3"/>
        <v>16.293585270225748</v>
      </c>
      <c r="L30" s="4">
        <f t="shared" ca="1" si="3"/>
        <v>12.006932403509651</v>
      </c>
      <c r="M30" s="4">
        <f t="shared" ca="1" si="3"/>
        <v>7.0330040986447191</v>
      </c>
    </row>
    <row r="31" spans="2:13" x14ac:dyDescent="0.3">
      <c r="B31" s="26"/>
      <c r="C31" t="s">
        <v>86</v>
      </c>
      <c r="D31" s="4">
        <f t="shared" ca="1" si="4"/>
        <v>11.966217737948011</v>
      </c>
      <c r="E31" s="4">
        <f t="shared" ca="1" si="3"/>
        <v>19.448040604644376</v>
      </c>
      <c r="F31" s="4">
        <f t="shared" ca="1" si="3"/>
        <v>6.1706420786382088</v>
      </c>
      <c r="G31" s="4">
        <f t="shared" ca="1" si="3"/>
        <v>7.4397144196852416</v>
      </c>
      <c r="H31" s="4">
        <f t="shared" ca="1" si="3"/>
        <v>13.081758025556153</v>
      </c>
      <c r="I31" s="4">
        <f t="shared" ca="1" si="3"/>
        <v>6.9370708058624952</v>
      </c>
      <c r="J31" s="4">
        <f t="shared" ca="1" si="3"/>
        <v>4.8551054436291219</v>
      </c>
      <c r="K31" s="4">
        <f t="shared" ca="1" si="3"/>
        <v>21.136072771653126</v>
      </c>
      <c r="L31" s="4">
        <f t="shared" ca="1" si="3"/>
        <v>10.75340044667198</v>
      </c>
      <c r="M31" s="4">
        <f t="shared" ca="1" si="3"/>
        <v>7.1146970339675617</v>
      </c>
    </row>
    <row r="32" spans="2:13" x14ac:dyDescent="0.3">
      <c r="B32" s="26"/>
      <c r="C32" t="s">
        <v>87</v>
      </c>
      <c r="D32" s="4">
        <f t="shared" ca="1" si="4"/>
        <v>9.4609745269426515</v>
      </c>
      <c r="E32" s="4">
        <f t="shared" ca="1" si="3"/>
        <v>14.211594148792425</v>
      </c>
      <c r="F32" s="4">
        <f t="shared" ca="1" si="3"/>
        <v>3.9111953789061937</v>
      </c>
      <c r="G32" s="4">
        <f t="shared" ca="1" si="3"/>
        <v>11.12505601608302</v>
      </c>
      <c r="H32" s="4">
        <f t="shared" ca="1" si="3"/>
        <v>11.912608506114532</v>
      </c>
      <c r="I32" s="4">
        <f t="shared" ca="1" si="3"/>
        <v>3.2189681496631435</v>
      </c>
      <c r="J32" s="4">
        <f t="shared" ca="1" si="3"/>
        <v>9.4231440984112815</v>
      </c>
      <c r="K32" s="4">
        <f t="shared" ca="1" si="3"/>
        <v>9.6289945302194226</v>
      </c>
      <c r="L32" s="4">
        <f t="shared" ca="1" si="3"/>
        <v>9.8294193210224687</v>
      </c>
      <c r="M32" s="4">
        <f t="shared" ca="1" si="3"/>
        <v>4.5975741371897145</v>
      </c>
    </row>
    <row r="33" spans="2:13" x14ac:dyDescent="0.3">
      <c r="B33" s="26"/>
      <c r="C33" t="s">
        <v>88</v>
      </c>
      <c r="D33" s="4">
        <f t="shared" ca="1" si="4"/>
        <v>8.6755269534497934</v>
      </c>
      <c r="E33" s="4">
        <f t="shared" ca="1" si="3"/>
        <v>10.004059357041394</v>
      </c>
      <c r="F33" s="4">
        <f t="shared" ca="1" si="3"/>
        <v>6.8205685943858017</v>
      </c>
      <c r="G33" s="4">
        <f t="shared" ca="1" si="3"/>
        <v>16.903045977822039</v>
      </c>
      <c r="H33" s="4">
        <f t="shared" ca="1" si="3"/>
        <v>15.373950227288974</v>
      </c>
      <c r="I33" s="4">
        <f t="shared" ca="1" si="3"/>
        <v>5.3119144559612907</v>
      </c>
      <c r="J33" s="4">
        <f t="shared" ca="1" si="3"/>
        <v>10.179018493157125</v>
      </c>
      <c r="K33" s="4">
        <f t="shared" ca="1" si="3"/>
        <v>20.228048176456376</v>
      </c>
      <c r="L33" s="4">
        <f t="shared" ca="1" si="3"/>
        <v>16.177134117083565</v>
      </c>
      <c r="M33" s="4">
        <f t="shared" ca="1" si="3"/>
        <v>6.4725924167653544</v>
      </c>
    </row>
    <row r="34" spans="2:13" x14ac:dyDescent="0.3">
      <c r="B34" s="26"/>
      <c r="C34" t="s">
        <v>89</v>
      </c>
      <c r="D34" s="4">
        <f t="shared" ca="1" si="4"/>
        <v>11.082286317243225</v>
      </c>
      <c r="E34" s="4">
        <f t="shared" ca="1" si="3"/>
        <v>16.656825235177038</v>
      </c>
      <c r="F34" s="4">
        <f t="shared" ca="1" si="3"/>
        <v>8.4042143762971939</v>
      </c>
      <c r="G34" s="4">
        <f t="shared" ca="1" si="3"/>
        <v>12.349514013542754</v>
      </c>
      <c r="H34" s="4">
        <f t="shared" ca="1" si="3"/>
        <v>16.466407978705242</v>
      </c>
      <c r="I34" s="4">
        <f t="shared" ca="1" si="3"/>
        <v>3.3169254399794919</v>
      </c>
      <c r="J34" s="4">
        <f t="shared" ca="1" si="3"/>
        <v>3.909720883910718</v>
      </c>
      <c r="K34" s="4">
        <f t="shared" ca="1" si="3"/>
        <v>21.168936311698978</v>
      </c>
      <c r="L34" s="4">
        <f t="shared" ca="1" si="3"/>
        <v>10.810347053294262</v>
      </c>
      <c r="M34" s="4">
        <f t="shared" ca="1" si="3"/>
        <v>4.9107440530588731</v>
      </c>
    </row>
    <row r="35" spans="2:13" x14ac:dyDescent="0.3">
      <c r="B35" s="26"/>
      <c r="C35" t="s">
        <v>90</v>
      </c>
      <c r="D35" s="4">
        <f t="shared" ca="1" si="4"/>
        <v>5.7099279452434093</v>
      </c>
      <c r="E35" s="4">
        <f t="shared" ca="1" si="3"/>
        <v>14.665538637282804</v>
      </c>
      <c r="F35" s="4">
        <f t="shared" ca="1" si="3"/>
        <v>5.9516106878885537</v>
      </c>
      <c r="G35" s="4">
        <f t="shared" ca="1" si="3"/>
        <v>16.488418279762989</v>
      </c>
      <c r="H35" s="4">
        <f t="shared" ca="1" si="3"/>
        <v>8.9040222307552259</v>
      </c>
      <c r="I35" s="4">
        <f t="shared" ca="1" si="3"/>
        <v>7.3798598785879266</v>
      </c>
      <c r="J35" s="4">
        <f t="shared" ca="1" si="3"/>
        <v>6.2564849020919038</v>
      </c>
      <c r="K35" s="4">
        <f t="shared" ca="1" si="3"/>
        <v>15.736814222319923</v>
      </c>
      <c r="L35" s="4">
        <f t="shared" ca="1" si="3"/>
        <v>5.7908413545005466</v>
      </c>
      <c r="M35" s="4">
        <f t="shared" ca="1" si="3"/>
        <v>4.7867982747406321</v>
      </c>
    </row>
    <row r="36" spans="2:13" x14ac:dyDescent="0.3">
      <c r="B36" s="26"/>
      <c r="C36" t="s">
        <v>91</v>
      </c>
      <c r="D36" s="4">
        <f t="shared" ca="1" si="4"/>
        <v>13.132752587764536</v>
      </c>
      <c r="E36" s="4">
        <f t="shared" ca="1" si="3"/>
        <v>12.374619316722981</v>
      </c>
      <c r="F36" s="4">
        <f t="shared" ca="1" si="3"/>
        <v>8.0493651263567152</v>
      </c>
      <c r="G36" s="4">
        <f t="shared" ca="1" si="3"/>
        <v>15.568058349787265</v>
      </c>
      <c r="H36" s="4">
        <f t="shared" ca="1" si="3"/>
        <v>13.580964473020464</v>
      </c>
      <c r="I36" s="4">
        <f t="shared" ca="1" si="3"/>
        <v>5.5183314098349179</v>
      </c>
      <c r="J36" s="4">
        <f t="shared" ca="1" si="3"/>
        <v>6.6858272567034511</v>
      </c>
      <c r="K36" s="4">
        <f t="shared" ca="1" si="3"/>
        <v>17.95952329081301</v>
      </c>
      <c r="L36" s="4">
        <f t="shared" ca="1" si="3"/>
        <v>9.4840841200579113</v>
      </c>
      <c r="M36" s="4">
        <f t="shared" ca="1" si="3"/>
        <v>8.3030519313585387</v>
      </c>
    </row>
    <row r="37" spans="2:13" x14ac:dyDescent="0.3">
      <c r="B37" s="26"/>
      <c r="C37" t="s">
        <v>92</v>
      </c>
      <c r="D37" s="4">
        <f t="shared" ca="1" si="4"/>
        <v>9.411045164689277</v>
      </c>
      <c r="E37" s="4">
        <f t="shared" ca="1" si="3"/>
        <v>17.735805389433089</v>
      </c>
      <c r="F37" s="4">
        <f t="shared" ca="1" si="3"/>
        <v>6.5832534953394095</v>
      </c>
      <c r="G37" s="4">
        <f t="shared" ca="1" si="3"/>
        <v>10.406101115566999</v>
      </c>
      <c r="H37" s="4">
        <f t="shared" ca="1" si="3"/>
        <v>15.523217496198416</v>
      </c>
      <c r="I37" s="4">
        <f t="shared" ca="1" si="3"/>
        <v>3.612626968202755</v>
      </c>
      <c r="J37" s="4">
        <f t="shared" ca="1" si="3"/>
        <v>9.6400780544781117</v>
      </c>
      <c r="K37" s="4">
        <f t="shared" ca="1" si="3"/>
        <v>8.3898000183549115</v>
      </c>
      <c r="L37" s="4">
        <f t="shared" ca="1" si="3"/>
        <v>5.6971616892256645</v>
      </c>
      <c r="M37" s="4">
        <f t="shared" ca="1" si="3"/>
        <v>5.6337543002273129</v>
      </c>
    </row>
    <row r="38" spans="2:13" x14ac:dyDescent="0.3">
      <c r="B38" s="26"/>
      <c r="C38" t="s">
        <v>93</v>
      </c>
      <c r="D38" s="4">
        <f t="shared" ca="1" si="4"/>
        <v>5.7263189731061761</v>
      </c>
      <c r="E38" s="4">
        <f t="shared" ca="1" si="3"/>
        <v>13.956356526932337</v>
      </c>
      <c r="F38" s="4">
        <f t="shared" ca="1" si="3"/>
        <v>5.8018315245557215</v>
      </c>
      <c r="G38" s="4">
        <f t="shared" ca="1" si="3"/>
        <v>9.9574704003621619</v>
      </c>
      <c r="H38" s="4">
        <f t="shared" ca="1" si="3"/>
        <v>6.9968216654470492</v>
      </c>
      <c r="I38" s="4">
        <f t="shared" ca="1" si="3"/>
        <v>7.0896941808199765</v>
      </c>
      <c r="J38" s="4">
        <f t="shared" ca="1" si="3"/>
        <v>3.6402544972010937</v>
      </c>
      <c r="K38" s="4">
        <f t="shared" ca="1" si="3"/>
        <v>14.880359334259047</v>
      </c>
      <c r="L38" s="4">
        <f t="shared" ca="1" si="3"/>
        <v>6.7517973650532639</v>
      </c>
      <c r="M38" s="4">
        <f t="shared" ca="1" si="3"/>
        <v>7.4165729832219016</v>
      </c>
    </row>
    <row r="42" spans="2:13" x14ac:dyDescent="0.3">
      <c r="D42" t="s">
        <v>126</v>
      </c>
      <c r="E42" t="s">
        <v>127</v>
      </c>
    </row>
    <row r="43" spans="2:13" x14ac:dyDescent="0.3">
      <c r="B43" s="27" t="s">
        <v>132</v>
      </c>
      <c r="C43" t="s">
        <v>80</v>
      </c>
      <c r="D43">
        <v>1600</v>
      </c>
      <c r="E43">
        <v>92.3</v>
      </c>
    </row>
    <row r="44" spans="2:13" x14ac:dyDescent="0.3">
      <c r="B44" s="27"/>
      <c r="C44" t="s">
        <v>81</v>
      </c>
      <c r="D44" s="3">
        <v>2900</v>
      </c>
      <c r="E44" s="2">
        <v>100.490621572495</v>
      </c>
      <c r="F44" s="3"/>
    </row>
    <row r="45" spans="2:13" x14ac:dyDescent="0.3">
      <c r="B45" s="27"/>
      <c r="C45" t="s">
        <v>82</v>
      </c>
      <c r="D45" s="3">
        <v>2700</v>
      </c>
      <c r="E45" s="2">
        <v>113.411129978113</v>
      </c>
      <c r="F45" s="3"/>
    </row>
    <row r="46" spans="2:13" x14ac:dyDescent="0.3">
      <c r="B46" s="27"/>
      <c r="C46" t="s">
        <v>83</v>
      </c>
      <c r="D46" s="3">
        <v>2600</v>
      </c>
      <c r="E46" s="2">
        <v>80.841831220499003</v>
      </c>
      <c r="F46" s="3"/>
    </row>
    <row r="47" spans="2:13" x14ac:dyDescent="0.3">
      <c r="B47" s="27"/>
      <c r="C47" t="s">
        <v>84</v>
      </c>
      <c r="D47" s="3">
        <v>3000</v>
      </c>
      <c r="E47" s="2">
        <v>78.562830363879911</v>
      </c>
      <c r="F47" s="3"/>
    </row>
    <row r="48" spans="2:13" x14ac:dyDescent="0.3">
      <c r="B48" s="27"/>
      <c r="C48" t="s">
        <v>85</v>
      </c>
      <c r="D48" s="3">
        <v>1900</v>
      </c>
      <c r="E48" s="2">
        <v>100.23638952450855</v>
      </c>
      <c r="F48" s="3"/>
    </row>
    <row r="49" spans="2:13" x14ac:dyDescent="0.3">
      <c r="B49" s="27"/>
      <c r="C49" t="s">
        <v>86</v>
      </c>
      <c r="D49" s="3">
        <v>2900</v>
      </c>
      <c r="E49" s="2">
        <v>99.413389578885443</v>
      </c>
      <c r="F49" s="3"/>
    </row>
    <row r="50" spans="2:13" x14ac:dyDescent="0.3">
      <c r="B50" s="27"/>
      <c r="C50" t="s">
        <v>87</v>
      </c>
      <c r="D50" s="3">
        <v>1800</v>
      </c>
      <c r="E50" s="2">
        <v>94.581378550804004</v>
      </c>
      <c r="F50" s="3"/>
    </row>
    <row r="51" spans="2:13" x14ac:dyDescent="0.3">
      <c r="B51" s="27"/>
      <c r="C51" t="s">
        <v>88</v>
      </c>
      <c r="D51" s="3">
        <v>3100</v>
      </c>
      <c r="E51" s="2">
        <v>93.069310566121402</v>
      </c>
      <c r="F51" s="3"/>
    </row>
    <row r="52" spans="2:13" x14ac:dyDescent="0.3">
      <c r="B52" s="27"/>
      <c r="C52" t="s">
        <v>89</v>
      </c>
      <c r="D52" s="3">
        <v>1800</v>
      </c>
      <c r="E52" s="2">
        <v>90.694100434826595</v>
      </c>
      <c r="F52" s="3"/>
    </row>
    <row r="53" spans="2:13" x14ac:dyDescent="0.3">
      <c r="B53" s="27"/>
      <c r="C53" t="s">
        <v>90</v>
      </c>
      <c r="D53" s="3">
        <v>2500</v>
      </c>
      <c r="E53" s="2">
        <v>96.102793427526507</v>
      </c>
      <c r="F53" s="3"/>
    </row>
    <row r="54" spans="2:13" x14ac:dyDescent="0.3">
      <c r="B54" s="27"/>
      <c r="C54" t="s">
        <v>91</v>
      </c>
      <c r="D54" s="3">
        <v>2400</v>
      </c>
      <c r="E54" s="2">
        <v>98.228263631632004</v>
      </c>
      <c r="F54" s="3"/>
    </row>
    <row r="55" spans="2:13" x14ac:dyDescent="0.3">
      <c r="B55" s="27"/>
      <c r="C55" t="s">
        <v>92</v>
      </c>
      <c r="D55" s="3">
        <v>1800</v>
      </c>
      <c r="E55" s="2">
        <v>81.927096694379998</v>
      </c>
      <c r="F55" s="3"/>
    </row>
    <row r="56" spans="2:13" x14ac:dyDescent="0.3">
      <c r="B56" s="27"/>
      <c r="C56" t="s">
        <v>93</v>
      </c>
      <c r="D56" s="3">
        <v>2000</v>
      </c>
      <c r="E56" s="2">
        <v>99.377580279295699</v>
      </c>
      <c r="F56" s="3"/>
    </row>
    <row r="60" spans="2:13" x14ac:dyDescent="0.3">
      <c r="D60" t="s">
        <v>8</v>
      </c>
      <c r="E60" t="s">
        <v>18</v>
      </c>
      <c r="F60" t="s">
        <v>12</v>
      </c>
      <c r="G60" t="s">
        <v>14</v>
      </c>
      <c r="H60" t="s">
        <v>16</v>
      </c>
      <c r="I60" t="s">
        <v>125</v>
      </c>
      <c r="J60" t="s">
        <v>34</v>
      </c>
      <c r="K60" t="s">
        <v>29</v>
      </c>
      <c r="L60" t="s">
        <v>110</v>
      </c>
      <c r="M60" t="s">
        <v>76</v>
      </c>
    </row>
    <row r="61" spans="2:13" x14ac:dyDescent="0.3">
      <c r="B61" s="28" t="s">
        <v>133</v>
      </c>
      <c r="C61" t="s">
        <v>80</v>
      </c>
      <c r="D61" s="5">
        <v>9580</v>
      </c>
      <c r="E61" s="5">
        <v>5880</v>
      </c>
      <c r="F61" s="5">
        <v>10080</v>
      </c>
      <c r="G61" s="5">
        <v>6080</v>
      </c>
      <c r="H61" s="5">
        <v>5880</v>
      </c>
      <c r="I61" s="5">
        <v>11080</v>
      </c>
      <c r="J61" s="5">
        <v>11080</v>
      </c>
      <c r="K61" s="5">
        <v>6580</v>
      </c>
      <c r="L61" s="5">
        <v>6180</v>
      </c>
      <c r="M61" s="5">
        <v>11080</v>
      </c>
    </row>
    <row r="62" spans="2:13" x14ac:dyDescent="0.3">
      <c r="B62" s="28"/>
      <c r="C62" t="s">
        <v>81</v>
      </c>
      <c r="D62" s="5">
        <f ca="1">ROUNDUP((1+RAND())*D$61,-2)</f>
        <v>18700</v>
      </c>
      <c r="E62" s="5">
        <f t="shared" ref="E62:M74" ca="1" si="5">ROUNDUP((1+RAND())*E$61,-2)</f>
        <v>6800</v>
      </c>
      <c r="F62" s="5">
        <f t="shared" ca="1" si="5"/>
        <v>16000</v>
      </c>
      <c r="G62" s="5">
        <f t="shared" ca="1" si="5"/>
        <v>7500</v>
      </c>
      <c r="H62" s="5">
        <f t="shared" ca="1" si="5"/>
        <v>7500</v>
      </c>
      <c r="I62" s="5">
        <f t="shared" ca="1" si="5"/>
        <v>16300</v>
      </c>
      <c r="J62" s="5">
        <f t="shared" ca="1" si="5"/>
        <v>12400</v>
      </c>
      <c r="K62" s="5">
        <f t="shared" ca="1" si="5"/>
        <v>12300</v>
      </c>
      <c r="L62" s="5">
        <f t="shared" ca="1" si="5"/>
        <v>7600</v>
      </c>
      <c r="M62" s="5">
        <f t="shared" ca="1" si="5"/>
        <v>13000</v>
      </c>
    </row>
    <row r="63" spans="2:13" x14ac:dyDescent="0.3">
      <c r="B63" s="28"/>
      <c r="C63" t="s">
        <v>82</v>
      </c>
      <c r="D63" s="5">
        <f t="shared" ref="D63:D74" ca="1" si="6">ROUNDUP((1+RAND())*D$61,-2)</f>
        <v>11400</v>
      </c>
      <c r="E63" s="5">
        <f t="shared" ca="1" si="5"/>
        <v>7500</v>
      </c>
      <c r="F63" s="5">
        <f t="shared" ca="1" si="5"/>
        <v>19600</v>
      </c>
      <c r="G63" s="5">
        <f t="shared" ca="1" si="5"/>
        <v>7400</v>
      </c>
      <c r="H63" s="5">
        <f t="shared" ca="1" si="5"/>
        <v>10900</v>
      </c>
      <c r="I63" s="5">
        <f t="shared" ca="1" si="5"/>
        <v>20100</v>
      </c>
      <c r="J63" s="5">
        <f t="shared" ca="1" si="5"/>
        <v>15700</v>
      </c>
      <c r="K63" s="5">
        <f t="shared" ca="1" si="5"/>
        <v>6900</v>
      </c>
      <c r="L63" s="5">
        <f t="shared" ca="1" si="5"/>
        <v>8700</v>
      </c>
      <c r="M63" s="5">
        <f t="shared" ca="1" si="5"/>
        <v>19400</v>
      </c>
    </row>
    <row r="64" spans="2:13" x14ac:dyDescent="0.3">
      <c r="B64" s="28"/>
      <c r="C64" t="s">
        <v>83</v>
      </c>
      <c r="D64" s="5">
        <f t="shared" ca="1" si="6"/>
        <v>16300</v>
      </c>
      <c r="E64" s="5">
        <f t="shared" ca="1" si="5"/>
        <v>9900</v>
      </c>
      <c r="F64" s="5">
        <f t="shared" ca="1" si="5"/>
        <v>12000</v>
      </c>
      <c r="G64" s="5">
        <f t="shared" ca="1" si="5"/>
        <v>10400</v>
      </c>
      <c r="H64" s="5">
        <f t="shared" ca="1" si="5"/>
        <v>7200</v>
      </c>
      <c r="I64" s="5">
        <f t="shared" ca="1" si="5"/>
        <v>17900</v>
      </c>
      <c r="J64" s="5">
        <f t="shared" ca="1" si="5"/>
        <v>13100</v>
      </c>
      <c r="K64" s="5">
        <f t="shared" ca="1" si="5"/>
        <v>13000</v>
      </c>
      <c r="L64" s="5">
        <f t="shared" ca="1" si="5"/>
        <v>12200</v>
      </c>
      <c r="M64" s="5">
        <f t="shared" ca="1" si="5"/>
        <v>11400</v>
      </c>
    </row>
    <row r="65" spans="2:13" x14ac:dyDescent="0.3">
      <c r="B65" s="28"/>
      <c r="C65" t="s">
        <v>84</v>
      </c>
      <c r="D65" s="5">
        <f t="shared" ca="1" si="6"/>
        <v>15800</v>
      </c>
      <c r="E65" s="5">
        <f t="shared" ca="1" si="5"/>
        <v>11300</v>
      </c>
      <c r="F65" s="5">
        <f t="shared" ca="1" si="5"/>
        <v>10800</v>
      </c>
      <c r="G65" s="5">
        <f t="shared" ca="1" si="5"/>
        <v>7200</v>
      </c>
      <c r="H65" s="5">
        <f t="shared" ca="1" si="5"/>
        <v>6500</v>
      </c>
      <c r="I65" s="5">
        <f t="shared" ca="1" si="5"/>
        <v>11600</v>
      </c>
      <c r="J65" s="5">
        <f t="shared" ca="1" si="5"/>
        <v>18400</v>
      </c>
      <c r="K65" s="5">
        <f t="shared" ca="1" si="5"/>
        <v>11400</v>
      </c>
      <c r="L65" s="5">
        <f t="shared" ca="1" si="5"/>
        <v>6900</v>
      </c>
      <c r="M65" s="5">
        <f t="shared" ca="1" si="5"/>
        <v>11400</v>
      </c>
    </row>
    <row r="66" spans="2:13" x14ac:dyDescent="0.3">
      <c r="B66" s="28"/>
      <c r="C66" t="s">
        <v>85</v>
      </c>
      <c r="D66" s="5">
        <f t="shared" ca="1" si="6"/>
        <v>17200</v>
      </c>
      <c r="E66" s="5">
        <f t="shared" ca="1" si="5"/>
        <v>8000</v>
      </c>
      <c r="F66" s="5">
        <f t="shared" ca="1" si="5"/>
        <v>10400</v>
      </c>
      <c r="G66" s="5">
        <f t="shared" ca="1" si="5"/>
        <v>11700</v>
      </c>
      <c r="H66" s="5">
        <f t="shared" ca="1" si="5"/>
        <v>8500</v>
      </c>
      <c r="I66" s="5">
        <f t="shared" ca="1" si="5"/>
        <v>12700</v>
      </c>
      <c r="J66" s="5">
        <f t="shared" ca="1" si="5"/>
        <v>16400</v>
      </c>
      <c r="K66" s="5">
        <f t="shared" ca="1" si="5"/>
        <v>7600</v>
      </c>
      <c r="L66" s="5">
        <f t="shared" ca="1" si="5"/>
        <v>11600</v>
      </c>
      <c r="M66" s="5">
        <f t="shared" ca="1" si="5"/>
        <v>17000</v>
      </c>
    </row>
    <row r="67" spans="2:13" x14ac:dyDescent="0.3">
      <c r="B67" s="28"/>
      <c r="C67" t="s">
        <v>86</v>
      </c>
      <c r="D67" s="5">
        <f t="shared" ca="1" si="6"/>
        <v>11500</v>
      </c>
      <c r="E67" s="5">
        <f t="shared" ca="1" si="5"/>
        <v>11300</v>
      </c>
      <c r="F67" s="5">
        <f t="shared" ca="1" si="5"/>
        <v>15000</v>
      </c>
      <c r="G67" s="5">
        <f t="shared" ca="1" si="5"/>
        <v>8800</v>
      </c>
      <c r="H67" s="5">
        <f t="shared" ca="1" si="5"/>
        <v>10400</v>
      </c>
      <c r="I67" s="5">
        <f t="shared" ca="1" si="5"/>
        <v>14300</v>
      </c>
      <c r="J67" s="5">
        <f t="shared" ca="1" si="5"/>
        <v>20700</v>
      </c>
      <c r="K67" s="5">
        <f t="shared" ca="1" si="5"/>
        <v>12800</v>
      </c>
      <c r="L67" s="5">
        <f t="shared" ca="1" si="5"/>
        <v>7800</v>
      </c>
      <c r="M67" s="5">
        <f t="shared" ca="1" si="5"/>
        <v>18900</v>
      </c>
    </row>
    <row r="68" spans="2:13" x14ac:dyDescent="0.3">
      <c r="B68" s="28"/>
      <c r="C68" t="s">
        <v>87</v>
      </c>
      <c r="D68" s="5">
        <f t="shared" ca="1" si="6"/>
        <v>10600</v>
      </c>
      <c r="E68" s="5">
        <f t="shared" ca="1" si="5"/>
        <v>8000</v>
      </c>
      <c r="F68" s="5">
        <f t="shared" ca="1" si="5"/>
        <v>13800</v>
      </c>
      <c r="G68" s="5">
        <f t="shared" ca="1" si="5"/>
        <v>8900</v>
      </c>
      <c r="H68" s="5">
        <f t="shared" ca="1" si="5"/>
        <v>8100</v>
      </c>
      <c r="I68" s="5">
        <f t="shared" ca="1" si="5"/>
        <v>20800</v>
      </c>
      <c r="J68" s="5">
        <f t="shared" ca="1" si="5"/>
        <v>11500</v>
      </c>
      <c r="K68" s="5">
        <f t="shared" ca="1" si="5"/>
        <v>11500</v>
      </c>
      <c r="L68" s="5">
        <f t="shared" ca="1" si="5"/>
        <v>7500</v>
      </c>
      <c r="M68" s="5">
        <f t="shared" ca="1" si="5"/>
        <v>19900</v>
      </c>
    </row>
    <row r="69" spans="2:13" x14ac:dyDescent="0.3">
      <c r="B69" s="28"/>
      <c r="C69" t="s">
        <v>88</v>
      </c>
      <c r="D69" s="5">
        <f t="shared" ca="1" si="6"/>
        <v>16600</v>
      </c>
      <c r="E69" s="5">
        <f t="shared" ca="1" si="5"/>
        <v>9400</v>
      </c>
      <c r="F69" s="5">
        <f t="shared" ca="1" si="5"/>
        <v>17700</v>
      </c>
      <c r="G69" s="5">
        <f t="shared" ca="1" si="5"/>
        <v>10100</v>
      </c>
      <c r="H69" s="5">
        <f t="shared" ca="1" si="5"/>
        <v>11100</v>
      </c>
      <c r="I69" s="5">
        <f t="shared" ca="1" si="5"/>
        <v>20000</v>
      </c>
      <c r="J69" s="5">
        <f t="shared" ca="1" si="5"/>
        <v>21400</v>
      </c>
      <c r="K69" s="5">
        <f t="shared" ca="1" si="5"/>
        <v>7300</v>
      </c>
      <c r="L69" s="5">
        <f t="shared" ca="1" si="5"/>
        <v>12100</v>
      </c>
      <c r="M69" s="5">
        <f t="shared" ca="1" si="5"/>
        <v>18500</v>
      </c>
    </row>
    <row r="70" spans="2:13" x14ac:dyDescent="0.3">
      <c r="B70" s="28"/>
      <c r="C70" t="s">
        <v>89</v>
      </c>
      <c r="D70" s="5">
        <f t="shared" ca="1" si="6"/>
        <v>15200</v>
      </c>
      <c r="E70" s="5">
        <f t="shared" ca="1" si="5"/>
        <v>8600</v>
      </c>
      <c r="F70" s="5">
        <f t="shared" ca="1" si="5"/>
        <v>10200</v>
      </c>
      <c r="G70" s="5">
        <f t="shared" ca="1" si="5"/>
        <v>9300</v>
      </c>
      <c r="H70" s="5">
        <f t="shared" ca="1" si="5"/>
        <v>9000</v>
      </c>
      <c r="I70" s="5">
        <f t="shared" ca="1" si="5"/>
        <v>17900</v>
      </c>
      <c r="J70" s="5">
        <f t="shared" ca="1" si="5"/>
        <v>21300</v>
      </c>
      <c r="K70" s="5">
        <f t="shared" ca="1" si="5"/>
        <v>13100</v>
      </c>
      <c r="L70" s="5">
        <f t="shared" ca="1" si="5"/>
        <v>7200</v>
      </c>
      <c r="M70" s="5">
        <f t="shared" ca="1" si="5"/>
        <v>13200</v>
      </c>
    </row>
    <row r="71" spans="2:13" x14ac:dyDescent="0.3">
      <c r="B71" s="28"/>
      <c r="C71" t="s">
        <v>90</v>
      </c>
      <c r="D71" s="5">
        <f t="shared" ca="1" si="6"/>
        <v>17900</v>
      </c>
      <c r="E71" s="5">
        <f t="shared" ca="1" si="5"/>
        <v>6700</v>
      </c>
      <c r="F71" s="5">
        <f t="shared" ca="1" si="5"/>
        <v>14300</v>
      </c>
      <c r="G71" s="5">
        <f t="shared" ca="1" si="5"/>
        <v>11400</v>
      </c>
      <c r="H71" s="5">
        <f t="shared" ca="1" si="5"/>
        <v>8500</v>
      </c>
      <c r="I71" s="5">
        <f t="shared" ca="1" si="5"/>
        <v>18900</v>
      </c>
      <c r="J71" s="5">
        <f t="shared" ca="1" si="5"/>
        <v>22100</v>
      </c>
      <c r="K71" s="5">
        <f t="shared" ca="1" si="5"/>
        <v>10500</v>
      </c>
      <c r="L71" s="5">
        <f t="shared" ca="1" si="5"/>
        <v>11700</v>
      </c>
      <c r="M71" s="5">
        <f t="shared" ca="1" si="5"/>
        <v>14000</v>
      </c>
    </row>
    <row r="72" spans="2:13" x14ac:dyDescent="0.3">
      <c r="B72" s="28"/>
      <c r="C72" t="s">
        <v>91</v>
      </c>
      <c r="D72" s="5">
        <f t="shared" ca="1" si="6"/>
        <v>18800</v>
      </c>
      <c r="E72" s="5">
        <f t="shared" ca="1" si="5"/>
        <v>7600</v>
      </c>
      <c r="F72" s="5">
        <f t="shared" ca="1" si="5"/>
        <v>17400</v>
      </c>
      <c r="G72" s="5">
        <f t="shared" ca="1" si="5"/>
        <v>8800</v>
      </c>
      <c r="H72" s="5">
        <f t="shared" ca="1" si="5"/>
        <v>10200</v>
      </c>
      <c r="I72" s="5">
        <f t="shared" ca="1" si="5"/>
        <v>13900</v>
      </c>
      <c r="J72" s="5">
        <f t="shared" ca="1" si="5"/>
        <v>16400</v>
      </c>
      <c r="K72" s="5">
        <f t="shared" ca="1" si="5"/>
        <v>12700</v>
      </c>
      <c r="L72" s="5">
        <f t="shared" ca="1" si="5"/>
        <v>9900</v>
      </c>
      <c r="M72" s="5">
        <f t="shared" ca="1" si="5"/>
        <v>21600</v>
      </c>
    </row>
    <row r="73" spans="2:13" x14ac:dyDescent="0.3">
      <c r="B73" s="28"/>
      <c r="C73" t="s">
        <v>92</v>
      </c>
      <c r="D73" s="5">
        <f t="shared" ca="1" si="6"/>
        <v>11600</v>
      </c>
      <c r="E73" s="5">
        <f t="shared" ca="1" si="5"/>
        <v>9600</v>
      </c>
      <c r="F73" s="5">
        <f t="shared" ca="1" si="5"/>
        <v>13700</v>
      </c>
      <c r="G73" s="5">
        <f t="shared" ca="1" si="5"/>
        <v>12100</v>
      </c>
      <c r="H73" s="5">
        <f t="shared" ca="1" si="5"/>
        <v>9400</v>
      </c>
      <c r="I73" s="5">
        <f t="shared" ca="1" si="5"/>
        <v>21200</v>
      </c>
      <c r="J73" s="5">
        <f t="shared" ca="1" si="5"/>
        <v>12500</v>
      </c>
      <c r="K73" s="5">
        <f t="shared" ca="1" si="5"/>
        <v>10100</v>
      </c>
      <c r="L73" s="5">
        <f t="shared" ca="1" si="5"/>
        <v>11500</v>
      </c>
      <c r="M73" s="5">
        <f t="shared" ca="1" si="5"/>
        <v>16300</v>
      </c>
    </row>
    <row r="74" spans="2:13" x14ac:dyDescent="0.3">
      <c r="B74" s="28"/>
      <c r="C74" t="s">
        <v>93</v>
      </c>
      <c r="D74" s="5">
        <f t="shared" ca="1" si="6"/>
        <v>13500</v>
      </c>
      <c r="E74" s="5">
        <f t="shared" ca="1" si="5"/>
        <v>8700</v>
      </c>
      <c r="F74" s="5">
        <f t="shared" ca="1" si="5"/>
        <v>17400</v>
      </c>
      <c r="G74" s="5">
        <f t="shared" ca="1" si="5"/>
        <v>10400</v>
      </c>
      <c r="H74" s="5">
        <f t="shared" ca="1" si="5"/>
        <v>11100</v>
      </c>
      <c r="I74" s="5">
        <f t="shared" ca="1" si="5"/>
        <v>17700</v>
      </c>
      <c r="J74" s="5">
        <f t="shared" ca="1" si="5"/>
        <v>12100</v>
      </c>
      <c r="K74" s="5">
        <f t="shared" ca="1" si="5"/>
        <v>7700</v>
      </c>
      <c r="L74" s="5">
        <f t="shared" ca="1" si="5"/>
        <v>8000</v>
      </c>
      <c r="M74" s="5">
        <f t="shared" ca="1" si="5"/>
        <v>18800</v>
      </c>
    </row>
  </sheetData>
  <mergeCells count="4">
    <mergeCell ref="B6:B19"/>
    <mergeCell ref="B25:B38"/>
    <mergeCell ref="B43:B56"/>
    <mergeCell ref="B61:B74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9 5 B n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9 5 B n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e Q Z 1 f / T s 0 b o g E A A D 4 H A A A T A B w A R m 9 y b X V s Y X M v U 2 V j d G l v b j E u b S C i G A A o o B Q A A A A A A A A A A A A A A A A A A A A A A A A A A A D N U k 1 L w 0 A Q v R f 6 H 4 b 1 k k A M V P E k X l o 9 C F K V V E V K D 9 t m a h Y 3 u 2 G z w c a S / + 4 k q d r a 2 B Y / 0 F w 2 z M 6 + 9 + b N S 3 F i h V Y Q 1 G f n u N 1 q t 9 K I G w x h j w 3 4 W O I R O A c u g x O Q a N s t o C / Q m Z k g V c 5 m E 5 R + L z M G l b 3 T 5 n G s 9 a P j z o d 9 H u P J 4 j k b F c O e V p Z a R l 4 N s M d 6 E V c P x D H I E y y x q 1 Z / Y L h K p 9 r E P S 2 z W J W X q V O z e f M 5 u 0 d u Q E 8 h o U L E U 2 Q e W G o B r v K i c N + w g 0 Q K C z U E j H M 4 R S l i Y d G 8 E 5 3 N E q 7 C C 5 H a u s 1 p 5 E + b y 7 W s D z N 4 s E G g x Z k t C g 8 Y q v 3 z P n M / a 6 6 U k 1 C / + h n Q q 2 7 + p t 5 h H r V c Z 9 p i Y H O S 1 d c K C Y r W A n Q f l z J o Q K d i V J m U p f a K 2 o U Y L Y d h g E Z w K Z 4 x 9 E t s a r Y m w x E I V c u c v 8 I U p Z 2 w r t B t t 4 T a b n N D i A 6 / F 6 L D n w v R L U Z i Q s b o J 4 U m j U S y u q R f i V F T V p p 0 / L P 9 r 0 t 0 G 7 3 v b D F / k 5 e 7 r G Q 5 d a u 8 y 0 m r B H S + H L H O z 0 X s 8 m Z l A F o 3 l W j 6 E N f q 3 S t Q p G G t v r D k b 7 P 5 b x P 5 u z n c P X 0 v U E s B A i 0 A F A A C A A g A 9 5 B n V 5 Y n t C O k A A A A 9 g A A A B I A A A A A A A A A A A A A A A A A A A A A A E N v b m Z p Z y 9 Q Y W N r Y W d l L n h t b F B L A Q I t A B Q A A g A I A P e Q Z 1 d T c j g s m w A A A O E A A A A T A A A A A A A A A A A A A A A A A P A A A A B b Q 2 9 u d G V u d F 9 U e X B l c 1 0 u e G 1 s U E s B A i 0 A F A A C A A g A 9 5 B n V / 9 O z R u i A Q A A P g c A A B M A A A A A A A A A A A A A A A A A 2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o A A A A A A A B J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V f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1 l l Y X I g b 2 Y g c H V y Y 2 h h c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1 L 0 F 1 d G 9 S Z W 1 v d m V k Q 2 9 s d W 1 u c z E u e 1 l l Y X I g b 2 Y g c H V y Y 2 h h c 2 U s M H 0 m c X V v d D t d L C Z x d W 9 0 O 1 J l b G F 0 a W 9 u c 2 h p c E l u Z m 8 m c X V v d D s 6 W 1 1 9 I i A v P j x F b n R y e S B U e X B l P S J G a W x s Q 2 9 s d W 1 u T m F t Z X M i I F Z h b H V l P S J z W y Z x d W 9 0 O 1 l l Y X I g b 2 Y g c H V y Y 2 h h c 2 U m c X V v d D t d I i A v P j x F b n R y e S B U e X B l P S J G a W x s Q 2 9 s d W 1 u V H l w Z X M i I F Z h b H V l P S J z Q m c 9 P S I g L z 4 8 R W 5 0 c n k g V H l w Z T 0 i R m l s b E x h c 3 R V c G R h d G V k I i B W Y W x 1 Z T 0 i Z D I w M j M t M T E t M D d U M T I 6 M z Y 6 M j A u N z M x O D E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N f M T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1 Z l a G l j b G U g b 3 d u Z X J z a G l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y 9 B d X R v U m V t b 3 Z l Z E N v b H V t b n M x L n t W Z W h p Y 2 x l I G 9 3 b m V y c 2 h p c C w w f S Z x d W 9 0 O 1 0 s J n F 1 b 3 Q 7 U m V s Y X R p b 2 5 z a G l w S W 5 m b y Z x d W 9 0 O z p b X X 0 i I C 8 + P E V u d H J 5 I F R 5 c G U 9 I k Z p b G x D b 2 x 1 b W 5 O Y W 1 l c y I g V m F s d W U 9 I n N b J n F 1 b 3 Q 7 V m V o a W N s Z S B v d 2 5 l c n N o a X A m c X V v d D t d I i A v P j x F b n R y e S B U e X B l P S J G a W x s Q 2 9 s d W 1 u V H l w Z X M i I F Z h b H V l P S J z Q m c 9 P S I g L z 4 8 R W 5 0 c n k g V H l w Z T 0 i R m l s b E x h c 3 R V c G R h d G V k I i B W Y W x 1 Z T 0 i Z D I w M j M t M T E t M D d U M T I 6 M z M 6 N T A u M z g z N T Y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V L D B 9 J n F 1 b 3 Q 7 L C Z x d W 9 0 O 1 N l Y 3 R p b 2 4 x L 1 R h Y m x l M S 9 B d X R v U m V t b 3 Z l Z E N v b H V t b n M x L n t P V S B D b 2 R l L D F 9 J n F 1 b 3 Q 7 L C Z x d W 9 0 O 1 N l Y 3 R p b 2 4 x L 1 R h Y m x l M S 9 B d X R v U m V t b 3 Z l Z E N v b H V t b n M x L n t C U C B u Y W 1 l L D J 9 J n F 1 b 3 Q 7 L C Z x d W 9 0 O 1 N l Y 3 R p b 2 4 x L 1 R h Y m x l M S 9 B d X R v U m V t b 3 Z l Z E N v b H V t b n M x L n t W Z W h p Y 2 x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P V S w w f S Z x d W 9 0 O y w m c X V v d D t T Z W N 0 a W 9 u M S 9 U Y W J s Z T E v Q X V 0 b 1 J l b W 9 2 Z W R D b 2 x 1 b W 5 z M S 5 7 T 1 U g Q 2 9 k Z S w x f S Z x d W 9 0 O y w m c X V v d D t T Z W N 0 a W 9 u M S 9 U Y W J s Z T E v Q X V 0 b 1 J l b W 9 2 Z W R D b 2 x 1 b W 5 z M S 5 7 Q l A g b m F t Z S w y f S Z x d W 9 0 O y w m c X V v d D t T Z W N 0 a W 9 u M S 9 U Y W J s Z T E v Q X V 0 b 1 J l b W 9 2 Z W R D b 2 x 1 b W 5 z M S 5 7 V m V o a W N s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1 U m c X V v d D s s J n F 1 b 3 Q 7 T 1 U g Q 2 9 k Z S Z x d W 9 0 O y w m c X V v d D t C U C B u Y W 1 l J n F 1 b 3 Q 7 L C Z x d W 9 0 O 1 Z l a G l j b G U m c X V v d D t d I i A v P j x F b n R y e S B U e X B l P S J G a W x s Q 2 9 s d W 1 u V H l w Z X M i I F Z h b H V l P S J z Q m d Z R 0 J n P T 0 i I C 8 + P E V u d H J 5 I F R 5 c G U 9 I k Z p b G x M Y X N 0 V X B k Y X R l Z C I g V m F s d W U 9 I m Q y M D I z L T E x L T A 3 V D E y O j M y O j Q 3 L j A 5 N T k x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t V D Z P o 8 0 C V N L C x t U q G x A A A A A A C A A A A A A A Q Z g A A A A E A A C A A A A A O B J A I 3 c D f e f N x H B M u M k U b W C X 0 n D R 5 K N J f a X Q H Z c K C G g A A A A A O g A A A A A I A A C A A A A A m A E F Q t 7 j E q E 6 A 3 J u 5 a W 4 m 8 7 e m M n Z w s i O B 3 G e h p L 4 N g F A A A A B H w 0 A m b z y r U D E 2 w k d 3 G G E I F 5 i X n A K 4 W m j R Y U K F 9 1 0 1 7 m P a Z Q A O z I 3 d o G G V S Y f A k c w S + k X H P q W S l 6 0 k U R e T x Y 1 j a J T E 0 s / f L E n + p i u r n y 4 R O 0 A A A A A + L x 1 G C r A z t 5 4 n 4 Z j 4 T V k o B a / z z M h k m c e 9 5 c f F L U p c u 7 Z N v V c U a c g l X m P I j k Q F M K P a C 2 Y 1 q 9 b N 9 f P C G S H j J a 5 G < / D a t a M a s h u p > 
</file>

<file path=customXml/itemProps1.xml><?xml version="1.0" encoding="utf-8"?>
<ds:datastoreItem xmlns:ds="http://schemas.openxmlformats.org/officeDocument/2006/customXml" ds:itemID="{33B3920A-D349-4254-8474-D8A0C626F9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partner_vehicles_form_AMD</vt:lpstr>
      <vt:lpstr>AMD_OU_Data</vt:lpstr>
      <vt:lpstr>AMD_EMI_Data</vt:lpstr>
      <vt:lpstr>vehicle_mapping</vt:lpstr>
      <vt:lpstr>cost_base</vt:lpstr>
      <vt:lpstr>PAYOUT-AHMEDABAD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Deepsankar mukherjee</dc:creator>
  <cp:lastModifiedBy>Deepsankar mukherjee</cp:lastModifiedBy>
  <dcterms:created xsi:type="dcterms:W3CDTF">2023-03-20T10:52:34Z</dcterms:created>
  <dcterms:modified xsi:type="dcterms:W3CDTF">2023-11-07T20:54:20Z</dcterms:modified>
</cp:coreProperties>
</file>