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eeps\Downloads\"/>
    </mc:Choice>
  </mc:AlternateContent>
  <xr:revisionPtr revIDLastSave="0" documentId="8_{29255D82-ECAC-4794-85F2-94DCC9A68079}" xr6:coauthVersionLast="47" xr6:coauthVersionMax="47" xr10:uidLastSave="{00000000-0000-0000-0000-000000000000}"/>
  <bookViews>
    <workbookView xWindow="-108" yWindow="-108" windowWidth="23256" windowHeight="12456" tabRatio="565" activeTab="3" xr2:uid="{00000000-000D-0000-FFFF-FFFF00000000}"/>
  </bookViews>
  <sheets>
    <sheet name="First_Submission" sheetId="11" r:id="rId1"/>
    <sheet name="Cost-Supply" sheetId="3" r:id="rId2"/>
    <sheet name="Price-Demand" sheetId="7" r:id="rId3"/>
    <sheet name="Model" sheetId="8" r:id="rId4"/>
  </sheets>
  <definedNames>
    <definedName name="solver_adj" localSheetId="3">Model!#REF!</definedName>
    <definedName name="solver_cvg" localSheetId="3">0.0001</definedName>
    <definedName name="solver_drv" localSheetId="3">1</definedName>
    <definedName name="solver_est" localSheetId="3">1</definedName>
    <definedName name="solver_itr" localSheetId="3">100</definedName>
    <definedName name="solver_lhs1" localSheetId="3">Model!#REF!</definedName>
    <definedName name="solver_lin" localSheetId="3">2</definedName>
    <definedName name="solver_neg" localSheetId="3">2</definedName>
    <definedName name="solver_num" localSheetId="3">1</definedName>
    <definedName name="solver_nwt" localSheetId="3">1</definedName>
    <definedName name="solver_opt" localSheetId="3">Model!$J$9</definedName>
    <definedName name="solver_pre" localSheetId="3">0.000001</definedName>
    <definedName name="solver_rel1" localSheetId="3">1</definedName>
    <definedName name="solver_rhs1" localSheetId="3">Model!$D$6</definedName>
    <definedName name="solver_scl" localSheetId="3">2</definedName>
    <definedName name="solver_sho" localSheetId="3">2</definedName>
    <definedName name="solver_tim" localSheetId="3">100</definedName>
    <definedName name="solver_tol" localSheetId="3">0.05</definedName>
    <definedName name="solver_typ" localSheetId="3">1</definedName>
    <definedName name="solver_val" localSheetId="3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8" l="1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15" i="8"/>
  <c r="F15" i="8" s="1"/>
  <c r="E16" i="8"/>
  <c r="F16" i="8" s="1"/>
  <c r="F14" i="8"/>
  <c r="F13" i="8"/>
  <c r="G13" i="8" s="1"/>
  <c r="C14" i="8"/>
  <c r="G14" i="8" s="1"/>
  <c r="C15" i="8"/>
  <c r="G15" i="8" s="1"/>
  <c r="C16" i="8"/>
  <c r="C17" i="8"/>
  <c r="G17" i="8" s="1"/>
  <c r="C18" i="8"/>
  <c r="C19" i="8"/>
  <c r="C20" i="8"/>
  <c r="C21" i="8"/>
  <c r="G21" i="8" s="1"/>
  <c r="C22" i="8"/>
  <c r="G22" i="8" s="1"/>
  <c r="C23" i="8"/>
  <c r="G23" i="8" s="1"/>
  <c r="C24" i="8"/>
  <c r="G24" i="8" s="1"/>
  <c r="C25" i="8"/>
  <c r="G25" i="8" s="1"/>
  <c r="C13" i="8"/>
  <c r="C14" i="3"/>
  <c r="H14" i="8"/>
  <c r="H15" i="8"/>
  <c r="H16" i="8"/>
  <c r="H17" i="8"/>
  <c r="H18" i="8"/>
  <c r="H19" i="8"/>
  <c r="H20" i="8"/>
  <c r="H21" i="8"/>
  <c r="H22" i="8"/>
  <c r="H23" i="8"/>
  <c r="H24" i="8"/>
  <c r="H25" i="8"/>
  <c r="H13" i="8"/>
  <c r="D5" i="8"/>
  <c r="E5" i="8" s="1"/>
  <c r="G9" i="8"/>
  <c r="C21" i="3"/>
  <c r="C22" i="3"/>
  <c r="C23" i="3"/>
  <c r="C24" i="3"/>
  <c r="C25" i="3"/>
  <c r="C26" i="3"/>
  <c r="C20" i="3"/>
  <c r="C16" i="3"/>
  <c r="C17" i="3"/>
  <c r="C18" i="3"/>
  <c r="C19" i="3"/>
  <c r="C15" i="3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14" i="7"/>
  <c r="C9" i="7"/>
  <c r="I22" i="3"/>
  <c r="I21" i="3"/>
  <c r="I17" i="3"/>
  <c r="I18" i="3"/>
  <c r="I19" i="3"/>
  <c r="I20" i="3"/>
  <c r="I16" i="3"/>
  <c r="I15" i="3"/>
  <c r="H16" i="3"/>
  <c r="H17" i="3"/>
  <c r="H18" i="3"/>
  <c r="H19" i="3"/>
  <c r="H20" i="3"/>
  <c r="H21" i="3"/>
  <c r="H22" i="3"/>
  <c r="H15" i="3"/>
  <c r="H14" i="3"/>
  <c r="H13" i="3"/>
  <c r="G13" i="3"/>
  <c r="G14" i="3"/>
  <c r="G15" i="3"/>
  <c r="G16" i="3"/>
  <c r="G17" i="3"/>
  <c r="G18" i="3"/>
  <c r="G19" i="3"/>
  <c r="G20" i="3"/>
  <c r="G21" i="3"/>
  <c r="G22" i="3"/>
  <c r="G12" i="3"/>
  <c r="G11" i="3"/>
  <c r="H12" i="3"/>
  <c r="G19" i="8" l="1"/>
  <c r="G18" i="8"/>
  <c r="G20" i="8"/>
  <c r="G16" i="8"/>
  <c r="I25" i="8"/>
  <c r="J25" i="8" s="1"/>
  <c r="I13" i="8"/>
  <c r="J13" i="8" s="1"/>
  <c r="I24" i="8"/>
  <c r="J24" i="8" s="1"/>
  <c r="I16" i="8"/>
  <c r="J16" i="8" s="1"/>
  <c r="I23" i="8"/>
  <c r="J23" i="8" s="1"/>
  <c r="I15" i="8"/>
  <c r="J15" i="8" s="1"/>
  <c r="I22" i="8"/>
  <c r="J22" i="8" s="1"/>
  <c r="I14" i="8"/>
  <c r="J14" i="8" s="1"/>
  <c r="I18" i="8"/>
  <c r="J18" i="8" s="1"/>
  <c r="I17" i="8"/>
  <c r="J17" i="8" s="1"/>
  <c r="I21" i="8"/>
  <c r="J21" i="8" s="1"/>
  <c r="I20" i="8"/>
  <c r="J20" i="8" s="1"/>
  <c r="I19" i="8"/>
  <c r="J19" i="8" s="1"/>
</calcChain>
</file>

<file path=xl/sharedStrings.xml><?xml version="1.0" encoding="utf-8"?>
<sst xmlns="http://schemas.openxmlformats.org/spreadsheetml/2006/main" count="50" uniqueCount="36">
  <si>
    <t xml:space="preserve">  </t>
  </si>
  <si>
    <t>Intercept</t>
  </si>
  <si>
    <t>Slope</t>
  </si>
  <si>
    <t>Order Quantity</t>
  </si>
  <si>
    <t>Warehouse</t>
  </si>
  <si>
    <t>Total Revenue</t>
  </si>
  <si>
    <t>Profit</t>
  </si>
  <si>
    <t>Total Cost</t>
  </si>
  <si>
    <t>Selling Price</t>
  </si>
  <si>
    <t>Demand</t>
  </si>
  <si>
    <t>Profit Margin</t>
  </si>
  <si>
    <t>Panel Cost/Unit</t>
  </si>
  <si>
    <t>Total Cost/Unit</t>
  </si>
  <si>
    <t>Order Quantity Modelling</t>
  </si>
  <si>
    <t>Price</t>
  </si>
  <si>
    <t>Relationship between Order Quantity and Cost of OLED Panel</t>
  </si>
  <si>
    <t>Quantity</t>
  </si>
  <si>
    <t>Per Unit Cost</t>
  </si>
  <si>
    <t>cost/unit</t>
  </si>
  <si>
    <t>Quote from Samsung</t>
  </si>
  <si>
    <t>Price/Unit</t>
  </si>
  <si>
    <t>Line 1</t>
  </si>
  <si>
    <t>Line 2</t>
  </si>
  <si>
    <t>Line 3</t>
  </si>
  <si>
    <t>Warehouse ₹/day</t>
  </si>
  <si>
    <t>Other Costs</t>
  </si>
  <si>
    <t>Capacity</t>
  </si>
  <si>
    <t>Internal</t>
  </si>
  <si>
    <t>Total</t>
  </si>
  <si>
    <t>Other Cost Components</t>
  </si>
  <si>
    <t>Warehouse Storage Days</t>
  </si>
  <si>
    <t>Selling Price &amp; Demand</t>
  </si>
  <si>
    <t>Price &amp; Demand Relationship</t>
  </si>
  <si>
    <t xml:space="preserve">Demand </t>
  </si>
  <si>
    <t>Warehouse Utilization</t>
  </si>
  <si>
    <t>Warehouse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</si>
</sst>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#,##0.0"/>
    <numFmt numFmtId="166" formatCode="#,##0.0000"/>
    <numFmt numFmtId="167" formatCode="#,##0.000"/>
    <numFmt numFmtId="168" formatCode="&quot;₹&quot;\ #,##0.0;[Red]&quot;₹&quot;\ \-#,##0.0"/>
    <numFmt numFmtId="170" formatCode="&quot;₹&quot;\ #,##0.0000;[Red]&quot;₹&quot;\ \-#,##0.0000"/>
    <numFmt numFmtId="172" formatCode="&quot;₹&quot;\ #,##0.00"/>
  </numFmts>
  <fonts count="15" x14ac:knownFonts="1">
    <font>
      <sz val="11"/>
      <color theme="1" tint="0.24994659260841701"/>
      <name val="Nunito"/>
    </font>
    <font>
      <sz val="10"/>
      <color rgb="FF000000"/>
      <name val="Arial"/>
      <family val="2"/>
      <scheme val="minor"/>
    </font>
    <font>
      <sz val="11"/>
      <color rgb="FF3F3F76"/>
      <name val="Nunito"/>
      <family val="2"/>
    </font>
    <font>
      <b/>
      <sz val="18"/>
      <color theme="1" tint="0.24994659260841701"/>
      <name val="Nunito"/>
    </font>
    <font>
      <b/>
      <sz val="11"/>
      <color theme="1" tint="0.24994659260841701"/>
      <name val="Nunito"/>
    </font>
    <font>
      <b/>
      <sz val="18"/>
      <color theme="1"/>
      <name val="Nunito"/>
    </font>
    <font>
      <sz val="11"/>
      <color theme="1"/>
      <name val="Nunito"/>
    </font>
    <font>
      <sz val="11"/>
      <color rgb="FF333333"/>
      <name val="Nunito"/>
    </font>
    <font>
      <sz val="11"/>
      <color rgb="FF000000"/>
      <name val="Nunito"/>
    </font>
    <font>
      <sz val="11"/>
      <color rgb="FFFFFFFF"/>
      <name val="Nunito"/>
    </font>
    <font>
      <b/>
      <sz val="11"/>
      <color rgb="FF000000"/>
      <name val="Nunito"/>
    </font>
    <font>
      <sz val="11"/>
      <color theme="1" tint="0.249977111117893"/>
      <name val="Nunito"/>
    </font>
    <font>
      <b/>
      <sz val="18"/>
      <color theme="1" tint="0.249977111117893"/>
      <name val="Nunito"/>
    </font>
    <font>
      <b/>
      <sz val="11"/>
      <color theme="1" tint="0.249977111117893"/>
      <name val="Nunito"/>
    </font>
    <font>
      <sz val="11"/>
      <color theme="1" tint="0.24994659260841701"/>
      <name val="Nunito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9" fontId="14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0" fillId="0" borderId="2" xfId="0" applyBorder="1"/>
    <xf numFmtId="0" fontId="3" fillId="0" borderId="0" xfId="0" applyFont="1"/>
    <xf numFmtId="0" fontId="4" fillId="0" borderId="0" xfId="0" applyFont="1"/>
    <xf numFmtId="6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/>
    <xf numFmtId="164" fontId="11" fillId="0" borderId="2" xfId="0" applyNumberFormat="1" applyFont="1" applyBorder="1" applyAlignment="1">
      <alignment horizontal="right"/>
    </xf>
    <xf numFmtId="6" fontId="11" fillId="0" borderId="2" xfId="0" applyNumberFormat="1" applyFont="1" applyBorder="1" applyAlignment="1">
      <alignment horizontal="center"/>
    </xf>
    <xf numFmtId="166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3" fontId="11" fillId="0" borderId="2" xfId="0" applyNumberFormat="1" applyFont="1" applyBorder="1" applyAlignment="1">
      <alignment horizontal="center"/>
    </xf>
    <xf numFmtId="0" fontId="11" fillId="0" borderId="2" xfId="0" applyFont="1" applyBorder="1"/>
    <xf numFmtId="3" fontId="11" fillId="0" borderId="2" xfId="0" applyNumberFormat="1" applyFont="1" applyBorder="1"/>
    <xf numFmtId="6" fontId="11" fillId="0" borderId="2" xfId="0" applyNumberFormat="1" applyFont="1" applyBorder="1"/>
    <xf numFmtId="16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6" fontId="0" fillId="0" borderId="0" xfId="0" applyNumberFormat="1"/>
    <xf numFmtId="10" fontId="0" fillId="0" borderId="2" xfId="0" applyNumberFormat="1" applyBorder="1"/>
    <xf numFmtId="6" fontId="2" fillId="2" borderId="1" xfId="1" applyNumberFormat="1" applyAlignment="1">
      <alignment horizontal="center" vertical="center"/>
    </xf>
    <xf numFmtId="3" fontId="0" fillId="0" borderId="0" xfId="0" applyNumberFormat="1"/>
    <xf numFmtId="165" fontId="6" fillId="0" borderId="0" xfId="0" applyNumberFormat="1" applyFont="1" applyAlignment="1">
      <alignment horizontal="center"/>
    </xf>
    <xf numFmtId="6" fontId="8" fillId="0" borderId="0" xfId="0" applyNumberFormat="1" applyFont="1"/>
    <xf numFmtId="8" fontId="8" fillId="0" borderId="0" xfId="0" applyNumberFormat="1" applyFont="1"/>
    <xf numFmtId="3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7" fontId="6" fillId="0" borderId="2" xfId="0" applyNumberFormat="1" applyFont="1" applyBorder="1" applyAlignment="1">
      <alignment horizontal="center"/>
    </xf>
    <xf numFmtId="168" fontId="6" fillId="0" borderId="2" xfId="0" applyNumberFormat="1" applyFont="1" applyBorder="1" applyAlignment="1">
      <alignment horizontal="center"/>
    </xf>
    <xf numFmtId="170" fontId="11" fillId="0" borderId="2" xfId="0" applyNumberFormat="1" applyFont="1" applyBorder="1"/>
    <xf numFmtId="172" fontId="0" fillId="0" borderId="0" xfId="0" applyNumberFormat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6" fontId="11" fillId="0" borderId="0" xfId="0" applyNumberFormat="1" applyFont="1"/>
    <xf numFmtId="9" fontId="0" fillId="0" borderId="0" xfId="0" applyNumberFormat="1" applyAlignment="1">
      <alignment horizontal="right"/>
    </xf>
    <xf numFmtId="9" fontId="0" fillId="0" borderId="0" xfId="0" applyNumberFormat="1" applyAlignment="1">
      <alignment horizontal="right" vertical="center"/>
    </xf>
    <xf numFmtId="9" fontId="0" fillId="0" borderId="0" xfId="2" applyFont="1"/>
    <xf numFmtId="0" fontId="0" fillId="0" borderId="0" xfId="0" applyBorder="1" applyAlignment="1">
      <alignment horizontal="center" vertical="center"/>
    </xf>
    <xf numFmtId="0" fontId="0" fillId="0" borderId="0" xfId="0" applyBorder="1"/>
    <xf numFmtId="1" fontId="0" fillId="0" borderId="2" xfId="0" applyNumberFormat="1" applyBorder="1"/>
  </cellXfs>
  <cellStyles count="3">
    <cellStyle name="Input" xfId="1" builtinId="20"/>
    <cellStyle name="Normal" xfId="0" builtinId="0" customBuiltin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First_Submission!$B$6:$B$7</c:f>
              <c:numCache>
                <c:formatCode>General</c:formatCode>
                <c:ptCount val="2"/>
                <c:pt idx="0" formatCode="#,##0">
                  <c:v>1</c:v>
                </c:pt>
                <c:pt idx="1">
                  <c:v>1000</c:v>
                </c:pt>
              </c:numCache>
            </c:numRef>
          </c:xVal>
          <c:yVal>
            <c:numRef>
              <c:f>First_Submission!$C$6:$C$7</c:f>
              <c:numCache>
                <c:formatCode>General</c:formatCode>
                <c:ptCount val="2"/>
                <c:pt idx="0" formatCode="#,##0">
                  <c:v>1750</c:v>
                </c:pt>
                <c:pt idx="1">
                  <c:v>1575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F-434C-9CDB-95F2FB822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762447"/>
        <c:axId val="1461549359"/>
      </c:scatterChart>
      <c:valAx>
        <c:axId val="153176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49359"/>
        <c:crosses val="autoZero"/>
        <c:crossBetween val="midCat"/>
      </c:valAx>
      <c:valAx>
        <c:axId val="146154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76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'Price-Demand'!$B$5:$B$6</c:f>
              <c:numCache>
                <c:formatCode>"₹"#,##0_);[Red]\("₹"#,##0\)</c:formatCode>
                <c:ptCount val="2"/>
                <c:pt idx="0">
                  <c:v>8000</c:v>
                </c:pt>
                <c:pt idx="1">
                  <c:v>5000</c:v>
                </c:pt>
              </c:numCache>
            </c:numRef>
          </c:xVal>
          <c:yVal>
            <c:numRef>
              <c:f>'Price-Demand'!$C$5:$C$6</c:f>
              <c:numCache>
                <c:formatCode>#,##0</c:formatCode>
                <c:ptCount val="2"/>
                <c:pt idx="0">
                  <c:v>175</c:v>
                </c:pt>
                <c:pt idx="1">
                  <c:v>10500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E-47D4-9AC9-80C799655E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27420687"/>
        <c:axId val="1534705247"/>
      </c:scatterChart>
      <c:valAx>
        <c:axId val="162742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705247"/>
        <c:crosses val="autoZero"/>
        <c:crossBetween val="midCat"/>
      </c:valAx>
      <c:valAx>
        <c:axId val="15347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2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434788</xdr:colOff>
      <xdr:row>6</xdr:row>
      <xdr:rowOff>156882</xdr:rowOff>
    </xdr:from>
    <xdr:to>
      <xdr:col>11</xdr:col>
      <xdr:colOff>67235</xdr:colOff>
      <xdr:row>20</xdr:row>
      <xdr:rowOff>138953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088CA-E98B-AB93-CED6-26E1DBDC3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2</xdr:row>
      <xdr:rowOff>194310</xdr:rowOff>
    </xdr:from>
    <xdr:to>
      <xdr:col>10</xdr:col>
      <xdr:colOff>30480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2E9F3-CA32-A270-A974-54633991D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77EE-86AF-481B-918B-1CD0C3E4CCA6}">
  <dimension ref="A1:Z996"/>
  <sheetViews>
    <sheetView showGridLines="0" zoomScale="85" zoomScaleNormal="85" workbookViewId="0">
      <selection activeCell="B15" sqref="B15"/>
    </sheetView>
  </sheetViews>
  <sheetFormatPr defaultColWidth="12.6328125" defaultRowHeight="15.6" x14ac:dyDescent="0.35"/>
  <cols>
    <col min="1" max="1" width="0.90625" customWidth="1"/>
    <col min="2" max="2" width="12.36328125" customWidth="1"/>
    <col min="3" max="5" width="16.6328125" customWidth="1"/>
    <col min="6" max="6" width="3.453125" customWidth="1"/>
    <col min="7" max="7" width="8.453125" customWidth="1"/>
    <col min="8" max="11" width="12.6328125" customWidth="1"/>
    <col min="12" max="13" width="0.90625" customWidth="1"/>
    <col min="14" max="17" width="8.90625" customWidth="1"/>
    <col min="18" max="18" width="14.453125" customWidth="1"/>
    <col min="19" max="26" width="8.90625" customWidth="1"/>
  </cols>
  <sheetData>
    <row r="1" spans="1:26" x14ac:dyDescent="0.35">
      <c r="A1" s="8"/>
      <c r="C1" s="8"/>
      <c r="D1" s="8"/>
      <c r="E1" s="8"/>
      <c r="F1" s="8"/>
      <c r="G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6.4" x14ac:dyDescent="0.6">
      <c r="A2" s="14"/>
      <c r="B2" s="7" t="s">
        <v>15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10" customFormat="1" x14ac:dyDescent="0.35">
      <c r="A3" s="8"/>
      <c r="B3" s="8"/>
      <c r="C3" s="9"/>
      <c r="D3" s="9"/>
      <c r="E3" s="9"/>
      <c r="F3" s="9"/>
      <c r="G3" s="9"/>
      <c r="H3" s="9"/>
      <c r="I3" s="9"/>
      <c r="J3" s="9"/>
      <c r="K3" s="9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s="10" customFormat="1" x14ac:dyDescent="0.35">
      <c r="A4" s="8"/>
      <c r="F4" s="9"/>
      <c r="G4" s="9"/>
      <c r="H4" s="9"/>
      <c r="I4" s="9"/>
      <c r="J4" s="9"/>
      <c r="K4" s="9"/>
      <c r="L4" s="8"/>
      <c r="M4" s="8"/>
      <c r="N4" s="11"/>
      <c r="O4" s="8"/>
    </row>
    <row r="5" spans="1:26" s="10" customFormat="1" x14ac:dyDescent="0.35">
      <c r="A5" s="8"/>
      <c r="B5" s="36" t="s">
        <v>16</v>
      </c>
      <c r="C5" s="36" t="s">
        <v>17</v>
      </c>
      <c r="F5" s="9"/>
      <c r="G5" s="9"/>
      <c r="J5"/>
      <c r="K5"/>
      <c r="L5" s="8"/>
      <c r="M5" s="8"/>
      <c r="N5" s="11"/>
      <c r="O5" s="8"/>
    </row>
    <row r="6" spans="1:26" s="10" customFormat="1" x14ac:dyDescent="0.35">
      <c r="A6" s="8"/>
      <c r="B6" s="44">
        <v>1</v>
      </c>
      <c r="C6" s="44">
        <v>1750</v>
      </c>
      <c r="F6" s="9"/>
      <c r="G6" s="9"/>
      <c r="J6"/>
      <c r="K6"/>
      <c r="L6" s="8"/>
      <c r="M6" s="8"/>
      <c r="N6" s="11"/>
      <c r="O6" s="8"/>
    </row>
    <row r="7" spans="1:26" s="10" customFormat="1" x14ac:dyDescent="0.35">
      <c r="A7" s="8"/>
      <c r="B7" s="45">
        <v>1000</v>
      </c>
      <c r="C7" s="45">
        <v>1575</v>
      </c>
      <c r="F7" s="9"/>
      <c r="G7" s="9"/>
      <c r="H7" s="9"/>
      <c r="I7" s="9"/>
      <c r="J7" s="9"/>
      <c r="K7" s="9"/>
      <c r="L7" s="8"/>
      <c r="M7" s="8"/>
      <c r="N7" s="8"/>
      <c r="O7" s="8"/>
    </row>
    <row r="8" spans="1:26" s="10" customFormat="1" x14ac:dyDescent="0.35">
      <c r="A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26" s="10" customFormat="1" x14ac:dyDescent="0.35">
      <c r="A9" s="8"/>
      <c r="B9"/>
      <c r="C9"/>
      <c r="D9"/>
      <c r="E9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26" s="10" customFormat="1" x14ac:dyDescent="0.35">
      <c r="A10" s="8"/>
      <c r="B10" s="46" t="s">
        <v>1</v>
      </c>
      <c r="C10" s="48">
        <v>1750.2</v>
      </c>
      <c r="D10"/>
      <c r="E10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26" s="10" customFormat="1" x14ac:dyDescent="0.35">
      <c r="A11" s="8"/>
      <c r="B11" s="46" t="s">
        <v>2</v>
      </c>
      <c r="C11" s="47">
        <v>-0.17499999999999999</v>
      </c>
      <c r="D11"/>
      <c r="E11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26" s="10" customFormat="1" x14ac:dyDescent="0.35">
      <c r="A12" s="8"/>
      <c r="B12"/>
      <c r="C12"/>
      <c r="D12"/>
      <c r="E12"/>
      <c r="F12" s="41"/>
      <c r="G12" s="8"/>
      <c r="H12" s="8"/>
      <c r="I12" s="8"/>
      <c r="J12" s="8"/>
      <c r="K12" s="8"/>
      <c r="L12" s="8"/>
      <c r="M12" s="8"/>
      <c r="N12" s="8"/>
      <c r="O12" s="8"/>
    </row>
    <row r="13" spans="1:26" s="10" customFormat="1" x14ac:dyDescent="0.35">
      <c r="A13" s="8"/>
      <c r="B13"/>
      <c r="C13"/>
      <c r="D13"/>
      <c r="E13"/>
      <c r="F13" s="41"/>
      <c r="G13" s="8"/>
      <c r="H13" s="8"/>
      <c r="I13" s="8"/>
      <c r="J13" s="8"/>
      <c r="K13" s="8"/>
      <c r="L13" s="8"/>
      <c r="M13" s="8"/>
      <c r="N13" s="8"/>
      <c r="O13" s="8"/>
      <c r="V13" s="15"/>
    </row>
    <row r="14" spans="1:26" s="10" customFormat="1" x14ac:dyDescent="0.35">
      <c r="A14" s="8"/>
      <c r="B14"/>
      <c r="C14"/>
      <c r="D14"/>
      <c r="E14"/>
      <c r="F14" s="41"/>
      <c r="G14" s="8"/>
      <c r="H14" s="8"/>
      <c r="I14" s="8"/>
      <c r="J14" s="8"/>
      <c r="K14" s="8"/>
      <c r="L14" s="8"/>
      <c r="M14" s="8"/>
      <c r="N14" s="8"/>
      <c r="O14" s="8"/>
    </row>
    <row r="15" spans="1:26" s="10" customFormat="1" x14ac:dyDescent="0.35">
      <c r="A15" s="8"/>
      <c r="D15"/>
      <c r="E15"/>
      <c r="F15" s="41"/>
      <c r="G15" s="8"/>
      <c r="H15" s="8"/>
      <c r="I15" s="8"/>
      <c r="J15" s="8"/>
      <c r="K15" s="8"/>
      <c r="L15" s="8"/>
      <c r="M15" s="8"/>
      <c r="N15" s="8"/>
      <c r="O15" s="8" t="s">
        <v>0</v>
      </c>
    </row>
    <row r="16" spans="1:26" s="10" customFormat="1" x14ac:dyDescent="0.35">
      <c r="A16" s="8"/>
      <c r="D16"/>
      <c r="E16"/>
      <c r="F16" s="41"/>
      <c r="G16" s="8"/>
      <c r="H16" s="8"/>
      <c r="I16" s="8"/>
      <c r="J16" s="8"/>
      <c r="K16" s="8"/>
      <c r="L16" s="8"/>
      <c r="M16" s="8"/>
      <c r="N16" s="8"/>
      <c r="O16" s="8"/>
    </row>
    <row r="17" spans="1:26" s="10" customFormat="1" x14ac:dyDescent="0.35">
      <c r="A17" s="8"/>
      <c r="B17"/>
      <c r="C17"/>
      <c r="D17"/>
      <c r="E17"/>
      <c r="F17" s="41"/>
      <c r="G17" s="8"/>
      <c r="H17" s="8"/>
      <c r="I17" s="8"/>
      <c r="J17" s="8"/>
      <c r="K17" s="8"/>
      <c r="L17" s="8"/>
      <c r="M17" s="8"/>
      <c r="N17" s="8"/>
      <c r="O17" s="8"/>
    </row>
    <row r="18" spans="1:26" s="10" customFormat="1" x14ac:dyDescent="0.35">
      <c r="A18" s="8"/>
      <c r="B18"/>
      <c r="C18"/>
      <c r="D18"/>
      <c r="E18"/>
      <c r="F18" s="41"/>
      <c r="G18" s="8"/>
      <c r="H18" s="8"/>
      <c r="I18" s="8"/>
      <c r="J18" s="8"/>
      <c r="K18" s="8"/>
      <c r="L18" s="8"/>
      <c r="M18" s="8"/>
      <c r="N18" s="8"/>
      <c r="O18" s="8"/>
    </row>
    <row r="19" spans="1:26" s="10" customFormat="1" x14ac:dyDescent="0.35">
      <c r="A19" s="8"/>
      <c r="B19"/>
      <c r="C19"/>
      <c r="D19"/>
      <c r="E19"/>
      <c r="F19" s="41"/>
      <c r="G19" s="8"/>
      <c r="H19" s="8"/>
      <c r="I19" s="8"/>
      <c r="J19" s="8"/>
      <c r="K19" s="8"/>
      <c r="L19" s="8"/>
      <c r="M19" s="8"/>
      <c r="N19" s="8"/>
      <c r="O19" s="8"/>
      <c r="R19" s="42"/>
    </row>
    <row r="20" spans="1:26" s="10" customFormat="1" x14ac:dyDescent="0.35">
      <c r="A20" s="8"/>
      <c r="B20"/>
      <c r="C20"/>
      <c r="D20"/>
      <c r="E20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26" s="10" customFormat="1" x14ac:dyDescent="0.35">
      <c r="A21" s="8"/>
      <c r="B21"/>
      <c r="C21"/>
      <c r="D21"/>
      <c r="E21"/>
      <c r="F21" s="8"/>
      <c r="G21" s="8"/>
      <c r="H21" s="8"/>
      <c r="I21" s="8"/>
      <c r="J21" s="8"/>
      <c r="K21" s="8"/>
      <c r="L21" s="8"/>
      <c r="M21" s="8"/>
      <c r="N21" s="8"/>
      <c r="O21" s="8"/>
      <c r="R21" s="43"/>
      <c r="S21" s="42"/>
    </row>
    <row r="22" spans="1:26" s="10" customFormat="1" x14ac:dyDescent="0.35">
      <c r="A22" s="8"/>
      <c r="B22"/>
      <c r="C22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26" s="10" customFormat="1" x14ac:dyDescent="0.35">
      <c r="A23" s="8"/>
      <c r="B23"/>
      <c r="C23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26" s="10" customFormat="1" x14ac:dyDescent="0.35">
      <c r="A24" s="8"/>
      <c r="B24"/>
      <c r="C24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26" s="10" customFormat="1" x14ac:dyDescent="0.35">
      <c r="A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26" s="10" customFormat="1" x14ac:dyDescent="0.35">
      <c r="A26" s="8"/>
      <c r="B26" s="12"/>
      <c r="C26" s="13"/>
      <c r="D26" s="13"/>
      <c r="E26" s="13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26" s="10" customFormat="1" x14ac:dyDescent="0.35">
      <c r="A27" s="8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26" s="10" customFormat="1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35">
      <c r="A35" s="8"/>
      <c r="B35" s="11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3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3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x14ac:dyDescent="0.3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3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3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3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x14ac:dyDescent="0.3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x14ac:dyDescent="0.3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x14ac:dyDescent="0.3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x14ac:dyDescent="0.3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x14ac:dyDescent="0.3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x14ac:dyDescent="0.3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x14ac:dyDescent="0.3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x14ac:dyDescent="0.3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x14ac:dyDescent="0.3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x14ac:dyDescent="0.3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x14ac:dyDescent="0.3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x14ac:dyDescent="0.3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x14ac:dyDescent="0.3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x14ac:dyDescent="0.3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x14ac:dyDescent="0.3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x14ac:dyDescent="0.3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x14ac:dyDescent="0.3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x14ac:dyDescent="0.3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x14ac:dyDescent="0.3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x14ac:dyDescent="0.3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x14ac:dyDescent="0.3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x14ac:dyDescent="0.3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x14ac:dyDescent="0.3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x14ac:dyDescent="0.3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x14ac:dyDescent="0.3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x14ac:dyDescent="0.3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x14ac:dyDescent="0.3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x14ac:dyDescent="0.3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x14ac:dyDescent="0.3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x14ac:dyDescent="0.3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x14ac:dyDescent="0.3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x14ac:dyDescent="0.3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x14ac:dyDescent="0.3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x14ac:dyDescent="0.3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x14ac:dyDescent="0.3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x14ac:dyDescent="0.3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x14ac:dyDescent="0.3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x14ac:dyDescent="0.3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x14ac:dyDescent="0.3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x14ac:dyDescent="0.3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x14ac:dyDescent="0.3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x14ac:dyDescent="0.3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x14ac:dyDescent="0.3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x14ac:dyDescent="0.3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x14ac:dyDescent="0.3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x14ac:dyDescent="0.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x14ac:dyDescent="0.3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x14ac:dyDescent="0.3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x14ac:dyDescent="0.3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x14ac:dyDescent="0.3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x14ac:dyDescent="0.3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x14ac:dyDescent="0.3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x14ac:dyDescent="0.3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x14ac:dyDescent="0.3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x14ac:dyDescent="0.3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x14ac:dyDescent="0.3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x14ac:dyDescent="0.3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x14ac:dyDescent="0.3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x14ac:dyDescent="0.3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x14ac:dyDescent="0.3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x14ac:dyDescent="0.3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x14ac:dyDescent="0.3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x14ac:dyDescent="0.3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x14ac:dyDescent="0.3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x14ac:dyDescent="0.3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x14ac:dyDescent="0.3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x14ac:dyDescent="0.3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x14ac:dyDescent="0.3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x14ac:dyDescent="0.3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x14ac:dyDescent="0.3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x14ac:dyDescent="0.3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x14ac:dyDescent="0.3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x14ac:dyDescent="0.3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x14ac:dyDescent="0.3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x14ac:dyDescent="0.3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x14ac:dyDescent="0.3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x14ac:dyDescent="0.3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x14ac:dyDescent="0.3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x14ac:dyDescent="0.3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x14ac:dyDescent="0.3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x14ac:dyDescent="0.3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x14ac:dyDescent="0.3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x14ac:dyDescent="0.3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x14ac:dyDescent="0.3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x14ac:dyDescent="0.3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x14ac:dyDescent="0.3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x14ac:dyDescent="0.3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x14ac:dyDescent="0.3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x14ac:dyDescent="0.3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x14ac:dyDescent="0.3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x14ac:dyDescent="0.3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x14ac:dyDescent="0.3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x14ac:dyDescent="0.3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x14ac:dyDescent="0.3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x14ac:dyDescent="0.3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x14ac:dyDescent="0.3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x14ac:dyDescent="0.3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x14ac:dyDescent="0.3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x14ac:dyDescent="0.3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x14ac:dyDescent="0.3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x14ac:dyDescent="0.3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x14ac:dyDescent="0.3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x14ac:dyDescent="0.3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x14ac:dyDescent="0.3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x14ac:dyDescent="0.3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x14ac:dyDescent="0.3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x14ac:dyDescent="0.3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x14ac:dyDescent="0.3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x14ac:dyDescent="0.3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x14ac:dyDescent="0.3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x14ac:dyDescent="0.3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x14ac:dyDescent="0.3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x14ac:dyDescent="0.3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x14ac:dyDescent="0.3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x14ac:dyDescent="0.3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x14ac:dyDescent="0.3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x14ac:dyDescent="0.3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x14ac:dyDescent="0.3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x14ac:dyDescent="0.3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x14ac:dyDescent="0.3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x14ac:dyDescent="0.3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x14ac:dyDescent="0.3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x14ac:dyDescent="0.3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x14ac:dyDescent="0.3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x14ac:dyDescent="0.3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x14ac:dyDescent="0.3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x14ac:dyDescent="0.3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x14ac:dyDescent="0.3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x14ac:dyDescent="0.3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x14ac:dyDescent="0.3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x14ac:dyDescent="0.3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x14ac:dyDescent="0.3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x14ac:dyDescent="0.3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x14ac:dyDescent="0.3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x14ac:dyDescent="0.3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x14ac:dyDescent="0.3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x14ac:dyDescent="0.3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x14ac:dyDescent="0.3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x14ac:dyDescent="0.3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x14ac:dyDescent="0.3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x14ac:dyDescent="0.3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x14ac:dyDescent="0.3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x14ac:dyDescent="0.3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x14ac:dyDescent="0.3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x14ac:dyDescent="0.3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x14ac:dyDescent="0.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x14ac:dyDescent="0.3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x14ac:dyDescent="0.3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x14ac:dyDescent="0.3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x14ac:dyDescent="0.3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x14ac:dyDescent="0.3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x14ac:dyDescent="0.3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x14ac:dyDescent="0.3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x14ac:dyDescent="0.3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x14ac:dyDescent="0.3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x14ac:dyDescent="0.3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x14ac:dyDescent="0.3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x14ac:dyDescent="0.3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x14ac:dyDescent="0.3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x14ac:dyDescent="0.3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x14ac:dyDescent="0.3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x14ac:dyDescent="0.3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x14ac:dyDescent="0.3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x14ac:dyDescent="0.3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x14ac:dyDescent="0.3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x14ac:dyDescent="0.3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x14ac:dyDescent="0.3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x14ac:dyDescent="0.3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x14ac:dyDescent="0.3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x14ac:dyDescent="0.3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x14ac:dyDescent="0.3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x14ac:dyDescent="0.3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x14ac:dyDescent="0.3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x14ac:dyDescent="0.3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x14ac:dyDescent="0.3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x14ac:dyDescent="0.3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x14ac:dyDescent="0.3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x14ac:dyDescent="0.3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x14ac:dyDescent="0.3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x14ac:dyDescent="0.3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x14ac:dyDescent="0.3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x14ac:dyDescent="0.3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x14ac:dyDescent="0.3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x14ac:dyDescent="0.3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x14ac:dyDescent="0.3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x14ac:dyDescent="0.3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x14ac:dyDescent="0.3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x14ac:dyDescent="0.3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x14ac:dyDescent="0.3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x14ac:dyDescent="0.3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x14ac:dyDescent="0.3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x14ac:dyDescent="0.3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x14ac:dyDescent="0.3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x14ac:dyDescent="0.3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x14ac:dyDescent="0.3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x14ac:dyDescent="0.3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x14ac:dyDescent="0.3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x14ac:dyDescent="0.3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x14ac:dyDescent="0.3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x14ac:dyDescent="0.3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x14ac:dyDescent="0.3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x14ac:dyDescent="0.3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x14ac:dyDescent="0.3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x14ac:dyDescent="0.3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x14ac:dyDescent="0.3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x14ac:dyDescent="0.3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x14ac:dyDescent="0.3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x14ac:dyDescent="0.3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x14ac:dyDescent="0.3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x14ac:dyDescent="0.3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x14ac:dyDescent="0.3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x14ac:dyDescent="0.3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x14ac:dyDescent="0.3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x14ac:dyDescent="0.3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x14ac:dyDescent="0.3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x14ac:dyDescent="0.3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x14ac:dyDescent="0.3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x14ac:dyDescent="0.3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x14ac:dyDescent="0.3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x14ac:dyDescent="0.3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x14ac:dyDescent="0.3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x14ac:dyDescent="0.3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x14ac:dyDescent="0.3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x14ac:dyDescent="0.3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x14ac:dyDescent="0.3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x14ac:dyDescent="0.3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x14ac:dyDescent="0.3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x14ac:dyDescent="0.3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x14ac:dyDescent="0.3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x14ac:dyDescent="0.3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x14ac:dyDescent="0.3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x14ac:dyDescent="0.3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x14ac:dyDescent="0.3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x14ac:dyDescent="0.3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x14ac:dyDescent="0.3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x14ac:dyDescent="0.3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x14ac:dyDescent="0.3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x14ac:dyDescent="0.3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x14ac:dyDescent="0.3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x14ac:dyDescent="0.3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x14ac:dyDescent="0.3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x14ac:dyDescent="0.3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x14ac:dyDescent="0.3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x14ac:dyDescent="0.3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x14ac:dyDescent="0.3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x14ac:dyDescent="0.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x14ac:dyDescent="0.3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x14ac:dyDescent="0.3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x14ac:dyDescent="0.3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x14ac:dyDescent="0.3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x14ac:dyDescent="0.3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x14ac:dyDescent="0.3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x14ac:dyDescent="0.3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x14ac:dyDescent="0.3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x14ac:dyDescent="0.3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x14ac:dyDescent="0.3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x14ac:dyDescent="0.3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x14ac:dyDescent="0.3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x14ac:dyDescent="0.3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x14ac:dyDescent="0.3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x14ac:dyDescent="0.3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x14ac:dyDescent="0.3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x14ac:dyDescent="0.3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x14ac:dyDescent="0.3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x14ac:dyDescent="0.3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x14ac:dyDescent="0.3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x14ac:dyDescent="0.3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x14ac:dyDescent="0.3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x14ac:dyDescent="0.3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x14ac:dyDescent="0.3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x14ac:dyDescent="0.3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x14ac:dyDescent="0.3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x14ac:dyDescent="0.3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x14ac:dyDescent="0.3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x14ac:dyDescent="0.3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x14ac:dyDescent="0.3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x14ac:dyDescent="0.3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x14ac:dyDescent="0.3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x14ac:dyDescent="0.3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x14ac:dyDescent="0.3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x14ac:dyDescent="0.3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x14ac:dyDescent="0.3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x14ac:dyDescent="0.3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x14ac:dyDescent="0.3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x14ac:dyDescent="0.3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x14ac:dyDescent="0.3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x14ac:dyDescent="0.3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x14ac:dyDescent="0.3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x14ac:dyDescent="0.3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x14ac:dyDescent="0.3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x14ac:dyDescent="0.3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x14ac:dyDescent="0.3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x14ac:dyDescent="0.3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x14ac:dyDescent="0.3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x14ac:dyDescent="0.3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x14ac:dyDescent="0.3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x14ac:dyDescent="0.3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x14ac:dyDescent="0.3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x14ac:dyDescent="0.3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x14ac:dyDescent="0.3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x14ac:dyDescent="0.3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x14ac:dyDescent="0.3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x14ac:dyDescent="0.3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x14ac:dyDescent="0.3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x14ac:dyDescent="0.3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x14ac:dyDescent="0.3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x14ac:dyDescent="0.3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x14ac:dyDescent="0.3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x14ac:dyDescent="0.3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x14ac:dyDescent="0.3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x14ac:dyDescent="0.3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x14ac:dyDescent="0.3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x14ac:dyDescent="0.3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x14ac:dyDescent="0.3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x14ac:dyDescent="0.3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x14ac:dyDescent="0.3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x14ac:dyDescent="0.3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x14ac:dyDescent="0.3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x14ac:dyDescent="0.3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x14ac:dyDescent="0.3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x14ac:dyDescent="0.3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x14ac:dyDescent="0.3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x14ac:dyDescent="0.3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x14ac:dyDescent="0.3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x14ac:dyDescent="0.3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x14ac:dyDescent="0.3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x14ac:dyDescent="0.3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x14ac:dyDescent="0.3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x14ac:dyDescent="0.3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x14ac:dyDescent="0.3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x14ac:dyDescent="0.3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x14ac:dyDescent="0.3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x14ac:dyDescent="0.3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x14ac:dyDescent="0.3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x14ac:dyDescent="0.3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x14ac:dyDescent="0.3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x14ac:dyDescent="0.3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x14ac:dyDescent="0.3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x14ac:dyDescent="0.3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x14ac:dyDescent="0.3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x14ac:dyDescent="0.3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x14ac:dyDescent="0.3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x14ac:dyDescent="0.3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x14ac:dyDescent="0.3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x14ac:dyDescent="0.3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x14ac:dyDescent="0.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x14ac:dyDescent="0.3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x14ac:dyDescent="0.3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x14ac:dyDescent="0.3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x14ac:dyDescent="0.3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x14ac:dyDescent="0.3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x14ac:dyDescent="0.3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x14ac:dyDescent="0.3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x14ac:dyDescent="0.3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x14ac:dyDescent="0.3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x14ac:dyDescent="0.3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x14ac:dyDescent="0.3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x14ac:dyDescent="0.3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x14ac:dyDescent="0.3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x14ac:dyDescent="0.3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x14ac:dyDescent="0.3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x14ac:dyDescent="0.3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x14ac:dyDescent="0.3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x14ac:dyDescent="0.3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x14ac:dyDescent="0.3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x14ac:dyDescent="0.3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x14ac:dyDescent="0.3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x14ac:dyDescent="0.3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x14ac:dyDescent="0.3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x14ac:dyDescent="0.3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x14ac:dyDescent="0.3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x14ac:dyDescent="0.3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x14ac:dyDescent="0.3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x14ac:dyDescent="0.3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x14ac:dyDescent="0.3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x14ac:dyDescent="0.3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x14ac:dyDescent="0.3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x14ac:dyDescent="0.3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x14ac:dyDescent="0.3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x14ac:dyDescent="0.3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x14ac:dyDescent="0.3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x14ac:dyDescent="0.3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x14ac:dyDescent="0.3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x14ac:dyDescent="0.3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x14ac:dyDescent="0.3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x14ac:dyDescent="0.3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x14ac:dyDescent="0.3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x14ac:dyDescent="0.3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x14ac:dyDescent="0.3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x14ac:dyDescent="0.3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x14ac:dyDescent="0.3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x14ac:dyDescent="0.3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x14ac:dyDescent="0.3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x14ac:dyDescent="0.3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x14ac:dyDescent="0.3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x14ac:dyDescent="0.3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x14ac:dyDescent="0.3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x14ac:dyDescent="0.3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x14ac:dyDescent="0.3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x14ac:dyDescent="0.3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x14ac:dyDescent="0.3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x14ac:dyDescent="0.3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x14ac:dyDescent="0.3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x14ac:dyDescent="0.3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x14ac:dyDescent="0.3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x14ac:dyDescent="0.3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x14ac:dyDescent="0.3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x14ac:dyDescent="0.3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x14ac:dyDescent="0.3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x14ac:dyDescent="0.3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x14ac:dyDescent="0.3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x14ac:dyDescent="0.3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x14ac:dyDescent="0.3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x14ac:dyDescent="0.3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x14ac:dyDescent="0.3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x14ac:dyDescent="0.3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x14ac:dyDescent="0.3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x14ac:dyDescent="0.3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x14ac:dyDescent="0.3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x14ac:dyDescent="0.3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x14ac:dyDescent="0.3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x14ac:dyDescent="0.3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x14ac:dyDescent="0.3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x14ac:dyDescent="0.3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x14ac:dyDescent="0.3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x14ac:dyDescent="0.3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x14ac:dyDescent="0.3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x14ac:dyDescent="0.3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x14ac:dyDescent="0.3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x14ac:dyDescent="0.3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x14ac:dyDescent="0.3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x14ac:dyDescent="0.3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x14ac:dyDescent="0.3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x14ac:dyDescent="0.3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x14ac:dyDescent="0.3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x14ac:dyDescent="0.3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x14ac:dyDescent="0.3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x14ac:dyDescent="0.3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x14ac:dyDescent="0.3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x14ac:dyDescent="0.3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x14ac:dyDescent="0.3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x14ac:dyDescent="0.3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x14ac:dyDescent="0.3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x14ac:dyDescent="0.3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x14ac:dyDescent="0.3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x14ac:dyDescent="0.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x14ac:dyDescent="0.3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x14ac:dyDescent="0.3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x14ac:dyDescent="0.3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x14ac:dyDescent="0.3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x14ac:dyDescent="0.3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x14ac:dyDescent="0.3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x14ac:dyDescent="0.3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x14ac:dyDescent="0.3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x14ac:dyDescent="0.3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x14ac:dyDescent="0.3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x14ac:dyDescent="0.3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x14ac:dyDescent="0.3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x14ac:dyDescent="0.3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x14ac:dyDescent="0.3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x14ac:dyDescent="0.3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x14ac:dyDescent="0.3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x14ac:dyDescent="0.3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x14ac:dyDescent="0.3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x14ac:dyDescent="0.3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x14ac:dyDescent="0.3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x14ac:dyDescent="0.3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x14ac:dyDescent="0.3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x14ac:dyDescent="0.3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x14ac:dyDescent="0.3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x14ac:dyDescent="0.3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x14ac:dyDescent="0.3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x14ac:dyDescent="0.3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x14ac:dyDescent="0.3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x14ac:dyDescent="0.3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x14ac:dyDescent="0.3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x14ac:dyDescent="0.3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x14ac:dyDescent="0.3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x14ac:dyDescent="0.3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x14ac:dyDescent="0.3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x14ac:dyDescent="0.3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x14ac:dyDescent="0.3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x14ac:dyDescent="0.3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x14ac:dyDescent="0.3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x14ac:dyDescent="0.3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x14ac:dyDescent="0.3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x14ac:dyDescent="0.3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x14ac:dyDescent="0.3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x14ac:dyDescent="0.3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x14ac:dyDescent="0.3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x14ac:dyDescent="0.3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x14ac:dyDescent="0.3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x14ac:dyDescent="0.3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x14ac:dyDescent="0.3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x14ac:dyDescent="0.3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x14ac:dyDescent="0.3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x14ac:dyDescent="0.3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x14ac:dyDescent="0.3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x14ac:dyDescent="0.3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x14ac:dyDescent="0.3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x14ac:dyDescent="0.3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x14ac:dyDescent="0.3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x14ac:dyDescent="0.3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x14ac:dyDescent="0.3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x14ac:dyDescent="0.3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x14ac:dyDescent="0.3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x14ac:dyDescent="0.3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x14ac:dyDescent="0.3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x14ac:dyDescent="0.3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x14ac:dyDescent="0.3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x14ac:dyDescent="0.3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x14ac:dyDescent="0.3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x14ac:dyDescent="0.3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x14ac:dyDescent="0.3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x14ac:dyDescent="0.3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x14ac:dyDescent="0.3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x14ac:dyDescent="0.3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x14ac:dyDescent="0.3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x14ac:dyDescent="0.3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x14ac:dyDescent="0.3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x14ac:dyDescent="0.3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x14ac:dyDescent="0.3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x14ac:dyDescent="0.3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x14ac:dyDescent="0.3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x14ac:dyDescent="0.3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x14ac:dyDescent="0.3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x14ac:dyDescent="0.3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x14ac:dyDescent="0.3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x14ac:dyDescent="0.3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x14ac:dyDescent="0.3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x14ac:dyDescent="0.3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x14ac:dyDescent="0.3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x14ac:dyDescent="0.3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x14ac:dyDescent="0.3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x14ac:dyDescent="0.3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x14ac:dyDescent="0.3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x14ac:dyDescent="0.3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x14ac:dyDescent="0.3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x14ac:dyDescent="0.3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x14ac:dyDescent="0.3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x14ac:dyDescent="0.3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x14ac:dyDescent="0.3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x14ac:dyDescent="0.3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x14ac:dyDescent="0.3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x14ac:dyDescent="0.3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x14ac:dyDescent="0.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x14ac:dyDescent="0.3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x14ac:dyDescent="0.3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x14ac:dyDescent="0.3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x14ac:dyDescent="0.3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x14ac:dyDescent="0.3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x14ac:dyDescent="0.3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x14ac:dyDescent="0.3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x14ac:dyDescent="0.3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x14ac:dyDescent="0.3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x14ac:dyDescent="0.3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x14ac:dyDescent="0.3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x14ac:dyDescent="0.3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x14ac:dyDescent="0.3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x14ac:dyDescent="0.3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x14ac:dyDescent="0.3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x14ac:dyDescent="0.3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x14ac:dyDescent="0.3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x14ac:dyDescent="0.3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x14ac:dyDescent="0.3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x14ac:dyDescent="0.3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x14ac:dyDescent="0.3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x14ac:dyDescent="0.3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x14ac:dyDescent="0.3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x14ac:dyDescent="0.3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x14ac:dyDescent="0.3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x14ac:dyDescent="0.3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x14ac:dyDescent="0.3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x14ac:dyDescent="0.3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x14ac:dyDescent="0.3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x14ac:dyDescent="0.3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x14ac:dyDescent="0.3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x14ac:dyDescent="0.3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x14ac:dyDescent="0.3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x14ac:dyDescent="0.3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x14ac:dyDescent="0.3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x14ac:dyDescent="0.3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x14ac:dyDescent="0.3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x14ac:dyDescent="0.3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x14ac:dyDescent="0.3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x14ac:dyDescent="0.3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x14ac:dyDescent="0.3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x14ac:dyDescent="0.3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x14ac:dyDescent="0.3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x14ac:dyDescent="0.3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x14ac:dyDescent="0.3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x14ac:dyDescent="0.3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x14ac:dyDescent="0.3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x14ac:dyDescent="0.3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x14ac:dyDescent="0.3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x14ac:dyDescent="0.3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x14ac:dyDescent="0.3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x14ac:dyDescent="0.3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x14ac:dyDescent="0.3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x14ac:dyDescent="0.3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x14ac:dyDescent="0.3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x14ac:dyDescent="0.3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x14ac:dyDescent="0.3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x14ac:dyDescent="0.3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x14ac:dyDescent="0.3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x14ac:dyDescent="0.3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x14ac:dyDescent="0.3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x14ac:dyDescent="0.3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x14ac:dyDescent="0.3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x14ac:dyDescent="0.3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x14ac:dyDescent="0.3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x14ac:dyDescent="0.3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x14ac:dyDescent="0.3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x14ac:dyDescent="0.3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x14ac:dyDescent="0.3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x14ac:dyDescent="0.3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x14ac:dyDescent="0.3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x14ac:dyDescent="0.3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x14ac:dyDescent="0.3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x14ac:dyDescent="0.3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x14ac:dyDescent="0.3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x14ac:dyDescent="0.3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x14ac:dyDescent="0.3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x14ac:dyDescent="0.3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x14ac:dyDescent="0.3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x14ac:dyDescent="0.3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x14ac:dyDescent="0.3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x14ac:dyDescent="0.3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x14ac:dyDescent="0.3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x14ac:dyDescent="0.3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x14ac:dyDescent="0.3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x14ac:dyDescent="0.3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x14ac:dyDescent="0.3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x14ac:dyDescent="0.3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x14ac:dyDescent="0.3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x14ac:dyDescent="0.3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x14ac:dyDescent="0.3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x14ac:dyDescent="0.3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x14ac:dyDescent="0.3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x14ac:dyDescent="0.3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x14ac:dyDescent="0.3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x14ac:dyDescent="0.3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x14ac:dyDescent="0.3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x14ac:dyDescent="0.3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x14ac:dyDescent="0.3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x14ac:dyDescent="0.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x14ac:dyDescent="0.3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x14ac:dyDescent="0.3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x14ac:dyDescent="0.3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x14ac:dyDescent="0.3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x14ac:dyDescent="0.3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x14ac:dyDescent="0.3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x14ac:dyDescent="0.3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x14ac:dyDescent="0.3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x14ac:dyDescent="0.3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x14ac:dyDescent="0.3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x14ac:dyDescent="0.3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x14ac:dyDescent="0.3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x14ac:dyDescent="0.3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x14ac:dyDescent="0.3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x14ac:dyDescent="0.3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x14ac:dyDescent="0.3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x14ac:dyDescent="0.3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x14ac:dyDescent="0.3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x14ac:dyDescent="0.3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x14ac:dyDescent="0.3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x14ac:dyDescent="0.3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x14ac:dyDescent="0.3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x14ac:dyDescent="0.3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x14ac:dyDescent="0.3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x14ac:dyDescent="0.3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x14ac:dyDescent="0.3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x14ac:dyDescent="0.3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x14ac:dyDescent="0.3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x14ac:dyDescent="0.3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x14ac:dyDescent="0.3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x14ac:dyDescent="0.3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x14ac:dyDescent="0.3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x14ac:dyDescent="0.3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x14ac:dyDescent="0.3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x14ac:dyDescent="0.3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x14ac:dyDescent="0.3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x14ac:dyDescent="0.3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x14ac:dyDescent="0.3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x14ac:dyDescent="0.3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x14ac:dyDescent="0.3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x14ac:dyDescent="0.3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x14ac:dyDescent="0.3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x14ac:dyDescent="0.3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x14ac:dyDescent="0.3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x14ac:dyDescent="0.3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x14ac:dyDescent="0.3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x14ac:dyDescent="0.3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x14ac:dyDescent="0.3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x14ac:dyDescent="0.3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x14ac:dyDescent="0.3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x14ac:dyDescent="0.3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x14ac:dyDescent="0.3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x14ac:dyDescent="0.3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x14ac:dyDescent="0.3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x14ac:dyDescent="0.3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x14ac:dyDescent="0.3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x14ac:dyDescent="0.3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x14ac:dyDescent="0.3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x14ac:dyDescent="0.3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x14ac:dyDescent="0.3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x14ac:dyDescent="0.3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3" manualBreakCount="3">
    <brk id="22" man="1"/>
    <brk id="12" man="1"/>
    <brk id="30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6"/>
  <sheetViews>
    <sheetView showGridLines="0" topLeftCell="A4" zoomScaleNormal="100" workbookViewId="0">
      <selection activeCell="D14" sqref="D14"/>
    </sheetView>
  </sheetViews>
  <sheetFormatPr defaultColWidth="12.6328125" defaultRowHeight="15.6" x14ac:dyDescent="0.35"/>
  <cols>
    <col min="1" max="1" width="0.90625" style="17" customWidth="1"/>
    <col min="2" max="2" width="17.36328125" style="17" customWidth="1"/>
    <col min="3" max="5" width="16.6328125" style="17" customWidth="1"/>
    <col min="6" max="9" width="15.6328125" style="17" customWidth="1"/>
    <col min="10" max="11" width="12.6328125" style="17" customWidth="1"/>
    <col min="12" max="13" width="0.90625" style="17" customWidth="1"/>
    <col min="14" max="20" width="8.90625" style="17" customWidth="1"/>
    <col min="21" max="21" width="15.453125" style="17" customWidth="1"/>
    <col min="22" max="22" width="13.453125" style="17" customWidth="1"/>
    <col min="23" max="26" width="8.90625" style="17" customWidth="1"/>
    <col min="27" max="16384" width="12.6328125" style="17"/>
  </cols>
  <sheetData>
    <row r="1" spans="1:26" x14ac:dyDescent="0.35">
      <c r="A1" s="16"/>
      <c r="C1" s="16"/>
      <c r="D1" s="16"/>
      <c r="E1" s="16"/>
      <c r="F1" s="16"/>
      <c r="G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26.4" x14ac:dyDescent="0.6">
      <c r="A2" s="16"/>
      <c r="B2" s="18" t="s">
        <v>15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x14ac:dyDescent="0.35">
      <c r="A4" s="16"/>
      <c r="F4" s="16"/>
      <c r="G4" s="16" t="s">
        <v>21</v>
      </c>
      <c r="H4" s="16" t="s">
        <v>22</v>
      </c>
      <c r="I4" s="16" t="s">
        <v>23</v>
      </c>
      <c r="J4" s="16"/>
      <c r="K4" s="16"/>
      <c r="L4" s="16"/>
      <c r="M4" s="16"/>
      <c r="N4" s="19"/>
      <c r="O4" s="16"/>
    </row>
    <row r="5" spans="1:26" x14ac:dyDescent="0.35">
      <c r="A5" s="16"/>
      <c r="B5" s="20" t="s">
        <v>19</v>
      </c>
      <c r="F5" s="21" t="s">
        <v>1</v>
      </c>
      <c r="G5" s="22">
        <v>1450</v>
      </c>
      <c r="H5" s="22">
        <v>1483.3</v>
      </c>
      <c r="I5" s="22">
        <v>1783.3</v>
      </c>
      <c r="L5" s="16"/>
      <c r="M5" s="16"/>
      <c r="N5" s="19"/>
      <c r="O5" s="16"/>
    </row>
    <row r="6" spans="1:26" x14ac:dyDescent="0.35">
      <c r="A6" s="16"/>
      <c r="F6" s="21" t="s">
        <v>2</v>
      </c>
      <c r="G6" s="23">
        <v>-5.0000000000000001E-3</v>
      </c>
      <c r="H6" s="23">
        <v>-1.17E-2</v>
      </c>
      <c r="I6" s="23">
        <v>-2.6700000000000002E-2</v>
      </c>
      <c r="L6" s="16"/>
      <c r="M6" s="16"/>
      <c r="N6" s="19"/>
      <c r="O6" s="16"/>
    </row>
    <row r="7" spans="1:26" x14ac:dyDescent="0.35">
      <c r="A7" s="16"/>
      <c r="B7" s="24" t="s">
        <v>3</v>
      </c>
      <c r="C7" s="24" t="s">
        <v>18</v>
      </c>
      <c r="J7" s="16"/>
      <c r="K7" s="16"/>
      <c r="L7" s="16"/>
      <c r="M7" s="16"/>
      <c r="N7" s="16"/>
      <c r="O7" s="16"/>
    </row>
    <row r="8" spans="1:26" x14ac:dyDescent="0.35">
      <c r="A8" s="16"/>
      <c r="B8" s="25">
        <v>1</v>
      </c>
      <c r="C8" s="22">
        <v>1450</v>
      </c>
      <c r="J8" s="16"/>
      <c r="K8" s="16"/>
      <c r="L8" s="16"/>
      <c r="M8" s="16"/>
      <c r="N8" s="16"/>
      <c r="O8" s="16"/>
    </row>
    <row r="9" spans="1:26" x14ac:dyDescent="0.35">
      <c r="A9" s="16"/>
      <c r="B9" s="25">
        <v>5001</v>
      </c>
      <c r="C9" s="22">
        <v>1425</v>
      </c>
      <c r="F9" s="26" t="s">
        <v>3</v>
      </c>
      <c r="G9" s="26" t="s">
        <v>20</v>
      </c>
      <c r="H9" s="26" t="s">
        <v>20</v>
      </c>
      <c r="I9" s="26" t="s">
        <v>20</v>
      </c>
      <c r="J9" s="16"/>
      <c r="K9" s="16"/>
      <c r="L9" s="16"/>
      <c r="M9" s="16"/>
      <c r="N9" s="16"/>
      <c r="O9" s="16"/>
    </row>
    <row r="10" spans="1:26" x14ac:dyDescent="0.35">
      <c r="A10" s="16"/>
      <c r="B10" s="25">
        <v>20001</v>
      </c>
      <c r="C10" s="22">
        <v>1250</v>
      </c>
      <c r="F10" s="27">
        <v>1</v>
      </c>
      <c r="G10" s="28">
        <v>1450</v>
      </c>
      <c r="H10" s="28"/>
      <c r="I10" s="28"/>
      <c r="J10" s="16"/>
      <c r="K10" s="16"/>
      <c r="L10" s="16"/>
      <c r="M10" s="16"/>
      <c r="N10" s="16"/>
      <c r="O10" s="16"/>
    </row>
    <row r="11" spans="1:26" x14ac:dyDescent="0.35">
      <c r="A11" s="16"/>
      <c r="B11" s="25">
        <v>50001</v>
      </c>
      <c r="C11" s="22">
        <v>450</v>
      </c>
      <c r="F11" s="27">
        <v>1000</v>
      </c>
      <c r="G11" s="28">
        <f>$G$5 +F11*$G$6</f>
        <v>1445</v>
      </c>
      <c r="H11" s="28"/>
      <c r="I11" s="28"/>
      <c r="J11" s="16"/>
      <c r="K11" s="16"/>
      <c r="L11" s="16"/>
      <c r="M11" s="16"/>
      <c r="N11" s="16"/>
      <c r="O11" s="16"/>
    </row>
    <row r="12" spans="1:26" x14ac:dyDescent="0.35">
      <c r="A12" s="16"/>
      <c r="F12" s="27">
        <v>5000</v>
      </c>
      <c r="G12" s="28">
        <f>$G$5 +F12*$G$6</f>
        <v>1425</v>
      </c>
      <c r="H12" s="28">
        <f>G12</f>
        <v>1425</v>
      </c>
      <c r="I12" s="28"/>
      <c r="J12" s="16"/>
      <c r="K12" s="16"/>
      <c r="L12" s="16"/>
      <c r="M12" s="16"/>
      <c r="N12" s="16"/>
      <c r="O12" s="16"/>
    </row>
    <row r="13" spans="1:26" x14ac:dyDescent="0.35">
      <c r="A13" s="16"/>
      <c r="B13" s="24" t="s">
        <v>3</v>
      </c>
      <c r="C13" s="24" t="s">
        <v>18</v>
      </c>
      <c r="F13" s="27">
        <v>10000</v>
      </c>
      <c r="G13" s="28">
        <f t="shared" ref="G13:G22" si="0">$G$5 +F13*$G$6</f>
        <v>1400</v>
      </c>
      <c r="H13" s="28">
        <f>$H$5 + $H$6*F13</f>
        <v>1366.3</v>
      </c>
      <c r="I13" s="28"/>
      <c r="J13" s="16"/>
      <c r="K13" s="16"/>
      <c r="L13" s="16"/>
      <c r="M13" s="16"/>
      <c r="N13" s="16"/>
      <c r="O13" s="16"/>
    </row>
    <row r="14" spans="1:26" x14ac:dyDescent="0.35">
      <c r="A14" s="16"/>
      <c r="B14" s="17">
        <v>500</v>
      </c>
      <c r="C14" s="53">
        <f>$G$5+$B14*$G$6</f>
        <v>1447.5</v>
      </c>
      <c r="F14" s="27">
        <v>15000</v>
      </c>
      <c r="G14" s="28">
        <f t="shared" si="0"/>
        <v>1375</v>
      </c>
      <c r="H14" s="28">
        <f>$H$5 + $H$6*F14</f>
        <v>1307.8</v>
      </c>
      <c r="I14" s="28"/>
      <c r="J14" s="16"/>
      <c r="K14" s="16"/>
      <c r="L14" s="16"/>
      <c r="M14" s="16"/>
      <c r="N14" s="16"/>
      <c r="O14" s="16"/>
    </row>
    <row r="15" spans="1:26" x14ac:dyDescent="0.35">
      <c r="A15" s="16"/>
      <c r="B15" s="17">
        <v>1000</v>
      </c>
      <c r="C15" s="53">
        <f>$G$5+$B15*$G$6</f>
        <v>1445</v>
      </c>
      <c r="F15" s="27">
        <v>20000</v>
      </c>
      <c r="G15" s="28">
        <f t="shared" si="0"/>
        <v>1350</v>
      </c>
      <c r="H15" s="28">
        <f>$H$5 + $H$6*F15</f>
        <v>1249.3</v>
      </c>
      <c r="I15" s="28">
        <f>H15</f>
        <v>1249.3</v>
      </c>
      <c r="J15" s="16"/>
      <c r="K15" s="16"/>
      <c r="L15" s="16"/>
      <c r="M15" s="16"/>
      <c r="N15" s="16"/>
      <c r="O15" s="16" t="s">
        <v>0</v>
      </c>
    </row>
    <row r="16" spans="1:26" x14ac:dyDescent="0.35">
      <c r="A16" s="16"/>
      <c r="B16" s="17">
        <v>2000</v>
      </c>
      <c r="C16" s="53">
        <f>$G$5+$B16*$G$6</f>
        <v>1440</v>
      </c>
      <c r="F16" s="27">
        <v>25000</v>
      </c>
      <c r="G16" s="28">
        <f t="shared" si="0"/>
        <v>1325</v>
      </c>
      <c r="H16" s="28">
        <f t="shared" ref="H16:H22" si="1">$H$5 + $H$6*F16</f>
        <v>1190.8</v>
      </c>
      <c r="I16" s="28">
        <f>$I$5+$I$6*F16</f>
        <v>1115.8</v>
      </c>
      <c r="J16" s="16"/>
      <c r="K16" s="16"/>
      <c r="L16" s="16"/>
      <c r="M16" s="16"/>
      <c r="N16" s="16"/>
      <c r="O16" s="16"/>
    </row>
    <row r="17" spans="1:26" x14ac:dyDescent="0.35">
      <c r="A17" s="16"/>
      <c r="B17" s="17">
        <v>3000</v>
      </c>
      <c r="C17" s="53">
        <f>$G$5+$B17*$G$6</f>
        <v>1435</v>
      </c>
      <c r="F17" s="27">
        <v>30000</v>
      </c>
      <c r="G17" s="28">
        <f t="shared" si="0"/>
        <v>1300</v>
      </c>
      <c r="H17" s="28">
        <f t="shared" si="1"/>
        <v>1132.3</v>
      </c>
      <c r="I17" s="28">
        <f t="shared" ref="I17:I20" si="2">$I$5+$I$6*F17</f>
        <v>982.3</v>
      </c>
      <c r="J17" s="16"/>
      <c r="K17" s="16"/>
      <c r="L17" s="16"/>
      <c r="M17" s="16"/>
      <c r="N17" s="16"/>
      <c r="O17" s="16"/>
    </row>
    <row r="18" spans="1:26" x14ac:dyDescent="0.35">
      <c r="A18" s="16"/>
      <c r="B18" s="17">
        <v>4000</v>
      </c>
      <c r="C18" s="53">
        <f>$G$5+$B18*$G$6</f>
        <v>1430</v>
      </c>
      <c r="F18" s="27">
        <v>35000</v>
      </c>
      <c r="G18" s="28">
        <f t="shared" si="0"/>
        <v>1275</v>
      </c>
      <c r="H18" s="28">
        <f t="shared" si="1"/>
        <v>1073.8</v>
      </c>
      <c r="I18" s="28">
        <f t="shared" si="2"/>
        <v>848.8</v>
      </c>
      <c r="J18" s="16"/>
      <c r="K18" s="16"/>
      <c r="L18" s="16"/>
      <c r="M18" s="16"/>
      <c r="N18" s="16"/>
      <c r="O18" s="16"/>
    </row>
    <row r="19" spans="1:26" x14ac:dyDescent="0.35">
      <c r="A19" s="16"/>
      <c r="B19" s="17">
        <v>5000</v>
      </c>
      <c r="C19" s="53">
        <f>$G$5+$B19*$G$6</f>
        <v>1425</v>
      </c>
      <c r="F19" s="27">
        <v>40000</v>
      </c>
      <c r="G19" s="28">
        <f t="shared" si="0"/>
        <v>1250</v>
      </c>
      <c r="H19" s="28">
        <f t="shared" si="1"/>
        <v>1015.3</v>
      </c>
      <c r="I19" s="28">
        <f t="shared" si="2"/>
        <v>715.3</v>
      </c>
      <c r="J19" s="16"/>
      <c r="K19" s="16"/>
      <c r="L19" s="16"/>
      <c r="M19" s="16"/>
      <c r="N19" s="16"/>
      <c r="O19" s="16"/>
      <c r="U19" s="16"/>
      <c r="V19" s="16"/>
    </row>
    <row r="20" spans="1:26" x14ac:dyDescent="0.35">
      <c r="A20" s="16"/>
      <c r="B20" s="17">
        <v>6000</v>
      </c>
      <c r="C20" s="53">
        <f>$H$5+$B20*$H$6</f>
        <v>1413.1</v>
      </c>
      <c r="F20" s="27">
        <v>45000</v>
      </c>
      <c r="G20" s="28">
        <f t="shared" si="0"/>
        <v>1225</v>
      </c>
      <c r="H20" s="28">
        <f t="shared" si="1"/>
        <v>956.8</v>
      </c>
      <c r="I20" s="28">
        <f t="shared" si="2"/>
        <v>581.79999999999995</v>
      </c>
      <c r="J20" s="16"/>
      <c r="K20" s="16"/>
      <c r="L20" s="16"/>
      <c r="M20" s="16"/>
      <c r="N20" s="16"/>
      <c r="O20" s="16"/>
      <c r="U20" s="16"/>
      <c r="V20" s="16"/>
    </row>
    <row r="21" spans="1:26" x14ac:dyDescent="0.35">
      <c r="A21" s="16"/>
      <c r="B21" s="17">
        <v>7000</v>
      </c>
      <c r="C21" s="53">
        <f>$H$5+$B21*$H$6</f>
        <v>1401.3999999999999</v>
      </c>
      <c r="F21" s="27">
        <v>50000</v>
      </c>
      <c r="G21" s="28">
        <f t="shared" si="0"/>
        <v>1200</v>
      </c>
      <c r="H21" s="28">
        <f t="shared" si="1"/>
        <v>898.3</v>
      </c>
      <c r="I21" s="28">
        <f>$I$5+$I$6*F21</f>
        <v>448.29999999999995</v>
      </c>
      <c r="J21" s="16"/>
      <c r="K21" s="16"/>
      <c r="L21" s="16"/>
      <c r="M21" s="16"/>
      <c r="N21" s="16"/>
      <c r="O21" s="16"/>
      <c r="U21" s="16"/>
      <c r="V21" s="16"/>
    </row>
    <row r="22" spans="1:26" x14ac:dyDescent="0.35">
      <c r="A22" s="16"/>
      <c r="B22" s="17">
        <v>8000</v>
      </c>
      <c r="C22" s="53">
        <f>$H$5+$B22*$H$6</f>
        <v>1389.7</v>
      </c>
      <c r="F22" s="27">
        <v>55000</v>
      </c>
      <c r="G22" s="28">
        <f t="shared" si="0"/>
        <v>1175</v>
      </c>
      <c r="H22" s="28">
        <f t="shared" si="1"/>
        <v>839.8</v>
      </c>
      <c r="I22" s="28">
        <f>$I$5+$I$6*F22</f>
        <v>314.79999999999995</v>
      </c>
      <c r="J22" s="16"/>
      <c r="K22" s="16"/>
      <c r="L22" s="16"/>
      <c r="M22" s="16"/>
      <c r="N22" s="16"/>
      <c r="O22" s="16"/>
      <c r="U22" s="16"/>
      <c r="V22" s="16"/>
    </row>
    <row r="23" spans="1:26" x14ac:dyDescent="0.35">
      <c r="A23" s="16"/>
      <c r="B23" s="17">
        <v>9000</v>
      </c>
      <c r="C23" s="53">
        <f>$H$5+$B23*$H$6</f>
        <v>1378</v>
      </c>
      <c r="E23" s="30"/>
      <c r="F23" s="16"/>
      <c r="G23" s="16"/>
      <c r="H23" s="16"/>
      <c r="I23" s="16"/>
      <c r="J23" s="16"/>
      <c r="K23" s="16"/>
      <c r="L23" s="16"/>
      <c r="M23" s="16"/>
      <c r="N23" s="16"/>
      <c r="O23" s="16"/>
      <c r="U23" s="16"/>
      <c r="V23" s="16"/>
    </row>
    <row r="24" spans="1:26" x14ac:dyDescent="0.35">
      <c r="A24" s="16"/>
      <c r="B24" s="17">
        <v>10000</v>
      </c>
      <c r="C24" s="53">
        <f>$H$5+$B24*$H$6</f>
        <v>1366.3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U24" s="16"/>
      <c r="V24" s="16"/>
    </row>
    <row r="25" spans="1:26" x14ac:dyDescent="0.35">
      <c r="A25" s="16"/>
      <c r="B25" s="17">
        <v>11000</v>
      </c>
      <c r="C25" s="53">
        <f>$H$5+$B25*$H$6</f>
        <v>1354.6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U25" s="16"/>
      <c r="V25" s="16"/>
    </row>
    <row r="26" spans="1:26" x14ac:dyDescent="0.35">
      <c r="A26" s="16"/>
      <c r="B26" s="17">
        <v>12000</v>
      </c>
      <c r="C26" s="53">
        <f>$H$5+$B26*$H$6</f>
        <v>1342.8999999999999</v>
      </c>
      <c r="E26" s="30"/>
      <c r="F26" s="16"/>
      <c r="G26" s="16"/>
      <c r="H26" s="16"/>
      <c r="I26" s="16"/>
      <c r="J26" s="16"/>
      <c r="K26" s="16"/>
      <c r="L26" s="16"/>
      <c r="M26" s="16"/>
      <c r="N26" s="16"/>
      <c r="O26" s="16"/>
      <c r="U26" s="16"/>
      <c r="V26" s="16"/>
    </row>
    <row r="27" spans="1:26" x14ac:dyDescent="0.35">
      <c r="A27" s="16"/>
      <c r="B27" s="29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U27" s="16"/>
      <c r="V27" s="16"/>
    </row>
    <row r="28" spans="1:26" x14ac:dyDescent="0.3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3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3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3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3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3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3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35">
      <c r="A35" s="16"/>
      <c r="B35" s="19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3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3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3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3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3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3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3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3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3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3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3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3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3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3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3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3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3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3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3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3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3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3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3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3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3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3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3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3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3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3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3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3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3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3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3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3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3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3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3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3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3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3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3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3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3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3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3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3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3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3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3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3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3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3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3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3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3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3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3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3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3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3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3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3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3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3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3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3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3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3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3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3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3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3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3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3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3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3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3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3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3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3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3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3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3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3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3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3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3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x14ac:dyDescent="0.3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x14ac:dyDescent="0.3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3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x14ac:dyDescent="0.3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x14ac:dyDescent="0.3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x14ac:dyDescent="0.3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x14ac:dyDescent="0.3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x14ac:dyDescent="0.3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x14ac:dyDescent="0.3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x14ac:dyDescent="0.3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x14ac:dyDescent="0.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x14ac:dyDescent="0.3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x14ac:dyDescent="0.3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x14ac:dyDescent="0.3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x14ac:dyDescent="0.3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x14ac:dyDescent="0.3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x14ac:dyDescent="0.3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x14ac:dyDescent="0.3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x14ac:dyDescent="0.3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x14ac:dyDescent="0.3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x14ac:dyDescent="0.3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x14ac:dyDescent="0.3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x14ac:dyDescent="0.3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x14ac:dyDescent="0.3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x14ac:dyDescent="0.3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x14ac:dyDescent="0.3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x14ac:dyDescent="0.3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x14ac:dyDescent="0.3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x14ac:dyDescent="0.3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x14ac:dyDescent="0.3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x14ac:dyDescent="0.3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x14ac:dyDescent="0.3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3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3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3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3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3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3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3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3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3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3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3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3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3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3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3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3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3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3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3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3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3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3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3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3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3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3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3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3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3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3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3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3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3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3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3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3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3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3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3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3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3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3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3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3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3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3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3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3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3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3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3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3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3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3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3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3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3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3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3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3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3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3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3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3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3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3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3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3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3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3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3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3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3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3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3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3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3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3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3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3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3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3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3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3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3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3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3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3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3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3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3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3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3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3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3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3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3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3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3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3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3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3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3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3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3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3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3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3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3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3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3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3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3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3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3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3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3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3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3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3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3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3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3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3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3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3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3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3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3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3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3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3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3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3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3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3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3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3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3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3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3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3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3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3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3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3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3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3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3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3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3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3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3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3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3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3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3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3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3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3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3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3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3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3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3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3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3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3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3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3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3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3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3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3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3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3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3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3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3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3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3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3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3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3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3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3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3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3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3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3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3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3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3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3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3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3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3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3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3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3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3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3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3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3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3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3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3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3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3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3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3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3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3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3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3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3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3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3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3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3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3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3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3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3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3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3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3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3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3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3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3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3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3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3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3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3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3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3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3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3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3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3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3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3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3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3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3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3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3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3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3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3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3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3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3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3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3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3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3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3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3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3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3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3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3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3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3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3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3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3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3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3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3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3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3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3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3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3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3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3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3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3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3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3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3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3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3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3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3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3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3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3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3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3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3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3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3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3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3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3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3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3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3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3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3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3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3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3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3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3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3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3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3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3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3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3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3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3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3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3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3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3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3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3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3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3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3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3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3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3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3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3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3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3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3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3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3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3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3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3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3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3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3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3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3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3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3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3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3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3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3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3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3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3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3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3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3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3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3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3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3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3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3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3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3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3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3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3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3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3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3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3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3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3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3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3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3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3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3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3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3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3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3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3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3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3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3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3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3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3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3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3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3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3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3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3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3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3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3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3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3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3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3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3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3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3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3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3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3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3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3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3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3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3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3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3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3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3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3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3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3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3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3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3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3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3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3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3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3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3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3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3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3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3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3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3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3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3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3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3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3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3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3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3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3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3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3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3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3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3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3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3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3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3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3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3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3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3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3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3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3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3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3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3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3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3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3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3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3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3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3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3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3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3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3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3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3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3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3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3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3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3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3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3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3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3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3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3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3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3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3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3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3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3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3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3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3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3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3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3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3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3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3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3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3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3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3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3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3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3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3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3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3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3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3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3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3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3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3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3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3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3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3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3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3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3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3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3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3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3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3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3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3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3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3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3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3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3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3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3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3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3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3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3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3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3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3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x14ac:dyDescent="0.3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3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3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3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3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3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3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3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3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3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3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3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3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3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3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3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3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3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3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3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3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3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3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3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3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3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3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3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3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3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3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3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3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3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3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3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3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3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3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3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3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3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3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3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3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3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3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3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3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3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3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3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3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3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3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3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3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3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3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3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3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3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3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3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3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3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3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3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3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3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3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3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3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3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3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3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3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3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3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3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3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3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3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3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3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3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3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3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3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3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3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3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3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3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3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3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3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3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3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3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3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3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3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3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3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3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3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3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3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3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3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3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3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3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3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3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3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3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3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3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3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3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3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3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3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3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3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3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3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3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3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3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3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3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3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3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3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3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3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3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3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3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3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3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3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3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3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3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3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3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3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3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3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3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3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3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3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3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3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3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3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3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3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3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3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3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3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3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3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3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3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3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3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3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3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3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3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3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3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3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3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3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3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3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3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3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3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3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3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3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3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3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3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3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3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3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3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3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3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3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3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3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3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3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3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3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3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3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3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3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3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3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3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3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3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3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3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3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3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3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3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3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3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3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3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3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3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3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3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3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3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3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3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3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3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3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3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3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3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3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3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3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3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3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3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3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3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3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3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3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3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3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3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3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3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3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3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3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3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3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3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3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3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3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3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3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x14ac:dyDescent="0.3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3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x14ac:dyDescent="0.3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x14ac:dyDescent="0.3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x14ac:dyDescent="0.3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x14ac:dyDescent="0.3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x14ac:dyDescent="0.3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3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3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3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3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W988" s="16"/>
      <c r="X988" s="16"/>
      <c r="Y988" s="16"/>
      <c r="Z988" s="16"/>
    </row>
    <row r="989" spans="1:26" x14ac:dyDescent="0.3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W989" s="16"/>
      <c r="X989" s="16"/>
      <c r="Y989" s="16"/>
      <c r="Z989" s="16"/>
    </row>
    <row r="990" spans="1:26" x14ac:dyDescent="0.3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W990" s="16"/>
      <c r="X990" s="16"/>
      <c r="Y990" s="16"/>
      <c r="Z990" s="16"/>
    </row>
    <row r="991" spans="1:26" x14ac:dyDescent="0.3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W991" s="16"/>
      <c r="X991" s="16"/>
      <c r="Y991" s="16"/>
      <c r="Z991" s="16"/>
    </row>
    <row r="992" spans="1:26" x14ac:dyDescent="0.3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W992" s="16"/>
      <c r="X992" s="16"/>
      <c r="Y992" s="16"/>
      <c r="Z992" s="16"/>
    </row>
    <row r="993" spans="1:26" x14ac:dyDescent="0.3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W993" s="16"/>
      <c r="X993" s="16"/>
      <c r="Y993" s="16"/>
      <c r="Z993" s="16"/>
    </row>
    <row r="994" spans="1:26" x14ac:dyDescent="0.3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W994" s="16"/>
      <c r="X994" s="16"/>
      <c r="Y994" s="16"/>
      <c r="Z994" s="16"/>
    </row>
    <row r="995" spans="1:26" x14ac:dyDescent="0.3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W995" s="16"/>
      <c r="X995" s="16"/>
      <c r="Y995" s="16"/>
      <c r="Z995" s="16"/>
    </row>
    <row r="996" spans="1:26" x14ac:dyDescent="0.3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W996" s="16"/>
      <c r="X996" s="16"/>
      <c r="Y996" s="16"/>
      <c r="Z996" s="16"/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3" manualBreakCount="3">
    <brk id="22" man="1"/>
    <brk id="12" man="1"/>
    <brk id="3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5C6B-52D7-4BEB-AB68-58BECA6D84B6}">
  <dimension ref="B2:L41"/>
  <sheetViews>
    <sheetView showGridLines="0" workbookViewId="0">
      <selection activeCell="F23" sqref="F23"/>
    </sheetView>
  </sheetViews>
  <sheetFormatPr defaultRowHeight="15.6" x14ac:dyDescent="0.35"/>
  <cols>
    <col min="1" max="1" width="2.1796875" customWidth="1"/>
    <col min="2" max="2" width="13.453125" customWidth="1"/>
    <col min="3" max="3" width="11" bestFit="1" customWidth="1"/>
  </cols>
  <sheetData>
    <row r="2" spans="2:12" ht="26.4" x14ac:dyDescent="0.6">
      <c r="B2" s="3" t="s">
        <v>32</v>
      </c>
    </row>
    <row r="4" spans="2:12" x14ac:dyDescent="0.35">
      <c r="B4" s="26" t="s">
        <v>8</v>
      </c>
      <c r="C4" s="26" t="s">
        <v>9</v>
      </c>
    </row>
    <row r="5" spans="2:12" x14ac:dyDescent="0.35">
      <c r="B5" s="28">
        <v>8000</v>
      </c>
      <c r="C5" s="27">
        <v>175</v>
      </c>
    </row>
    <row r="6" spans="2:12" x14ac:dyDescent="0.35">
      <c r="B6" s="28">
        <v>5000</v>
      </c>
      <c r="C6" s="27">
        <v>10500</v>
      </c>
    </row>
    <row r="9" spans="2:12" x14ac:dyDescent="0.35">
      <c r="B9" s="26" t="s">
        <v>1</v>
      </c>
      <c r="C9" s="49">
        <f>-3.4417</f>
        <v>-3.4417</v>
      </c>
      <c r="L9" s="1"/>
    </row>
    <row r="10" spans="2:12" x14ac:dyDescent="0.35">
      <c r="B10" s="26" t="s">
        <v>2</v>
      </c>
      <c r="C10" s="26">
        <v>27708</v>
      </c>
      <c r="L10" s="1"/>
    </row>
    <row r="11" spans="2:12" x14ac:dyDescent="0.35">
      <c r="B11" s="37"/>
      <c r="C11" s="40"/>
    </row>
    <row r="13" spans="2:12" x14ac:dyDescent="0.35">
      <c r="B13" t="s">
        <v>8</v>
      </c>
      <c r="C13" t="s">
        <v>33</v>
      </c>
    </row>
    <row r="14" spans="2:12" x14ac:dyDescent="0.35">
      <c r="B14" s="50">
        <v>5000</v>
      </c>
      <c r="C14" s="51">
        <f>$C$9*B14+$C$10</f>
        <v>10499.5</v>
      </c>
    </row>
    <row r="15" spans="2:12" x14ac:dyDescent="0.35">
      <c r="B15" s="50">
        <v>5100</v>
      </c>
      <c r="C15" s="51">
        <f t="shared" ref="C15:C41" si="0">$C$9*B15+$C$10</f>
        <v>10155.330000000002</v>
      </c>
    </row>
    <row r="16" spans="2:12" x14ac:dyDescent="0.35">
      <c r="B16" s="50">
        <v>5200</v>
      </c>
      <c r="C16" s="51">
        <f t="shared" si="0"/>
        <v>9811.16</v>
      </c>
    </row>
    <row r="17" spans="2:3" x14ac:dyDescent="0.35">
      <c r="B17" s="50">
        <v>5300</v>
      </c>
      <c r="C17" s="51">
        <f t="shared" si="0"/>
        <v>9466.9900000000016</v>
      </c>
    </row>
    <row r="18" spans="2:3" x14ac:dyDescent="0.35">
      <c r="B18" s="50">
        <v>5400</v>
      </c>
      <c r="C18" s="51">
        <f t="shared" si="0"/>
        <v>9122.82</v>
      </c>
    </row>
    <row r="19" spans="2:3" x14ac:dyDescent="0.35">
      <c r="B19" s="50">
        <v>5500</v>
      </c>
      <c r="C19" s="51">
        <f t="shared" si="0"/>
        <v>8778.6500000000015</v>
      </c>
    </row>
    <row r="20" spans="2:3" x14ac:dyDescent="0.35">
      <c r="B20" s="50">
        <v>5600</v>
      </c>
      <c r="C20" s="51">
        <f t="shared" si="0"/>
        <v>8434.48</v>
      </c>
    </row>
    <row r="21" spans="2:3" x14ac:dyDescent="0.35">
      <c r="B21" s="50">
        <v>5700</v>
      </c>
      <c r="C21" s="51">
        <f t="shared" si="0"/>
        <v>8090.3100000000013</v>
      </c>
    </row>
    <row r="22" spans="2:3" x14ac:dyDescent="0.35">
      <c r="B22" s="50">
        <v>5800</v>
      </c>
      <c r="C22" s="51">
        <f t="shared" si="0"/>
        <v>7746.1399999999994</v>
      </c>
    </row>
    <row r="23" spans="2:3" x14ac:dyDescent="0.35">
      <c r="B23" s="50">
        <v>5900</v>
      </c>
      <c r="C23" s="51">
        <f t="shared" si="0"/>
        <v>7401.9700000000012</v>
      </c>
    </row>
    <row r="24" spans="2:3" x14ac:dyDescent="0.35">
      <c r="B24" s="50">
        <v>6000</v>
      </c>
      <c r="C24" s="51">
        <f t="shared" si="0"/>
        <v>7057.7999999999993</v>
      </c>
    </row>
    <row r="25" spans="2:3" x14ac:dyDescent="0.35">
      <c r="B25" s="50">
        <v>6100</v>
      </c>
      <c r="C25" s="51">
        <f t="shared" si="0"/>
        <v>6713.630000000001</v>
      </c>
    </row>
    <row r="26" spans="2:3" x14ac:dyDescent="0.35">
      <c r="B26" s="50">
        <v>6200</v>
      </c>
      <c r="C26" s="51">
        <f t="shared" si="0"/>
        <v>6369.4599999999991</v>
      </c>
    </row>
    <row r="27" spans="2:3" x14ac:dyDescent="0.35">
      <c r="B27" s="50">
        <v>6300</v>
      </c>
      <c r="C27" s="51">
        <f t="shared" si="0"/>
        <v>6025.2900000000009</v>
      </c>
    </row>
    <row r="28" spans="2:3" x14ac:dyDescent="0.35">
      <c r="B28" s="50">
        <v>6400</v>
      </c>
      <c r="C28" s="51">
        <f t="shared" si="0"/>
        <v>5681.119999999999</v>
      </c>
    </row>
    <row r="29" spans="2:3" x14ac:dyDescent="0.35">
      <c r="B29" s="50">
        <v>6500</v>
      </c>
      <c r="C29" s="51">
        <f t="shared" si="0"/>
        <v>5336.9500000000007</v>
      </c>
    </row>
    <row r="30" spans="2:3" x14ac:dyDescent="0.35">
      <c r="B30" s="50">
        <v>6600</v>
      </c>
      <c r="C30" s="51">
        <f t="shared" si="0"/>
        <v>4992.7799999999988</v>
      </c>
    </row>
    <row r="31" spans="2:3" x14ac:dyDescent="0.35">
      <c r="B31" s="50">
        <v>6700</v>
      </c>
      <c r="C31" s="51">
        <f t="shared" si="0"/>
        <v>4648.6100000000006</v>
      </c>
    </row>
    <row r="32" spans="2:3" x14ac:dyDescent="0.35">
      <c r="B32" s="50">
        <v>6800</v>
      </c>
      <c r="C32" s="51">
        <f t="shared" si="0"/>
        <v>4304.4399999999987</v>
      </c>
    </row>
    <row r="33" spans="2:3" x14ac:dyDescent="0.35">
      <c r="B33" s="50">
        <v>6900</v>
      </c>
      <c r="C33" s="51">
        <f t="shared" si="0"/>
        <v>3960.2700000000004</v>
      </c>
    </row>
    <row r="34" spans="2:3" x14ac:dyDescent="0.35">
      <c r="B34" s="50">
        <v>7000</v>
      </c>
      <c r="C34" s="51">
        <f t="shared" si="0"/>
        <v>3616.0999999999985</v>
      </c>
    </row>
    <row r="35" spans="2:3" x14ac:dyDescent="0.35">
      <c r="B35" s="50">
        <v>7100</v>
      </c>
      <c r="C35" s="51">
        <f t="shared" si="0"/>
        <v>3271.9300000000003</v>
      </c>
    </row>
    <row r="36" spans="2:3" x14ac:dyDescent="0.35">
      <c r="B36" s="50">
        <v>7200</v>
      </c>
      <c r="C36" s="51">
        <f t="shared" si="0"/>
        <v>2927.7599999999984</v>
      </c>
    </row>
    <row r="37" spans="2:3" x14ac:dyDescent="0.35">
      <c r="B37" s="50">
        <v>7300</v>
      </c>
      <c r="C37" s="51">
        <f t="shared" si="0"/>
        <v>2583.59</v>
      </c>
    </row>
    <row r="38" spans="2:3" x14ac:dyDescent="0.35">
      <c r="B38" s="50">
        <v>7400</v>
      </c>
      <c r="C38" s="51">
        <f t="shared" si="0"/>
        <v>2239.4200000000019</v>
      </c>
    </row>
    <row r="39" spans="2:3" x14ac:dyDescent="0.35">
      <c r="B39" s="50">
        <v>7500</v>
      </c>
      <c r="C39" s="51">
        <f t="shared" si="0"/>
        <v>1895.25</v>
      </c>
    </row>
    <row r="40" spans="2:3" x14ac:dyDescent="0.35">
      <c r="B40" s="50">
        <v>7600</v>
      </c>
      <c r="C40" s="51">
        <f t="shared" si="0"/>
        <v>1551.0800000000017</v>
      </c>
    </row>
    <row r="41" spans="2:3" x14ac:dyDescent="0.35">
      <c r="B41" s="50">
        <v>7700</v>
      </c>
      <c r="C41" s="51">
        <f t="shared" si="0"/>
        <v>1206.9099999999999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5AF8A-639F-46DF-B3C6-14505EB100D4}">
  <sheetPr>
    <tabColor rgb="FFFFFF99"/>
  </sheetPr>
  <dimension ref="B2:L25"/>
  <sheetViews>
    <sheetView showGridLines="0" tabSelected="1" topLeftCell="B10" workbookViewId="0">
      <selection activeCell="G8" sqref="G8"/>
    </sheetView>
  </sheetViews>
  <sheetFormatPr defaultColWidth="12.6328125" defaultRowHeight="15.6" x14ac:dyDescent="0.35"/>
  <cols>
    <col min="1" max="1" width="0.90625" customWidth="1"/>
    <col min="2" max="2" width="16.08984375" customWidth="1"/>
    <col min="3" max="3" width="15.08984375" customWidth="1"/>
    <col min="4" max="4" width="14.453125" customWidth="1"/>
    <col min="5" max="5" width="19.453125" bestFit="1" customWidth="1"/>
    <col min="6" max="6" width="14.54296875" customWidth="1"/>
    <col min="7" max="7" width="12.36328125" customWidth="1"/>
    <col min="8" max="8" width="17.36328125" bestFit="1" customWidth="1"/>
    <col min="9" max="9" width="12.36328125" customWidth="1"/>
    <col min="10" max="10" width="14.81640625" customWidth="1"/>
    <col min="11" max="11" width="9.08984375" customWidth="1"/>
    <col min="12" max="12" width="10.90625" customWidth="1"/>
    <col min="13" max="22" width="8.90625" customWidth="1"/>
    <col min="23" max="23" width="11.453125" customWidth="1"/>
    <col min="24" max="28" width="8.90625" customWidth="1"/>
  </cols>
  <sheetData>
    <row r="2" spans="2:12" ht="26.4" x14ac:dyDescent="0.6">
      <c r="B2" s="3" t="s">
        <v>13</v>
      </c>
    </row>
    <row r="3" spans="2:12" x14ac:dyDescent="0.35">
      <c r="L3" s="54">
        <v>0.1</v>
      </c>
    </row>
    <row r="4" spans="2:12" s="31" customFormat="1" x14ac:dyDescent="0.35">
      <c r="B4" s="34"/>
      <c r="C4" s="34" t="s">
        <v>27</v>
      </c>
      <c r="D4" s="34" t="s">
        <v>4</v>
      </c>
      <c r="E4" s="34" t="s">
        <v>28</v>
      </c>
      <c r="F4" s="57"/>
      <c r="H4" s="31" t="s">
        <v>34</v>
      </c>
      <c r="L4" s="55">
        <v>0.2</v>
      </c>
    </row>
    <row r="5" spans="2:12" ht="21" customHeight="1" x14ac:dyDescent="0.35">
      <c r="B5" s="34" t="s">
        <v>26</v>
      </c>
      <c r="C5" s="2">
        <v>2000</v>
      </c>
      <c r="D5" s="2">
        <f>10000*$H$5</f>
        <v>10000</v>
      </c>
      <c r="E5" s="2">
        <f>C5+D5</f>
        <v>12000</v>
      </c>
      <c r="F5" s="58"/>
      <c r="H5" s="56">
        <v>1</v>
      </c>
      <c r="L5" s="54">
        <v>0.3</v>
      </c>
    </row>
    <row r="6" spans="2:12" x14ac:dyDescent="0.35">
      <c r="L6" s="55">
        <v>0.4</v>
      </c>
    </row>
    <row r="7" spans="2:12" x14ac:dyDescent="0.35">
      <c r="B7" s="4" t="s">
        <v>25</v>
      </c>
      <c r="F7" s="4" t="s">
        <v>31</v>
      </c>
      <c r="L7" s="54">
        <v>0.5</v>
      </c>
    </row>
    <row r="8" spans="2:12" s="31" customFormat="1" ht="29.25" customHeight="1" x14ac:dyDescent="0.35">
      <c r="B8" s="34" t="s">
        <v>24</v>
      </c>
      <c r="C8" s="34">
        <v>12000</v>
      </c>
      <c r="F8" s="34" t="s">
        <v>14</v>
      </c>
      <c r="G8" s="39">
        <v>7500</v>
      </c>
      <c r="L8" s="55">
        <v>0.6</v>
      </c>
    </row>
    <row r="9" spans="2:12" s="31" customFormat="1" ht="31.2" x14ac:dyDescent="0.35">
      <c r="B9" s="35" t="s">
        <v>29</v>
      </c>
      <c r="C9" s="34">
        <v>6000</v>
      </c>
      <c r="F9" s="34" t="s">
        <v>9</v>
      </c>
      <c r="G9" s="52">
        <f>VLOOKUP($G$8,'Price-Demand'!$B$14:$C$41,2,FALSE)</f>
        <v>1895.25</v>
      </c>
      <c r="I9"/>
      <c r="L9" s="54">
        <v>0.7</v>
      </c>
    </row>
    <row r="10" spans="2:12" x14ac:dyDescent="0.35">
      <c r="L10" s="55">
        <v>0.8</v>
      </c>
    </row>
    <row r="11" spans="2:12" x14ac:dyDescent="0.35">
      <c r="L11" s="54">
        <v>0.9</v>
      </c>
    </row>
    <row r="12" spans="2:12" s="31" customFormat="1" ht="31.2" x14ac:dyDescent="0.35">
      <c r="B12" s="32" t="s">
        <v>3</v>
      </c>
      <c r="C12" s="32" t="s">
        <v>11</v>
      </c>
      <c r="D12" s="32" t="s">
        <v>12</v>
      </c>
      <c r="E12" s="33" t="s">
        <v>30</v>
      </c>
      <c r="F12" s="33" t="s">
        <v>35</v>
      </c>
      <c r="G12" s="32" t="s">
        <v>7</v>
      </c>
      <c r="H12" s="32" t="s">
        <v>5</v>
      </c>
      <c r="I12" s="32" t="s">
        <v>6</v>
      </c>
      <c r="J12" s="32" t="s">
        <v>10</v>
      </c>
      <c r="K12"/>
      <c r="L12" s="55">
        <v>1</v>
      </c>
    </row>
    <row r="13" spans="2:12" ht="20.25" customHeight="1" x14ac:dyDescent="0.35">
      <c r="B13" s="6">
        <v>500</v>
      </c>
      <c r="C13" s="5">
        <f>VLOOKUP(B13,'Cost-Supply'!$B$14:$C$26,2,FALSE)</f>
        <v>1447.5</v>
      </c>
      <c r="D13" s="5">
        <v>6000</v>
      </c>
      <c r="E13" s="59">
        <v>0</v>
      </c>
      <c r="F13" s="2">
        <f>$C$8*$E13</f>
        <v>0</v>
      </c>
      <c r="G13" s="5">
        <f>B13*(C13+D13)+F13</f>
        <v>3723750</v>
      </c>
      <c r="H13" s="5">
        <f>$B13*$G$8</f>
        <v>3750000</v>
      </c>
      <c r="I13" s="5">
        <f>H13-G13</f>
        <v>26250</v>
      </c>
      <c r="J13" s="38">
        <f>(I13/H13)</f>
        <v>7.0000000000000001E-3</v>
      </c>
    </row>
    <row r="14" spans="2:12" ht="20.25" customHeight="1" x14ac:dyDescent="0.35">
      <c r="B14" s="6">
        <v>1000</v>
      </c>
      <c r="C14" s="5">
        <f>VLOOKUP(B14,'Cost-Supply'!$B$14:$C$26,2,FALSE)</f>
        <v>1445</v>
      </c>
      <c r="D14" s="5">
        <v>6000</v>
      </c>
      <c r="E14" s="59">
        <v>0</v>
      </c>
      <c r="F14" s="2">
        <f>$C$8*$E14</f>
        <v>0</v>
      </c>
      <c r="G14" s="5">
        <f>B14*(C14+D14)+F14</f>
        <v>7445000</v>
      </c>
      <c r="H14" s="5">
        <f>$B14*$G$8</f>
        <v>7500000</v>
      </c>
      <c r="I14" s="5">
        <f t="shared" ref="I14:I25" si="0">H14-G14</f>
        <v>55000</v>
      </c>
      <c r="J14" s="38">
        <f t="shared" ref="J14:J25" si="1">(I14/H14)</f>
        <v>7.3333333333333332E-3</v>
      </c>
    </row>
    <row r="15" spans="2:12" ht="20.25" customHeight="1" x14ac:dyDescent="0.35">
      <c r="B15" s="6">
        <v>2000</v>
      </c>
      <c r="C15" s="5">
        <f>VLOOKUP(B15,'Cost-Supply'!$B$14:$C$26,2,FALSE)</f>
        <v>1440</v>
      </c>
      <c r="D15" s="5">
        <v>6000</v>
      </c>
      <c r="E15" s="59">
        <f>MROUND((B15-$B$15)/1200,1)</f>
        <v>0</v>
      </c>
      <c r="F15" s="2">
        <f>$C$8*$E15</f>
        <v>0</v>
      </c>
      <c r="G15" s="5">
        <f>B15*(C15+D15)+F15</f>
        <v>14880000</v>
      </c>
      <c r="H15" s="5">
        <f>$B15*$G$8</f>
        <v>15000000</v>
      </c>
      <c r="I15" s="5">
        <f t="shared" si="0"/>
        <v>120000</v>
      </c>
      <c r="J15" s="38">
        <f t="shared" si="1"/>
        <v>8.0000000000000002E-3</v>
      </c>
    </row>
    <row r="16" spans="2:12" ht="20.25" customHeight="1" x14ac:dyDescent="0.35">
      <c r="B16" s="6">
        <v>3000</v>
      </c>
      <c r="C16" s="5">
        <f>VLOOKUP(B16,'Cost-Supply'!$B$14:$C$26,2,FALSE)</f>
        <v>1435</v>
      </c>
      <c r="D16" s="5">
        <v>6000</v>
      </c>
      <c r="E16" s="59">
        <f>MROUND((B16-$B$15)/1200,1)</f>
        <v>1</v>
      </c>
      <c r="F16" s="2">
        <f>$C$8*$E16</f>
        <v>12000</v>
      </c>
      <c r="G16" s="5">
        <f>B16*(C16+D16)+F16</f>
        <v>22317000</v>
      </c>
      <c r="H16" s="5">
        <f>$B16*$G$8</f>
        <v>22500000</v>
      </c>
      <c r="I16" s="5">
        <f t="shared" si="0"/>
        <v>183000</v>
      </c>
      <c r="J16" s="38">
        <f t="shared" si="1"/>
        <v>8.1333333333333327E-3</v>
      </c>
    </row>
    <row r="17" spans="2:10" ht="20.25" customHeight="1" x14ac:dyDescent="0.35">
      <c r="B17" s="6">
        <v>4000</v>
      </c>
      <c r="C17" s="5">
        <f>VLOOKUP(B17,'Cost-Supply'!$B$14:$C$26,2,FALSE)</f>
        <v>1430</v>
      </c>
      <c r="D17" s="5">
        <v>6000</v>
      </c>
      <c r="E17" s="59">
        <f>MROUND((B17-$B$15)/1200,1)</f>
        <v>2</v>
      </c>
      <c r="F17" s="2">
        <f>$C$8*$E17</f>
        <v>24000</v>
      </c>
      <c r="G17" s="5">
        <f>B17*(C17+D17)+F17</f>
        <v>29744000</v>
      </c>
      <c r="H17" s="5">
        <f>$B17*$G$8</f>
        <v>30000000</v>
      </c>
      <c r="I17" s="5">
        <f t="shared" si="0"/>
        <v>256000</v>
      </c>
      <c r="J17" s="38">
        <f t="shared" si="1"/>
        <v>8.5333333333333337E-3</v>
      </c>
    </row>
    <row r="18" spans="2:10" ht="20.25" customHeight="1" x14ac:dyDescent="0.35">
      <c r="B18" s="6">
        <v>5000</v>
      </c>
      <c r="C18" s="5">
        <f>VLOOKUP(B18,'Cost-Supply'!$B$14:$C$26,2,FALSE)</f>
        <v>1425</v>
      </c>
      <c r="D18" s="5">
        <v>6000</v>
      </c>
      <c r="E18" s="59">
        <f>MROUND((B18-$B$15)/1200,1)</f>
        <v>3</v>
      </c>
      <c r="F18" s="2">
        <f>$C$8*$E18</f>
        <v>36000</v>
      </c>
      <c r="G18" s="5">
        <f>B18*(C18+D18)+F18</f>
        <v>37161000</v>
      </c>
      <c r="H18" s="5">
        <f>$B18*$G$8</f>
        <v>37500000</v>
      </c>
      <c r="I18" s="5">
        <f t="shared" si="0"/>
        <v>339000</v>
      </c>
      <c r="J18" s="38">
        <f t="shared" si="1"/>
        <v>9.0399999999999994E-3</v>
      </c>
    </row>
    <row r="19" spans="2:10" ht="20.25" customHeight="1" x14ac:dyDescent="0.35">
      <c r="B19" s="6">
        <v>6000</v>
      </c>
      <c r="C19" s="5">
        <f>VLOOKUP(B19,'Cost-Supply'!$B$14:$C$26,2,FALSE)</f>
        <v>1413.1</v>
      </c>
      <c r="D19" s="5">
        <v>6000</v>
      </c>
      <c r="E19" s="59">
        <f>MROUND((B19-$B$15)/1200,1)</f>
        <v>3</v>
      </c>
      <c r="F19" s="2">
        <f>$C$8*$E19</f>
        <v>36000</v>
      </c>
      <c r="G19" s="5">
        <f>B19*(C19+D19)+F19</f>
        <v>44514600</v>
      </c>
      <c r="H19" s="5">
        <f>$B19*$G$8</f>
        <v>45000000</v>
      </c>
      <c r="I19" s="5">
        <f t="shared" si="0"/>
        <v>485400</v>
      </c>
      <c r="J19" s="38">
        <f t="shared" si="1"/>
        <v>1.0786666666666667E-2</v>
      </c>
    </row>
    <row r="20" spans="2:10" ht="20.25" customHeight="1" x14ac:dyDescent="0.35">
      <c r="B20" s="6">
        <v>7000</v>
      </c>
      <c r="C20" s="5">
        <f>VLOOKUP(B20,'Cost-Supply'!$B$14:$C$26,2,FALSE)</f>
        <v>1401.3999999999999</v>
      </c>
      <c r="D20" s="5">
        <v>6000</v>
      </c>
      <c r="E20" s="59">
        <f>MROUND((B20-$B$15)/1200,1)</f>
        <v>4</v>
      </c>
      <c r="F20" s="2">
        <f>$C$8*$E20</f>
        <v>48000</v>
      </c>
      <c r="G20" s="5">
        <f>B20*(C20+D20)+F20</f>
        <v>51857800</v>
      </c>
      <c r="H20" s="5">
        <f>$B20*$G$8</f>
        <v>52500000</v>
      </c>
      <c r="I20" s="5">
        <f t="shared" si="0"/>
        <v>642200</v>
      </c>
      <c r="J20" s="38">
        <f t="shared" si="1"/>
        <v>1.2232380952380953E-2</v>
      </c>
    </row>
    <row r="21" spans="2:10" x14ac:dyDescent="0.35">
      <c r="B21" s="6">
        <v>8000</v>
      </c>
      <c r="C21" s="5">
        <f>VLOOKUP(B21,'Cost-Supply'!$B$14:$C$26,2,FALSE)</f>
        <v>1389.7</v>
      </c>
      <c r="D21" s="5">
        <v>6000</v>
      </c>
      <c r="E21" s="59">
        <f>MROUND((B21-$B$15)/1200,1)</f>
        <v>5</v>
      </c>
      <c r="F21" s="2">
        <f>$C$8*$E21</f>
        <v>60000</v>
      </c>
      <c r="G21" s="5">
        <f>B21*(C21+D21)+F21</f>
        <v>59177600</v>
      </c>
      <c r="H21" s="5">
        <f>$B21*$G$8</f>
        <v>60000000</v>
      </c>
      <c r="I21" s="5">
        <f t="shared" si="0"/>
        <v>822400</v>
      </c>
      <c r="J21" s="38">
        <f t="shared" si="1"/>
        <v>1.3706666666666667E-2</v>
      </c>
    </row>
    <row r="22" spans="2:10" x14ac:dyDescent="0.35">
      <c r="B22" s="6">
        <v>9000</v>
      </c>
      <c r="C22" s="5">
        <f>VLOOKUP(B22,'Cost-Supply'!$B$14:$C$26,2,FALSE)</f>
        <v>1378</v>
      </c>
      <c r="D22" s="5">
        <v>6000</v>
      </c>
      <c r="E22" s="59">
        <f>MROUND((B22-$B$15)/1200,1)</f>
        <v>6</v>
      </c>
      <c r="F22" s="2">
        <f>$C$8*$E22</f>
        <v>72000</v>
      </c>
      <c r="G22" s="5">
        <f>B22*(C22+D22)+F22</f>
        <v>66474000</v>
      </c>
      <c r="H22" s="5">
        <f>$B22*$G$8</f>
        <v>67500000</v>
      </c>
      <c r="I22" s="5">
        <f t="shared" si="0"/>
        <v>1026000</v>
      </c>
      <c r="J22" s="38">
        <f t="shared" si="1"/>
        <v>1.52E-2</v>
      </c>
    </row>
    <row r="23" spans="2:10" x14ac:dyDescent="0.35">
      <c r="B23" s="6">
        <v>10000</v>
      </c>
      <c r="C23" s="5">
        <f>VLOOKUP(B23,'Cost-Supply'!$B$14:$C$26,2,FALSE)</f>
        <v>1366.3</v>
      </c>
      <c r="D23" s="5">
        <v>6000</v>
      </c>
      <c r="E23" s="59">
        <f>MROUND((B23-$B$15)/1200,1)</f>
        <v>7</v>
      </c>
      <c r="F23" s="2">
        <f>$C$8*$E23</f>
        <v>84000</v>
      </c>
      <c r="G23" s="5">
        <f>B23*(C23+D23)+F23</f>
        <v>73747000</v>
      </c>
      <c r="H23" s="5">
        <f>$B23*$G$8</f>
        <v>75000000</v>
      </c>
      <c r="I23" s="5">
        <f t="shared" si="0"/>
        <v>1253000</v>
      </c>
      <c r="J23" s="38">
        <f t="shared" si="1"/>
        <v>1.6706666666666668E-2</v>
      </c>
    </row>
    <row r="24" spans="2:10" x14ac:dyDescent="0.35">
      <c r="B24" s="6">
        <v>11000</v>
      </c>
      <c r="C24" s="5">
        <f>VLOOKUP(B24,'Cost-Supply'!$B$14:$C$26,2,FALSE)</f>
        <v>1354.6</v>
      </c>
      <c r="D24" s="5">
        <v>6000</v>
      </c>
      <c r="E24" s="59">
        <f>MROUND((B24-$B$15)/1200,1)</f>
        <v>8</v>
      </c>
      <c r="F24" s="2">
        <f>$C$8*$E24</f>
        <v>96000</v>
      </c>
      <c r="G24" s="5">
        <f>B24*(C24+D24)+F24</f>
        <v>80996600</v>
      </c>
      <c r="H24" s="5">
        <f>$B24*$G$8</f>
        <v>82500000</v>
      </c>
      <c r="I24" s="5">
        <f t="shared" si="0"/>
        <v>1503400</v>
      </c>
      <c r="J24" s="38">
        <f t="shared" si="1"/>
        <v>1.8223030303030303E-2</v>
      </c>
    </row>
    <row r="25" spans="2:10" x14ac:dyDescent="0.35">
      <c r="B25" s="6">
        <v>12000</v>
      </c>
      <c r="C25" s="5">
        <f>VLOOKUP(B25,'Cost-Supply'!$B$14:$C$26,2,FALSE)</f>
        <v>1342.8999999999999</v>
      </c>
      <c r="D25" s="5">
        <v>6000</v>
      </c>
      <c r="E25" s="59">
        <f>MROUND((B25-$B$15)/1200,1)</f>
        <v>8</v>
      </c>
      <c r="F25" s="2">
        <f>$C$8*$E25</f>
        <v>96000</v>
      </c>
      <c r="G25" s="5">
        <f>B25*(C25+D25)+F25</f>
        <v>88210800</v>
      </c>
      <c r="H25" s="5">
        <f>$B25*$G$8</f>
        <v>90000000</v>
      </c>
      <c r="I25" s="5">
        <f t="shared" si="0"/>
        <v>1789200</v>
      </c>
      <c r="J25" s="38">
        <f t="shared" si="1"/>
        <v>1.9879999999999998E-2</v>
      </c>
    </row>
  </sheetData>
  <dataValidations count="1">
    <dataValidation type="list" allowBlank="1" showInputMessage="1" showErrorMessage="1" sqref="H5" xr:uid="{D54A72F7-8209-4300-A6FA-1F5C229AC0B3}">
      <formula1>$L$3:$L$12</formula1>
    </dataValidation>
  </dataValidations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1" manualBreakCount="1">
    <brk id="23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6F4C35-BADC-4338-9C6F-544B54FF8707}">
          <x14:formula1>
            <xm:f>'Price-Demand'!$B$14:$B$41</xm:f>
          </x14:formula1>
          <xm:sqref>G8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First_Submission</vt:lpstr>
      <vt:lpstr>Cost-Supply</vt:lpstr>
      <vt:lpstr>Price-Demand</vt:lpstr>
      <vt:lpstr>Model</vt:lpstr>
      <vt:lpstr>Model!solver_opt</vt:lpstr>
      <vt:lpstr>Model!solver_rhs1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Kaushal</dc:creator>
  <cp:lastModifiedBy>Deepsankar mukherjee</cp:lastModifiedBy>
  <dcterms:created xsi:type="dcterms:W3CDTF">2003-11-13T08:17:49Z</dcterms:created>
  <dcterms:modified xsi:type="dcterms:W3CDTF">2023-09-19T10:21:30Z</dcterms:modified>
</cp:coreProperties>
</file>