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 AE/"/>
    </mc:Choice>
  </mc:AlternateContent>
  <xr:revisionPtr revIDLastSave="0" documentId="13_ncr:1_{61F63EBA-79D3-3E46-AE96-9652553888C1}" xr6:coauthVersionLast="40" xr6:coauthVersionMax="40" xr10:uidLastSave="{00000000-0000-0000-0000-000000000000}"/>
  <bookViews>
    <workbookView xWindow="9080" yWindow="1180" windowWidth="18320" windowHeight="17540" tabRatio="500" xr2:uid="{00000000-000D-0000-FFFF-FFFF00000000}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Sheet1!$J$14:$J$17</definedName>
    <definedName name="solver_lhs2" localSheetId="0" hidden="1">Sheet1!$J$5:$J$6</definedName>
    <definedName name="solver_lhs3" localSheetId="0" hidden="1">Sheet1!$J$7:$J$13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Sheet1!$I$20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Sheet1!$L$14:$L$17</definedName>
    <definedName name="solver_rhs2" localSheetId="0" hidden="1">Sheet1!$L$5:$L$6</definedName>
    <definedName name="solver_rhs3" localSheetId="0" hidden="1">Sheet1!$L$7:$L$13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N44" i="1" s="1"/>
  <c r="M34" i="1"/>
  <c r="N34" i="1" s="1"/>
  <c r="I20" i="1"/>
  <c r="J28" i="1"/>
  <c r="K28" i="1"/>
  <c r="L28" i="1"/>
  <c r="J27" i="1"/>
  <c r="K27" i="1"/>
  <c r="L27" i="1"/>
  <c r="I28" i="1"/>
  <c r="I27" i="1"/>
  <c r="L12" i="1" l="1"/>
  <c r="J20" i="1"/>
  <c r="J12" i="1"/>
  <c r="D20" i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53" i="1"/>
  <c r="H53" i="1" s="1"/>
  <c r="I24" i="1"/>
  <c r="J9" i="1"/>
  <c r="J7" i="1"/>
  <c r="J10" i="1"/>
  <c r="I22" i="1"/>
  <c r="J16" i="1"/>
  <c r="J15" i="1"/>
  <c r="J14" i="1"/>
  <c r="J17" i="1"/>
  <c r="L17" i="1"/>
  <c r="L16" i="1"/>
  <c r="L15" i="1"/>
  <c r="L14" i="1"/>
  <c r="L10" i="1"/>
  <c r="L11" i="1"/>
  <c r="L13" i="1"/>
  <c r="J13" i="1"/>
  <c r="J11" i="1"/>
  <c r="L9" i="1"/>
  <c r="L8" i="1"/>
  <c r="J8" i="1"/>
  <c r="L7" i="1"/>
  <c r="J6" i="1" l="1"/>
  <c r="J5" i="1"/>
</calcChain>
</file>

<file path=xl/sharedStrings.xml><?xml version="1.0" encoding="utf-8"?>
<sst xmlns="http://schemas.openxmlformats.org/spreadsheetml/2006/main" count="139" uniqueCount="52">
  <si>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</si>
  <si>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</si>
  <si>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</si>
  <si>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</si>
  <si>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</si>
  <si>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</si>
  <si>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</si>
  <si>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</si>
  <si>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</si>
  <si>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</si>
  <si>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</si>
  <si>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</si>
  <si>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</si>
  <si>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</si>
  <si>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</si>
  <si>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</si>
  <si>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</si>
  <si>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</si>
  <si>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</si>
  <si>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</si>
  <si>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</si>
  <si>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</si>
  <si>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Sign</t>
  </si>
  <si>
    <t>RHS</t>
  </si>
  <si>
    <t>LHS</t>
  </si>
  <si>
    <t>=</t>
  </si>
  <si>
    <t>Ambrosi cap</t>
  </si>
  <si>
    <t>&lt;=</t>
  </si>
  <si>
    <t>Bresciani cap</t>
  </si>
  <si>
    <t>Castri cap</t>
  </si>
  <si>
    <t>De Blasi cap</t>
  </si>
  <si>
    <t>Esteni cap</t>
  </si>
  <si>
    <t>Filatoi riuniti cap</t>
  </si>
  <si>
    <t>Giuliani cap</t>
  </si>
  <si>
    <t>Constraints</t>
  </si>
  <si>
    <t>&gt;=</t>
  </si>
  <si>
    <t>Extra fine</t>
  </si>
  <si>
    <t xml:space="preserve">Medium </t>
  </si>
  <si>
    <t>Medium yarn outsourced:</t>
  </si>
  <si>
    <t>Fine yarn outsourced:</t>
  </si>
  <si>
    <r>
      <t>Objective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value:</t>
    </r>
  </si>
  <si>
    <t>max capacity reached</t>
  </si>
  <si>
    <t>production capacity</t>
  </si>
  <si>
    <t>total amount outsourced</t>
  </si>
  <si>
    <t>expansion +600=</t>
  </si>
  <si>
    <t>first case</t>
  </si>
  <si>
    <t>internal cost increase</t>
  </si>
  <si>
    <t>new objective</t>
  </si>
  <si>
    <t>Cost of Production ($/kg) + 5 % increase in internal cost</t>
  </si>
  <si>
    <t>Cost of Production ($/kg)  -5 % increase in internal cost</t>
  </si>
  <si>
    <t xml:space="preserve">change 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</si>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</sst>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9" formatCode="_-[$$-409]* #,##0.00_ ;_-[$$-409]* \-#,##0.00\ ;_-[$$-409]* &quot;-&quot;??_ ;_-@_ "/>
  </numFmts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3" fillId="0" borderId="0" xfId="0" applyFont="1" applyFill="1" applyBorder="1" applyAlignment="1">
      <alignment horizontal="left" vertical="center" wrapText="1"/>
    </xf>
    <xf numFmtId="165" fontId="0" fillId="0" borderId="0" xfId="0" applyNumberFormat="1"/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1" fontId="0" fillId="0" borderId="18" xfId="0" applyNumberFormat="1" applyBorder="1"/>
    <xf numFmtId="0" fontId="1" fillId="0" borderId="19" xfId="0" applyFont="1" applyBorder="1" applyAlignment="1">
      <alignment horizontal="right" vertical="center" wrapText="1"/>
    </xf>
    <xf numFmtId="0" fontId="0" fillId="0" borderId="20" xfId="0" applyBorder="1"/>
    <xf numFmtId="1" fontId="0" fillId="0" borderId="21" xfId="0" applyNumberFormat="1" applyBorder="1"/>
    <xf numFmtId="0" fontId="0" fillId="0" borderId="22" xfId="0" applyBorder="1"/>
    <xf numFmtId="1" fontId="0" fillId="0" borderId="23" xfId="0" applyNumberFormat="1" applyBorder="1"/>
    <xf numFmtId="0" fontId="1" fillId="0" borderId="24" xfId="0" applyFont="1" applyBorder="1" applyAlignment="1">
      <alignment horizontal="right" vertical="center" wrapText="1"/>
    </xf>
    <xf numFmtId="0" fontId="0" fillId="0" borderId="25" xfId="0" applyBorder="1"/>
    <xf numFmtId="0" fontId="1" fillId="3" borderId="26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165" fontId="0" fillId="4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0" fontId="0" fillId="0" borderId="18" xfId="0" applyBorder="1"/>
    <xf numFmtId="2" fontId="3" fillId="4" borderId="19" xfId="0" applyNumberFormat="1" applyFont="1" applyFill="1" applyBorder="1" applyAlignment="1">
      <alignment horizontal="center" vertical="center" wrapText="1"/>
    </xf>
    <xf numFmtId="2" fontId="3" fillId="4" borderId="20" xfId="0" applyNumberFormat="1" applyFont="1" applyFill="1" applyBorder="1" applyAlignment="1">
      <alignment horizontal="center" vertical="center" wrapText="1"/>
    </xf>
    <xf numFmtId="2" fontId="3" fillId="4" borderId="21" xfId="0" applyNumberFormat="1" applyFont="1" applyFill="1" applyBorder="1"/>
    <xf numFmtId="0" fontId="3" fillId="4" borderId="23" xfId="0" applyFont="1" applyFill="1" applyBorder="1"/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0" fillId="5" borderId="0" xfId="0" applyNumberFormat="1" applyFont="1" applyFill="1" applyBorder="1" applyAlignment="1">
      <alignment horizontal="center" vertical="center" wrapText="1"/>
    </xf>
    <xf numFmtId="0" fontId="0" fillId="5" borderId="22" xfId="0" applyNumberFormat="1" applyFont="1" applyFill="1" applyBorder="1" applyAlignment="1">
      <alignment horizontal="center" vertical="center" wrapText="1"/>
    </xf>
    <xf numFmtId="0" fontId="0" fillId="5" borderId="0" xfId="0" applyNumberFormat="1" applyFont="1" applyFill="1" applyBorder="1"/>
    <xf numFmtId="0" fontId="0" fillId="5" borderId="22" xfId="0" applyNumberFormat="1" applyFont="1" applyFill="1" applyBorder="1"/>
    <xf numFmtId="0" fontId="1" fillId="5" borderId="28" xfId="0" applyFont="1" applyFill="1" applyBorder="1" applyAlignment="1">
      <alignment horizontal="left" vertical="center" wrapText="1"/>
    </xf>
    <xf numFmtId="0" fontId="0" fillId="5" borderId="24" xfId="0" applyNumberFormat="1" applyFont="1" applyFill="1" applyBorder="1" applyAlignment="1">
      <alignment horizontal="center" vertical="center" wrapText="1"/>
    </xf>
    <xf numFmtId="0" fontId="0" fillId="5" borderId="25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center" vertical="center" wrapText="1"/>
    </xf>
    <xf numFmtId="0" fontId="0" fillId="6" borderId="22" xfId="0" applyNumberFormat="1" applyFont="1" applyFill="1" applyBorder="1" applyAlignment="1">
      <alignment horizontal="center" vertical="center" wrapText="1"/>
    </xf>
    <xf numFmtId="165" fontId="0" fillId="6" borderId="24" xfId="0" applyNumberFormat="1" applyFill="1" applyBorder="1"/>
    <xf numFmtId="165" fontId="0" fillId="6" borderId="25" xfId="0" applyNumberFormat="1" applyFill="1" applyBorder="1"/>
    <xf numFmtId="0" fontId="1" fillId="6" borderId="28" xfId="0" applyFont="1" applyFill="1" applyBorder="1" applyAlignment="1">
      <alignment horizontal="left" vertical="center" wrapText="1"/>
    </xf>
    <xf numFmtId="0" fontId="0" fillId="6" borderId="24" xfId="0" applyNumberFormat="1" applyFont="1" applyFill="1" applyBorder="1" applyAlignment="1">
      <alignment horizontal="center" vertical="center" wrapText="1"/>
    </xf>
    <xf numFmtId="0" fontId="0" fillId="6" borderId="25" xfId="0" applyNumberFormat="1" applyFont="1" applyFill="1" applyBorder="1" applyAlignment="1">
      <alignment horizontal="center" vertical="center" wrapText="1"/>
    </xf>
    <xf numFmtId="169" fontId="0" fillId="0" borderId="0" xfId="0" applyNumberFormat="1"/>
    <xf numFmtId="2" fontId="0" fillId="0" borderId="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5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E17" workbookViewId="0">
      <selection activeCell="N44" sqref="N44"/>
    </sheetView>
  </sheetViews>
  <sheetFormatPr baseColWidth="10" defaultRowHeight="16"/>
  <cols>
    <col min="6" max="6" width="13.6640625" customWidth="1"/>
    <col min="7" max="7" width="13" customWidth="1"/>
    <col min="8" max="8" width="13.5" customWidth="1"/>
    <col min="9" max="9" width="17.1640625" customWidth="1"/>
    <col min="13" max="14" width="13.83203125" bestFit="1" customWidth="1"/>
  </cols>
  <sheetData>
    <row r="1" spans="1:12">
      <c r="A1" s="12" t="s">
        <v>0</v>
      </c>
      <c r="B1" s="1"/>
      <c r="C1" s="1"/>
      <c r="D1" s="1"/>
      <c r="E1" s="1"/>
    </row>
    <row r="2" spans="1:12">
      <c r="A2" s="1"/>
      <c r="B2" s="1"/>
      <c r="C2" s="1"/>
      <c r="D2" s="1"/>
      <c r="E2" s="1"/>
    </row>
    <row r="3" spans="1:12" ht="17" thickBot="1">
      <c r="A3" s="12" t="s">
        <v>1</v>
      </c>
      <c r="B3" s="1"/>
      <c r="C3" s="1"/>
      <c r="D3" s="1"/>
      <c r="E3" s="1"/>
    </row>
    <row r="4" spans="1:12" ht="17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G4" s="24"/>
      <c r="I4" s="28" t="s">
        <v>34</v>
      </c>
      <c r="J4" s="25" t="s">
        <v>24</v>
      </c>
      <c r="K4" s="26" t="s">
        <v>22</v>
      </c>
      <c r="L4" s="27" t="s">
        <v>23</v>
      </c>
    </row>
    <row r="5" spans="1:12">
      <c r="A5" s="5" t="s">
        <v>7</v>
      </c>
      <c r="B5" s="6"/>
      <c r="C5" s="17">
        <v>0.4</v>
      </c>
      <c r="D5" s="17">
        <v>0.375</v>
      </c>
      <c r="E5" s="18">
        <v>0.25</v>
      </c>
      <c r="I5" t="s">
        <v>7</v>
      </c>
      <c r="J5">
        <f>B53</f>
        <v>0</v>
      </c>
      <c r="K5" t="s">
        <v>25</v>
      </c>
      <c r="L5">
        <v>0</v>
      </c>
    </row>
    <row r="6" spans="1:12">
      <c r="A6" s="5" t="s">
        <v>8</v>
      </c>
      <c r="B6" s="17">
        <v>0.7</v>
      </c>
      <c r="C6" s="17">
        <v>0.5</v>
      </c>
      <c r="D6" s="17">
        <v>0.35</v>
      </c>
      <c r="E6" s="18">
        <v>0.25</v>
      </c>
      <c r="I6" t="s">
        <v>10</v>
      </c>
      <c r="J6">
        <f>B56</f>
        <v>0</v>
      </c>
      <c r="K6" t="s">
        <v>25</v>
      </c>
      <c r="L6">
        <v>0</v>
      </c>
    </row>
    <row r="7" spans="1:12">
      <c r="A7" s="5" t="s">
        <v>9</v>
      </c>
      <c r="B7" s="17">
        <v>0.67500000000000004</v>
      </c>
      <c r="C7" s="17">
        <v>0.45</v>
      </c>
      <c r="D7" s="17">
        <v>0.4</v>
      </c>
      <c r="E7" s="18">
        <v>0.25</v>
      </c>
      <c r="I7" t="s">
        <v>26</v>
      </c>
      <c r="J7">
        <f t="shared" ref="J7:J12" si="0">SUMPRODUCT(B53:E53,B5:E5)</f>
        <v>2500</v>
      </c>
      <c r="K7" t="s">
        <v>27</v>
      </c>
      <c r="L7">
        <f>B15</f>
        <v>2500</v>
      </c>
    </row>
    <row r="8" spans="1:12">
      <c r="A8" s="5" t="s">
        <v>10</v>
      </c>
      <c r="B8" s="6"/>
      <c r="C8" s="17">
        <v>0.45</v>
      </c>
      <c r="D8" s="17">
        <v>0.35</v>
      </c>
      <c r="E8" s="18">
        <v>0.2</v>
      </c>
      <c r="I8" t="s">
        <v>28</v>
      </c>
      <c r="J8">
        <f t="shared" si="0"/>
        <v>3000</v>
      </c>
      <c r="K8" t="s">
        <v>27</v>
      </c>
      <c r="L8">
        <f>B16</f>
        <v>3000</v>
      </c>
    </row>
    <row r="9" spans="1:12">
      <c r="A9" s="5" t="s">
        <v>11</v>
      </c>
      <c r="B9" s="17">
        <v>0.65</v>
      </c>
      <c r="C9" s="17">
        <v>0.45</v>
      </c>
      <c r="D9" s="17">
        <v>0.4</v>
      </c>
      <c r="E9" s="18">
        <v>0.25</v>
      </c>
      <c r="I9" t="s">
        <v>29</v>
      </c>
      <c r="J9">
        <f t="shared" si="0"/>
        <v>2500</v>
      </c>
      <c r="K9" t="s">
        <v>27</v>
      </c>
      <c r="L9">
        <f>B17</f>
        <v>2500</v>
      </c>
    </row>
    <row r="10" spans="1:12">
      <c r="A10" s="5" t="s">
        <v>12</v>
      </c>
      <c r="B10" s="17">
        <v>0.625</v>
      </c>
      <c r="C10" s="17">
        <v>0.5</v>
      </c>
      <c r="D10" s="17">
        <v>0.42499999999999999</v>
      </c>
      <c r="E10" s="18">
        <v>0.42499999999999999</v>
      </c>
      <c r="I10" t="s">
        <v>30</v>
      </c>
      <c r="J10">
        <f t="shared" si="0"/>
        <v>219.92626110273528</v>
      </c>
      <c r="K10" t="s">
        <v>27</v>
      </c>
      <c r="L10">
        <f t="shared" ref="L10:L13" si="1">B18</f>
        <v>2600</v>
      </c>
    </row>
    <row r="11" spans="1:12" ht="17" thickBot="1">
      <c r="A11" s="9" t="s">
        <v>13</v>
      </c>
      <c r="B11" s="19">
        <v>0.7</v>
      </c>
      <c r="C11" s="19">
        <v>0.45</v>
      </c>
      <c r="D11" s="19">
        <v>0.35</v>
      </c>
      <c r="E11" s="20">
        <v>0.4</v>
      </c>
      <c r="I11" t="s">
        <v>31</v>
      </c>
      <c r="J11">
        <f t="shared" si="0"/>
        <v>2500</v>
      </c>
      <c r="K11" t="s">
        <v>27</v>
      </c>
      <c r="L11">
        <f t="shared" si="1"/>
        <v>2500</v>
      </c>
    </row>
    <row r="12" spans="1:12">
      <c r="A12" s="1"/>
      <c r="B12" s="1"/>
      <c r="C12" s="1"/>
      <c r="D12" s="1"/>
      <c r="E12" s="1"/>
      <c r="I12" t="s">
        <v>32</v>
      </c>
      <c r="J12">
        <f t="shared" si="0"/>
        <v>38599.999999999993</v>
      </c>
      <c r="K12" t="s">
        <v>27</v>
      </c>
      <c r="L12">
        <f>D20</f>
        <v>38600</v>
      </c>
    </row>
    <row r="13" spans="1:12" ht="17" thickBot="1">
      <c r="A13" s="12" t="s">
        <v>14</v>
      </c>
      <c r="B13" s="1"/>
      <c r="C13" s="1"/>
      <c r="D13" s="1"/>
      <c r="E13" s="1"/>
      <c r="I13" t="s">
        <v>33</v>
      </c>
      <c r="J13">
        <f t="shared" ref="J13" si="2">SUMPRODUCT(B59:E59,B11:E11)</f>
        <v>2499.9999999999986</v>
      </c>
      <c r="K13" t="s">
        <v>27</v>
      </c>
      <c r="L13">
        <f t="shared" si="1"/>
        <v>2500</v>
      </c>
    </row>
    <row r="14" spans="1:12" ht="17" thickBot="1">
      <c r="A14" s="2" t="s">
        <v>2</v>
      </c>
      <c r="B14" s="4" t="s">
        <v>15</v>
      </c>
      <c r="C14" s="1"/>
      <c r="D14" s="1"/>
      <c r="E14" s="1"/>
      <c r="I14" t="s">
        <v>36</v>
      </c>
      <c r="J14">
        <f>SUMPRODUCT(B53:B59)</f>
        <v>24999.999999999993</v>
      </c>
      <c r="K14" t="s">
        <v>35</v>
      </c>
      <c r="L14">
        <f>B45</f>
        <v>25000</v>
      </c>
    </row>
    <row r="15" spans="1:12">
      <c r="A15" s="5" t="s">
        <v>7</v>
      </c>
      <c r="B15" s="8">
        <v>2500</v>
      </c>
      <c r="C15" s="1"/>
      <c r="D15" s="1"/>
      <c r="E15" s="1"/>
      <c r="I15" t="s">
        <v>4</v>
      </c>
      <c r="J15">
        <f>SUM(C53:C59)</f>
        <v>25999.999999999996</v>
      </c>
      <c r="K15" t="s">
        <v>35</v>
      </c>
      <c r="L15">
        <f>B46</f>
        <v>26000</v>
      </c>
    </row>
    <row r="16" spans="1:12">
      <c r="A16" s="5" t="s">
        <v>8</v>
      </c>
      <c r="B16" s="8">
        <v>3000</v>
      </c>
      <c r="C16" s="1"/>
      <c r="D16" s="1"/>
      <c r="E16" s="1"/>
      <c r="I16" t="s">
        <v>37</v>
      </c>
      <c r="J16">
        <f>SUM(D53:D59)</f>
        <v>28000</v>
      </c>
      <c r="K16" t="s">
        <v>35</v>
      </c>
      <c r="L16">
        <f>B47</f>
        <v>28000</v>
      </c>
    </row>
    <row r="17" spans="1:12">
      <c r="A17" s="5" t="s">
        <v>9</v>
      </c>
      <c r="B17" s="8">
        <v>2500</v>
      </c>
      <c r="C17" s="1"/>
      <c r="D17" s="1"/>
      <c r="E17" s="1"/>
      <c r="I17" t="s">
        <v>6</v>
      </c>
      <c r="J17">
        <f>SUM(E53:E59)</f>
        <v>28000</v>
      </c>
      <c r="K17" t="s">
        <v>35</v>
      </c>
      <c r="L17">
        <f>B48</f>
        <v>28000</v>
      </c>
    </row>
    <row r="18" spans="1:12">
      <c r="A18" s="5" t="s">
        <v>10</v>
      </c>
      <c r="B18" s="8">
        <v>2600</v>
      </c>
      <c r="C18" s="1"/>
      <c r="D18" s="1"/>
      <c r="E18" s="1"/>
    </row>
    <row r="19" spans="1:12" ht="18" thickBot="1">
      <c r="A19" s="5" t="s">
        <v>11</v>
      </c>
      <c r="B19" s="8">
        <v>2500</v>
      </c>
      <c r="C19" s="1"/>
      <c r="D19" s="1"/>
      <c r="E19" s="1"/>
      <c r="H19" s="28" t="s">
        <v>45</v>
      </c>
      <c r="I19" s="29" t="s">
        <v>40</v>
      </c>
    </row>
    <row r="20" spans="1:12" ht="29" thickBot="1">
      <c r="A20" s="5" t="s">
        <v>12</v>
      </c>
      <c r="B20" s="33">
        <v>38000</v>
      </c>
      <c r="C20" s="47" t="s">
        <v>44</v>
      </c>
      <c r="D20" s="48">
        <f>B20+600</f>
        <v>38600</v>
      </c>
      <c r="E20" s="1"/>
      <c r="H20" s="49">
        <v>1382544.334</v>
      </c>
      <c r="I20" s="30">
        <f>SUMPRODUCT(B53:E59,B25:E31) + SUMPRODUCT(B53:E59,B35:E41)</f>
        <v>1381273.7460796284</v>
      </c>
      <c r="J20" s="30">
        <f>I20-H20</f>
        <v>-1270.5879203716759</v>
      </c>
    </row>
    <row r="21" spans="1:12" ht="17" thickBot="1">
      <c r="A21" s="9" t="s">
        <v>13</v>
      </c>
      <c r="B21" s="10">
        <v>2500</v>
      </c>
      <c r="C21" s="1"/>
      <c r="D21" s="1"/>
      <c r="E21" s="1"/>
      <c r="I21" s="28" t="s">
        <v>38</v>
      </c>
    </row>
    <row r="22" spans="1:12">
      <c r="A22" s="1"/>
      <c r="B22" s="1"/>
      <c r="C22" s="1"/>
      <c r="D22" s="1"/>
      <c r="E22" s="1"/>
      <c r="I22">
        <f>SUM(D53:D59)-D58</f>
        <v>7771.2178888649541</v>
      </c>
    </row>
    <row r="23" spans="1:12" ht="17" thickBot="1">
      <c r="A23" s="12" t="s">
        <v>16</v>
      </c>
      <c r="B23" s="1"/>
      <c r="C23" s="1"/>
      <c r="D23" s="1"/>
      <c r="E23" s="1"/>
      <c r="I23" s="28" t="s">
        <v>39</v>
      </c>
    </row>
    <row r="24" spans="1:12" ht="17" thickBot="1">
      <c r="A24" s="56" t="s">
        <v>2</v>
      </c>
      <c r="B24" s="57" t="s">
        <v>3</v>
      </c>
      <c r="C24" s="57" t="s">
        <v>4</v>
      </c>
      <c r="D24" s="57" t="s">
        <v>5</v>
      </c>
      <c r="E24" s="58" t="s">
        <v>6</v>
      </c>
      <c r="I24">
        <f>C53</f>
        <v>6250</v>
      </c>
    </row>
    <row r="25" spans="1:12" ht="17" thickBot="1">
      <c r="A25" s="59" t="s">
        <v>7</v>
      </c>
      <c r="B25" s="60"/>
      <c r="C25" s="50">
        <v>13</v>
      </c>
      <c r="D25" s="50">
        <v>10.65</v>
      </c>
      <c r="E25" s="61">
        <v>9.6</v>
      </c>
    </row>
    <row r="26" spans="1:12">
      <c r="A26" s="59" t="s">
        <v>8</v>
      </c>
      <c r="B26" s="50">
        <v>17.399999999999999</v>
      </c>
      <c r="C26" s="50">
        <v>14.1</v>
      </c>
      <c r="D26" s="50">
        <v>11.2</v>
      </c>
      <c r="E26" s="61">
        <v>9.4499999999999993</v>
      </c>
      <c r="H26" s="51" t="s">
        <v>46</v>
      </c>
      <c r="I26" s="52">
        <v>18.25</v>
      </c>
      <c r="J26" s="52">
        <v>13.9</v>
      </c>
      <c r="K26" s="52">
        <v>11.4</v>
      </c>
      <c r="L26" s="53">
        <v>8.9</v>
      </c>
    </row>
    <row r="27" spans="1:12">
      <c r="A27" s="59" t="s">
        <v>9</v>
      </c>
      <c r="B27" s="50">
        <v>17.399999999999999</v>
      </c>
      <c r="C27" s="50">
        <v>14.22</v>
      </c>
      <c r="D27" s="50">
        <v>11</v>
      </c>
      <c r="E27" s="61">
        <v>9.5</v>
      </c>
      <c r="H27" s="54">
        <v>1.05</v>
      </c>
      <c r="I27" s="92">
        <f>I26*$H$27</f>
        <v>19.162500000000001</v>
      </c>
      <c r="J27" s="92">
        <f>J26*$H$27</f>
        <v>14.595000000000001</v>
      </c>
      <c r="K27" s="92">
        <f>K26*$H$27</f>
        <v>11.97</v>
      </c>
      <c r="L27" s="93">
        <f>L26*$H$27</f>
        <v>9.3450000000000006</v>
      </c>
    </row>
    <row r="28" spans="1:12" ht="17" thickBot="1">
      <c r="A28" s="59" t="s">
        <v>10</v>
      </c>
      <c r="B28" s="60"/>
      <c r="C28" s="50">
        <v>14.3</v>
      </c>
      <c r="D28" s="50">
        <v>11.25</v>
      </c>
      <c r="E28" s="61">
        <v>9.6</v>
      </c>
      <c r="H28" s="55">
        <v>0.95</v>
      </c>
      <c r="I28" s="94">
        <f>B30*$H$28</f>
        <v>17.337499999999999</v>
      </c>
      <c r="J28" s="94">
        <f>C30*$H$28</f>
        <v>13.205</v>
      </c>
      <c r="K28" s="94">
        <f>D30*$H$28</f>
        <v>10.83</v>
      </c>
      <c r="L28" s="95">
        <f>E30*$H$28</f>
        <v>8.4550000000000001</v>
      </c>
    </row>
    <row r="29" spans="1:12">
      <c r="A29" s="59" t="s">
        <v>11</v>
      </c>
      <c r="B29" s="50">
        <v>17.5</v>
      </c>
      <c r="C29" s="50">
        <v>13.8</v>
      </c>
      <c r="D29" s="50">
        <v>11.4</v>
      </c>
      <c r="E29" s="61">
        <v>9.6</v>
      </c>
      <c r="H29" s="28"/>
    </row>
    <row r="30" spans="1:12">
      <c r="A30" s="59" t="s">
        <v>12</v>
      </c>
      <c r="B30" s="50">
        <v>18.25</v>
      </c>
      <c r="C30" s="50">
        <v>13.9</v>
      </c>
      <c r="D30" s="50">
        <v>11.4</v>
      </c>
      <c r="E30" s="61">
        <v>8.9</v>
      </c>
    </row>
    <row r="31" spans="1:12" ht="17" thickBot="1">
      <c r="A31" s="62" t="s">
        <v>13</v>
      </c>
      <c r="B31" s="63">
        <v>19.75</v>
      </c>
      <c r="C31" s="63">
        <v>13.9</v>
      </c>
      <c r="D31" s="63">
        <v>10.75</v>
      </c>
      <c r="E31" s="64">
        <v>9.4</v>
      </c>
      <c r="H31" s="65" t="s">
        <v>48</v>
      </c>
      <c r="I31" s="66"/>
      <c r="J31" s="66"/>
      <c r="K31" s="66"/>
      <c r="L31" s="66"/>
    </row>
    <row r="32" spans="1:12" ht="17" thickBot="1">
      <c r="A32" s="1"/>
      <c r="B32" s="1"/>
      <c r="C32" s="1"/>
      <c r="D32" s="1"/>
      <c r="E32" s="1"/>
      <c r="H32" s="67" t="s">
        <v>2</v>
      </c>
      <c r="I32" s="68" t="s">
        <v>3</v>
      </c>
      <c r="J32" s="68" t="s">
        <v>4</v>
      </c>
      <c r="K32" s="68" t="s">
        <v>5</v>
      </c>
      <c r="L32" s="69" t="s">
        <v>6</v>
      </c>
    </row>
    <row r="33" spans="1:14" ht="17" thickBot="1">
      <c r="A33" s="12" t="s">
        <v>17</v>
      </c>
      <c r="B33" s="1"/>
      <c r="C33" s="1"/>
      <c r="D33" s="1"/>
      <c r="E33" s="1"/>
      <c r="H33" s="70" t="s">
        <v>7</v>
      </c>
      <c r="I33" s="71"/>
      <c r="J33" s="71">
        <v>13</v>
      </c>
      <c r="K33" s="71">
        <v>10.65</v>
      </c>
      <c r="L33" s="72">
        <v>9.6</v>
      </c>
      <c r="M33" t="s">
        <v>47</v>
      </c>
      <c r="N33" t="s">
        <v>50</v>
      </c>
    </row>
    <row r="34" spans="1:14" ht="17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  <c r="H34" s="70" t="s">
        <v>8</v>
      </c>
      <c r="I34" s="71">
        <v>17.399999999999999</v>
      </c>
      <c r="J34" s="71">
        <v>14.1</v>
      </c>
      <c r="K34" s="71">
        <v>11.2</v>
      </c>
      <c r="L34" s="72">
        <v>9.4499999999999993</v>
      </c>
      <c r="M34" s="91">
        <f>SUMPRODUCT(B53:E59,I33:L39) + SUMPRODUCT(B53:E59,B35:E41)</f>
        <v>1431208.7815126048</v>
      </c>
      <c r="N34" s="91">
        <f>M34-H20</f>
        <v>48664.447512604762</v>
      </c>
    </row>
    <row r="35" spans="1:14">
      <c r="A35" s="5" t="s">
        <v>7</v>
      </c>
      <c r="B35" s="6"/>
      <c r="C35" s="13">
        <v>0.3</v>
      </c>
      <c r="D35" s="13">
        <v>0.45</v>
      </c>
      <c r="E35" s="14">
        <v>0.45</v>
      </c>
      <c r="H35" s="70" t="s">
        <v>9</v>
      </c>
      <c r="I35" s="71">
        <v>17.399999999999999</v>
      </c>
      <c r="J35" s="71">
        <v>14.22</v>
      </c>
      <c r="K35" s="71">
        <v>11</v>
      </c>
      <c r="L35" s="72">
        <v>9.5</v>
      </c>
    </row>
    <row r="36" spans="1:14">
      <c r="A36" s="5" t="s">
        <v>8</v>
      </c>
      <c r="B36" s="13">
        <v>0.4</v>
      </c>
      <c r="C36" s="13">
        <v>0.4</v>
      </c>
      <c r="D36" s="13">
        <v>0.6</v>
      </c>
      <c r="E36" s="14">
        <v>0.6</v>
      </c>
      <c r="H36" s="70" t="s">
        <v>10</v>
      </c>
      <c r="I36" s="71"/>
      <c r="J36" s="71">
        <v>14.3</v>
      </c>
      <c r="K36" s="71">
        <v>11.25</v>
      </c>
      <c r="L36" s="72">
        <v>9.6</v>
      </c>
    </row>
    <row r="37" spans="1:14">
      <c r="A37" s="5" t="s">
        <v>9</v>
      </c>
      <c r="B37" s="13">
        <v>0.8</v>
      </c>
      <c r="C37" s="13">
        <v>0.8</v>
      </c>
      <c r="D37" s="13">
        <v>1.2</v>
      </c>
      <c r="E37" s="14">
        <v>1.2</v>
      </c>
      <c r="H37" s="70" t="s">
        <v>11</v>
      </c>
      <c r="I37" s="71">
        <v>17.5</v>
      </c>
      <c r="J37" s="71">
        <v>13.8</v>
      </c>
      <c r="K37" s="71">
        <v>11.4</v>
      </c>
      <c r="L37" s="72">
        <v>9.6</v>
      </c>
    </row>
    <row r="38" spans="1:14">
      <c r="A38" s="5" t="s">
        <v>10</v>
      </c>
      <c r="B38" s="6"/>
      <c r="C38" s="13">
        <v>0.7</v>
      </c>
      <c r="D38" s="13">
        <v>1.05</v>
      </c>
      <c r="E38" s="14">
        <v>1.05</v>
      </c>
      <c r="H38" s="70" t="s">
        <v>12</v>
      </c>
      <c r="I38" s="73">
        <v>19.16</v>
      </c>
      <c r="J38" s="73">
        <v>14.6</v>
      </c>
      <c r="K38" s="73">
        <v>11.97</v>
      </c>
      <c r="L38" s="74">
        <v>9.35</v>
      </c>
    </row>
    <row r="39" spans="1:14" ht="17" thickBot="1">
      <c r="A39" s="5" t="s">
        <v>11</v>
      </c>
      <c r="B39" s="13">
        <v>0.7</v>
      </c>
      <c r="C39" s="13">
        <v>0.7</v>
      </c>
      <c r="D39" s="13">
        <v>1.05</v>
      </c>
      <c r="E39" s="14">
        <v>1.05</v>
      </c>
      <c r="H39" s="75" t="s">
        <v>13</v>
      </c>
      <c r="I39" s="76">
        <v>19.75</v>
      </c>
      <c r="J39" s="76">
        <v>13.9</v>
      </c>
      <c r="K39" s="76">
        <v>10.75</v>
      </c>
      <c r="L39" s="77">
        <v>9.4</v>
      </c>
    </row>
    <row r="40" spans="1:14">
      <c r="A40" s="5" t="s">
        <v>12</v>
      </c>
      <c r="B40" s="13">
        <v>0</v>
      </c>
      <c r="C40" s="13">
        <v>0</v>
      </c>
      <c r="D40" s="13">
        <v>0</v>
      </c>
      <c r="E40" s="14">
        <v>0</v>
      </c>
    </row>
    <row r="41" spans="1:14" ht="17" thickBot="1">
      <c r="A41" s="9" t="s">
        <v>13</v>
      </c>
      <c r="B41" s="15">
        <v>0.5</v>
      </c>
      <c r="C41" s="15">
        <v>0.5</v>
      </c>
      <c r="D41" s="15">
        <v>0.75</v>
      </c>
      <c r="E41" s="16">
        <v>0.75</v>
      </c>
      <c r="H41" s="78" t="s">
        <v>49</v>
      </c>
      <c r="I41" s="79"/>
      <c r="J41" s="79"/>
      <c r="K41" s="79"/>
      <c r="L41" s="79"/>
    </row>
    <row r="42" spans="1:14" ht="17" thickBot="1">
      <c r="A42" s="1"/>
      <c r="B42" s="1"/>
      <c r="C42" s="1"/>
      <c r="D42" s="1"/>
      <c r="E42" s="1"/>
      <c r="H42" s="80" t="s">
        <v>2</v>
      </c>
      <c r="I42" s="81" t="s">
        <v>3</v>
      </c>
      <c r="J42" s="81" t="s">
        <v>4</v>
      </c>
      <c r="K42" s="81" t="s">
        <v>5</v>
      </c>
      <c r="L42" s="82" t="s">
        <v>6</v>
      </c>
    </row>
    <row r="43" spans="1:14" ht="17" thickBot="1">
      <c r="A43" s="12" t="s">
        <v>18</v>
      </c>
      <c r="B43" s="1"/>
      <c r="C43" s="1"/>
      <c r="D43" s="1"/>
      <c r="E43" s="1"/>
      <c r="H43" s="83" t="s">
        <v>7</v>
      </c>
      <c r="I43" s="84"/>
      <c r="J43" s="84">
        <v>13</v>
      </c>
      <c r="K43" s="84">
        <v>10.65</v>
      </c>
      <c r="L43" s="85">
        <v>9.6</v>
      </c>
      <c r="M43" t="s">
        <v>47</v>
      </c>
      <c r="N43" t="s">
        <v>51</v>
      </c>
    </row>
    <row r="44" spans="1:14" ht="17" thickBot="1">
      <c r="A44" s="2" t="s">
        <v>19</v>
      </c>
      <c r="B44" s="4" t="s">
        <v>20</v>
      </c>
      <c r="C44" s="11"/>
      <c r="D44" s="11"/>
      <c r="E44" s="11"/>
      <c r="H44" s="83" t="s">
        <v>8</v>
      </c>
      <c r="I44" s="84">
        <v>17.399999999999999</v>
      </c>
      <c r="J44" s="84">
        <v>14.1</v>
      </c>
      <c r="K44" s="84">
        <v>11.2</v>
      </c>
      <c r="L44" s="85">
        <v>9.4499999999999993</v>
      </c>
      <c r="M44" s="91">
        <f>SUMPRODUCT(B53:E59,I43:L49) + SUMPRODUCT(B53:E59,B35:E41)</f>
        <v>1331816.2106466519</v>
      </c>
      <c r="N44" s="91">
        <f>M44-I20</f>
        <v>-49457.535432976438</v>
      </c>
    </row>
    <row r="45" spans="1:14">
      <c r="A45" s="5" t="s">
        <v>3</v>
      </c>
      <c r="B45" s="8">
        <v>25000</v>
      </c>
      <c r="C45" s="7"/>
      <c r="D45" s="7"/>
      <c r="E45" s="7"/>
      <c r="H45" s="83" t="s">
        <v>9</v>
      </c>
      <c r="I45" s="84">
        <v>17.399999999999999</v>
      </c>
      <c r="J45" s="84">
        <v>14.22</v>
      </c>
      <c r="K45" s="84">
        <v>11</v>
      </c>
      <c r="L45" s="85">
        <v>9.5</v>
      </c>
    </row>
    <row r="46" spans="1:14">
      <c r="A46" s="5" t="s">
        <v>4</v>
      </c>
      <c r="B46" s="8">
        <v>26000</v>
      </c>
      <c r="C46" s="1"/>
      <c r="D46" s="1"/>
      <c r="E46" s="1"/>
      <c r="H46" s="83" t="s">
        <v>10</v>
      </c>
      <c r="I46" s="84"/>
      <c r="J46" s="84">
        <v>14.3</v>
      </c>
      <c r="K46" s="84">
        <v>11.25</v>
      </c>
      <c r="L46" s="85">
        <v>9.6</v>
      </c>
    </row>
    <row r="47" spans="1:14">
      <c r="A47" s="5" t="s">
        <v>5</v>
      </c>
      <c r="B47" s="8">
        <v>28000</v>
      </c>
      <c r="C47" s="1"/>
      <c r="D47" s="1"/>
      <c r="E47" s="1"/>
      <c r="H47" s="83" t="s">
        <v>11</v>
      </c>
      <c r="I47" s="84">
        <v>17.5</v>
      </c>
      <c r="J47" s="84">
        <v>13.8</v>
      </c>
      <c r="K47" s="84">
        <v>11.4</v>
      </c>
      <c r="L47" s="85">
        <v>9.6</v>
      </c>
    </row>
    <row r="48" spans="1:14" ht="17" thickBot="1">
      <c r="A48" s="9" t="s">
        <v>6</v>
      </c>
      <c r="B48" s="10">
        <v>28000</v>
      </c>
      <c r="C48" s="1"/>
      <c r="D48" s="1"/>
      <c r="E48" s="1"/>
      <c r="H48" s="83" t="s">
        <v>12</v>
      </c>
      <c r="I48" s="86">
        <v>17.34</v>
      </c>
      <c r="J48" s="86">
        <v>13.21</v>
      </c>
      <c r="K48" s="86">
        <v>10.83</v>
      </c>
      <c r="L48" s="87">
        <v>8.4600000000000009</v>
      </c>
    </row>
    <row r="49" spans="1:12" ht="17" thickBot="1">
      <c r="A49" s="1"/>
      <c r="B49" s="1"/>
      <c r="C49" s="1"/>
      <c r="D49" s="1"/>
      <c r="E49" s="1"/>
      <c r="H49" s="88" t="s">
        <v>13</v>
      </c>
      <c r="I49" s="89">
        <v>19.75</v>
      </c>
      <c r="J49" s="89">
        <v>13.9</v>
      </c>
      <c r="K49" s="89">
        <v>10.75</v>
      </c>
      <c r="L49" s="90">
        <v>9.4</v>
      </c>
    </row>
    <row r="50" spans="1:12">
      <c r="A50" s="1"/>
      <c r="B50" s="1"/>
      <c r="C50" s="1"/>
      <c r="D50" s="1"/>
      <c r="E50" s="1"/>
    </row>
    <row r="51" spans="1:12" ht="17" thickBot="1">
      <c r="A51" s="12" t="s">
        <v>21</v>
      </c>
      <c r="B51" s="1"/>
      <c r="C51" s="1"/>
      <c r="D51" s="1"/>
      <c r="E51" s="1"/>
    </row>
    <row r="52" spans="1:12" ht="43" thickBot="1">
      <c r="A52" s="2" t="s">
        <v>2</v>
      </c>
      <c r="B52" s="3" t="s">
        <v>3</v>
      </c>
      <c r="C52" s="3" t="s">
        <v>4</v>
      </c>
      <c r="D52" s="46" t="s">
        <v>5</v>
      </c>
      <c r="E52" s="46" t="s">
        <v>6</v>
      </c>
      <c r="F52" s="35" t="s">
        <v>43</v>
      </c>
      <c r="G52" s="35" t="s">
        <v>42</v>
      </c>
      <c r="H52" s="36" t="s">
        <v>41</v>
      </c>
    </row>
    <row r="53" spans="1:12">
      <c r="A53" s="5" t="s">
        <v>7</v>
      </c>
      <c r="B53" s="22">
        <v>0</v>
      </c>
      <c r="C53" s="22">
        <v>6250</v>
      </c>
      <c r="D53" s="45">
        <v>0</v>
      </c>
      <c r="E53" s="34">
        <v>0</v>
      </c>
      <c r="F53" s="37">
        <f>SUM(B53:E53)</f>
        <v>6250</v>
      </c>
      <c r="G53" s="38">
        <v>2500</v>
      </c>
      <c r="H53" s="39" t="b">
        <f>IF(F53&lt;B15,FALSE,TRUE)</f>
        <v>1</v>
      </c>
    </row>
    <row r="54" spans="1:12">
      <c r="A54" s="5" t="s">
        <v>8</v>
      </c>
      <c r="B54" s="21">
        <v>4285.7142857142862</v>
      </c>
      <c r="C54" s="21">
        <v>0</v>
      </c>
      <c r="D54" s="21">
        <v>0</v>
      </c>
      <c r="E54" s="31">
        <v>0</v>
      </c>
      <c r="F54" s="40">
        <f t="shared" ref="F54:F59" si="3">SUM(B54:E54)</f>
        <v>4285.7142857142862</v>
      </c>
      <c r="G54" s="33">
        <v>3000</v>
      </c>
      <c r="H54" s="41" t="b">
        <f t="shared" ref="H54:H59" si="4">IF(F54&lt;B16,FALSE,TRUE)</f>
        <v>1</v>
      </c>
    </row>
    <row r="55" spans="1:12">
      <c r="A55" s="5" t="s">
        <v>9</v>
      </c>
      <c r="B55" s="21">
        <v>3703.7037037037035</v>
      </c>
      <c r="C55" s="21">
        <v>0</v>
      </c>
      <c r="D55" s="21">
        <v>0</v>
      </c>
      <c r="E55" s="31">
        <v>0</v>
      </c>
      <c r="F55" s="40">
        <f t="shared" si="3"/>
        <v>3703.7037037037035</v>
      </c>
      <c r="G55" s="33">
        <v>2500</v>
      </c>
      <c r="H55" s="41" t="b">
        <f t="shared" si="4"/>
        <v>1</v>
      </c>
    </row>
    <row r="56" spans="1:12">
      <c r="A56" s="5" t="s">
        <v>10</v>
      </c>
      <c r="B56" s="21">
        <v>0</v>
      </c>
      <c r="C56" s="21">
        <v>0</v>
      </c>
      <c r="D56" s="21">
        <v>628.36074600781512</v>
      </c>
      <c r="E56" s="31">
        <v>0</v>
      </c>
      <c r="F56" s="40">
        <f t="shared" si="3"/>
        <v>628.36074600781512</v>
      </c>
      <c r="G56" s="33">
        <v>2600</v>
      </c>
      <c r="H56" s="41" t="b">
        <f t="shared" si="4"/>
        <v>0</v>
      </c>
    </row>
    <row r="57" spans="1:12">
      <c r="A57" s="5" t="s">
        <v>11</v>
      </c>
      <c r="B57" s="21">
        <v>3846.1538461538457</v>
      </c>
      <c r="C57" s="21">
        <v>0</v>
      </c>
      <c r="D57" s="21">
        <v>0</v>
      </c>
      <c r="E57" s="31">
        <v>0</v>
      </c>
      <c r="F57" s="40">
        <f t="shared" si="3"/>
        <v>3846.1538461538457</v>
      </c>
      <c r="G57" s="33">
        <v>2500</v>
      </c>
      <c r="H57" s="41" t="b">
        <f t="shared" si="4"/>
        <v>1</v>
      </c>
    </row>
    <row r="58" spans="1:12">
      <c r="A58" s="5" t="s">
        <v>12</v>
      </c>
      <c r="B58" s="21">
        <v>13164.428164428158</v>
      </c>
      <c r="C58" s="21">
        <v>19749.999999999996</v>
      </c>
      <c r="D58" s="21">
        <v>20228.782111135046</v>
      </c>
      <c r="E58" s="31">
        <v>28000</v>
      </c>
      <c r="F58" s="40">
        <f t="shared" si="3"/>
        <v>81143.210275563208</v>
      </c>
      <c r="G58" s="33">
        <v>38000</v>
      </c>
      <c r="H58" s="41" t="b">
        <f t="shared" si="4"/>
        <v>1</v>
      </c>
    </row>
    <row r="59" spans="1:12" ht="17" thickBot="1">
      <c r="A59" s="9" t="s">
        <v>13</v>
      </c>
      <c r="B59" s="23">
        <v>0</v>
      </c>
      <c r="C59" s="23">
        <v>0</v>
      </c>
      <c r="D59" s="23">
        <v>7142.8571428571395</v>
      </c>
      <c r="E59" s="32">
        <v>0</v>
      </c>
      <c r="F59" s="42">
        <f t="shared" si="3"/>
        <v>7142.8571428571395</v>
      </c>
      <c r="G59" s="43">
        <v>2500</v>
      </c>
      <c r="H59" s="44" t="b">
        <f t="shared" si="4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2014-01-19T03:55:05Z</dcterms:created>
  <dcterms:modified xsi:type="dcterms:W3CDTF">2020-11-10T10:16:28Z</dcterms:modified>
</cp:coreProperties>
</file>