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Q344" i="15"/>
  <c r="AP344" i="15"/>
  <c r="AN344" i="15"/>
  <c r="AM344" i="15"/>
  <c r="AL344" i="15"/>
  <c r="AK344" i="15"/>
  <c r="AV344" i="15" s="1"/>
  <c r="AU344" i="15" s="1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AL322" i="15"/>
  <c r="AK322" i="15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A320" i="15"/>
  <c r="AV320" i="15"/>
  <c r="AQ320" i="15"/>
  <c r="AP320" i="15"/>
  <c r="AN320" i="15"/>
  <c r="AM320" i="15"/>
  <c r="AL320" i="15"/>
  <c r="AK320" i="15"/>
  <c r="AH320" i="15"/>
  <c r="AG320" i="15"/>
  <c r="AF320" i="15"/>
  <c r="AE320" i="15"/>
  <c r="CW319" i="15"/>
  <c r="CU319" i="15"/>
  <c r="BA319" i="15"/>
  <c r="AQ319" i="15"/>
  <c r="AP319" i="15"/>
  <c r="AN319" i="15"/>
  <c r="AM319" i="15"/>
  <c r="AL319" i="15"/>
  <c r="AK319" i="15"/>
  <c r="AV319" i="15" s="1"/>
  <c r="AU319" i="15" s="1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Q311" i="15"/>
  <c r="AP311" i="15"/>
  <c r="AN311" i="15"/>
  <c r="AM311" i="15"/>
  <c r="AL311" i="15"/>
  <c r="AK311" i="15"/>
  <c r="AV311" i="15" s="1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BF303" i="15"/>
  <c r="BC303" i="15"/>
  <c r="BA303" i="15"/>
  <c r="AV303" i="15"/>
  <c r="AQ303" i="15"/>
  <c r="AP303" i="15"/>
  <c r="AN303" i="15"/>
  <c r="AM303" i="15"/>
  <c r="AL303" i="15"/>
  <c r="AK303" i="15"/>
  <c r="AH303" i="15"/>
  <c r="AG303" i="15"/>
  <c r="AF303" i="15"/>
  <c r="AE303" i="15"/>
  <c r="BC302" i="15"/>
  <c r="BF302" i="15" s="1"/>
  <c r="BA302" i="15"/>
  <c r="AQ302" i="15"/>
  <c r="AP302" i="15"/>
  <c r="AN302" i="15"/>
  <c r="AM302" i="15"/>
  <c r="AL302" i="15"/>
  <c r="AK302" i="15"/>
  <c r="AV302" i="15" s="1"/>
  <c r="AU302" i="15" s="1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P298" i="15"/>
  <c r="AN298" i="15"/>
  <c r="AM298" i="15"/>
  <c r="AL298" i="15"/>
  <c r="AK298" i="15"/>
  <c r="AV298" i="15" s="1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F253" i="15"/>
  <c r="BC253" i="15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Q248" i="15"/>
  <c r="AP248" i="15"/>
  <c r="AN248" i="15"/>
  <c r="AM248" i="15"/>
  <c r="AL248" i="15"/>
  <c r="AK248" i="15"/>
  <c r="AV248" i="15" s="1"/>
  <c r="AU248" i="15" s="1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Q242" i="15"/>
  <c r="AP242" i="15"/>
  <c r="AN242" i="15"/>
  <c r="AM242" i="15"/>
  <c r="AL242" i="15"/>
  <c r="AK242" i="15"/>
  <c r="AV242" i="15" s="1"/>
  <c r="AU242" i="15" s="1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U241" i="15" s="1"/>
  <c r="AH241" i="15"/>
  <c r="AG241" i="15"/>
  <c r="AF241" i="15"/>
  <c r="AE241" i="15"/>
  <c r="CW240" i="15"/>
  <c r="CU240" i="15"/>
  <c r="CK240" i="15"/>
  <c r="BA240" i="15"/>
  <c r="AY240" i="15"/>
  <c r="AQ240" i="15"/>
  <c r="AP240" i="15"/>
  <c r="AN240" i="15"/>
  <c r="AM240" i="15"/>
  <c r="AL240" i="15"/>
  <c r="AK240" i="15"/>
  <c r="AV240" i="15" s="1"/>
  <c r="AU240" i="15" s="1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AH234" i="15"/>
  <c r="AG234" i="15"/>
  <c r="AF234" i="15"/>
  <c r="AE234" i="15"/>
  <c r="CW233" i="15"/>
  <c r="CO233" i="15"/>
  <c r="CK233" i="15"/>
  <c r="BA233" i="15"/>
  <c r="AY233" i="15"/>
  <c r="AQ233" i="15"/>
  <c r="AP233" i="15"/>
  <c r="AN233" i="15"/>
  <c r="AM233" i="15"/>
  <c r="AL233" i="15"/>
  <c r="AK233" i="15"/>
  <c r="AV233" i="15" s="1"/>
  <c r="AU233" i="15" s="1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Q227" i="15"/>
  <c r="AP227" i="15"/>
  <c r="AN227" i="15"/>
  <c r="AM227" i="15"/>
  <c r="AL227" i="15"/>
  <c r="AK227" i="15"/>
  <c r="AV227" i="15" s="1"/>
  <c r="AU227" i="15" s="1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Q226" i="15"/>
  <c r="AP226" i="15"/>
  <c r="AN226" i="15"/>
  <c r="AM226" i="15"/>
  <c r="AL226" i="15"/>
  <c r="AK226" i="15"/>
  <c r="AV226" i="15" s="1"/>
  <c r="AU226" i="15" s="1"/>
  <c r="AH226" i="15"/>
  <c r="AG226" i="15"/>
  <c r="AF226" i="15"/>
  <c r="AE226" i="15"/>
  <c r="CR225" i="15"/>
  <c r="CO225" i="15"/>
  <c r="BF225" i="15"/>
  <c r="BC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V221" i="15" s="1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Q172" i="15"/>
  <c r="AP172" i="15"/>
  <c r="AN172" i="15"/>
  <c r="AM172" i="15"/>
  <c r="AL172" i="15"/>
  <c r="AK172" i="15"/>
  <c r="AV172" i="15" s="1"/>
  <c r="AU172" i="15" s="1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Q130" i="15"/>
  <c r="AP130" i="15"/>
  <c r="AN130" i="15"/>
  <c r="AM130" i="15"/>
  <c r="AL130" i="15"/>
  <c r="AK130" i="15"/>
  <c r="AV130" i="15" s="1"/>
  <c r="AU130" i="15" s="1"/>
  <c r="AH130" i="15"/>
  <c r="AG130" i="15"/>
  <c r="AF130" i="15"/>
  <c r="AE130" i="15"/>
  <c r="CW129" i="15"/>
  <c r="CQ129" i="15"/>
  <c r="CK129" i="15"/>
  <c r="BA129" i="15"/>
  <c r="AQ129" i="15"/>
  <c r="AP129" i="15"/>
  <c r="AN129" i="15"/>
  <c r="AM129" i="15"/>
  <c r="AL129" i="15"/>
  <c r="AK129" i="15"/>
  <c r="AV129" i="15" s="1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B129" i="15" l="1"/>
  <c r="BC129" i="15" s="1"/>
  <c r="BF129" i="15" s="1"/>
  <c r="BB243" i="15"/>
  <c r="BC243" i="15" s="1"/>
  <c r="BF243" i="15" s="1"/>
  <c r="BB237" i="15"/>
  <c r="AU320" i="15"/>
  <c r="BB320" i="15" s="1"/>
  <c r="BC320" i="15" s="1"/>
  <c r="BB246" i="15"/>
  <c r="BC246" i="15" s="1"/>
  <c r="BF246" i="15" s="1"/>
  <c r="AU303" i="15"/>
  <c r="AU270" i="15"/>
  <c r="AV149" i="15"/>
  <c r="AU152" i="15"/>
  <c r="AV9" i="15"/>
  <c r="BB128" i="15"/>
  <c r="BC128" i="15" s="1"/>
  <c r="BF128" i="15" s="1"/>
  <c r="AV225" i="15"/>
  <c r="AU225" i="15" s="1"/>
  <c r="BB234" i="15"/>
  <c r="BB242" i="15"/>
  <c r="BC242" i="15" s="1"/>
  <c r="BF242" i="15" s="1"/>
  <c r="BB319" i="15"/>
  <c r="BC319" i="15" s="1"/>
  <c r="AU146" i="15"/>
  <c r="AU155" i="15"/>
  <c r="BB238" i="15"/>
  <c r="AV12" i="15"/>
  <c r="AU12" i="15" s="1"/>
  <c r="AV13" i="15"/>
  <c r="AU13" i="15" s="1"/>
  <c r="BB240" i="15"/>
  <c r="AU322" i="15"/>
  <c r="BB322" i="15" s="1"/>
  <c r="BC322" i="15" s="1"/>
  <c r="AQ351" i="15"/>
  <c r="AU304" i="15"/>
  <c r="AU336" i="15"/>
  <c r="AU340" i="15"/>
  <c r="BB235" i="15"/>
  <c r="BC235" i="15" s="1"/>
  <c r="BF235" i="15" s="1"/>
  <c r="BF104" i="15"/>
  <c r="BF105" i="15"/>
  <c r="BF89" i="15"/>
  <c r="BF94" i="15"/>
  <c r="BF95" i="15"/>
  <c r="BF99" i="15"/>
  <c r="BF106" i="15"/>
  <c r="BF108" i="15"/>
  <c r="BF90" i="15"/>
  <c r="BF87" i="15"/>
  <c r="BF92" i="15"/>
  <c r="BF100" i="15"/>
  <c r="AU7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BC237" i="15"/>
  <c r="BF237" i="15" s="1"/>
  <c r="AV10" i="15"/>
  <c r="AU10" i="15" s="1"/>
  <c r="AV7" i="15"/>
  <c r="BF9" i="15"/>
  <c r="AV11" i="15"/>
  <c r="AU11" i="15" s="1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AV6" i="15"/>
  <c r="AU9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B247" i="15"/>
  <c r="AU247" i="15"/>
  <c r="AU14" i="15"/>
  <c r="AP136" i="15"/>
  <c r="AP202" i="15"/>
  <c r="BC202" i="15"/>
  <c r="BB202" i="15"/>
  <c r="BF202" i="15" s="1"/>
  <c r="AQ203" i="15"/>
  <c r="AP203" i="15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8" i="15" l="1"/>
  <c r="BF238" i="15" s="1"/>
  <c r="BC233" i="15"/>
  <c r="BF233" i="15" s="1"/>
  <c r="BC245" i="15"/>
  <c r="BF245" i="15" s="1"/>
  <c r="BC239" i="15"/>
  <c r="BF239" i="15" s="1"/>
  <c r="BC247" i="15"/>
  <c r="BF247" i="15" s="1"/>
  <c r="BC248" i="15"/>
  <c r="BF248" i="15" s="1"/>
  <c r="BC244" i="15"/>
  <c r="BF244" i="15" s="1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<sst xmlns="http://schemas.openxmlformats.org/spreadsheetml/2006/main" count="27235" uniqueCount="6365">
  <si>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</si>
  <si>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</si>
  <si>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</si>
  <si>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</si>
  <si>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</si>
  <si>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</si>
  <si>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</si>
  <si>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</si>
  <si>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</si>
  <si>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</si>
  <si>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</si>
  <si>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</si>
  <si>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</si>
  <si>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</si>
  <si>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</si>
  <si>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</si>
  <si>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</si>
  <si>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</si>
  <si>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</si>
  <si>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</si>
  <si>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</si>
  <si>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</si>
  <si>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</si>
  <si>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</si>
  <si>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</si>
  <si>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</si>
  <si>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</si>
  <si>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</si>
  <si>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</si>
  <si>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</si>
  <si>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</si>
  <si>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</si>
  <si>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</si>
  <si>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</si>
  <si>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</si>
  <si>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</si>
  <si>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</si>
  <si>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</si>
  <si>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</si>
  <si>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</si>
  <si>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</si>
  <si>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</si>
  <si>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</si>
  <si>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</si>
  <si>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</si>
  <si>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</si>
  <si>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</si>
  <si>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</si>
  <si>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</si>
  <si>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</si>
  <si>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</si>
  <si>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</si>
  <si>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</si>
  <si>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</si>
  <si>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</si>
  <si>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</si>
  <si>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</si>
  <si>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</si>
  <si>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</si>
  <si>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</si>
  <si>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</si>
  <si>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</si>
  <si>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</si>
  <si>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</si>
  <si>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</si>
  <si>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</si>
  <si>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</si>
  <si>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</si>
  <si>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</si>
  <si>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</si>
  <si>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</si>
  <si>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</si>
  <si>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</si>
  <si>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</si>
  <si>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</si>
  <si>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</si>
  <si>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</si>
  <si>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</si>
  <si>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</si>
  <si>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</si>
  <si>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</si>
  <si>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</si>
  <si>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</si>
  <si>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</si>
  <si>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</si>
  <si>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</si>
  <si>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</si>
  <si>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</si>
  <si>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</si>
  <si>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</si>
  <si>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</si>
  <si>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</si>
  <si>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</si>
  <si>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</si>
  <si>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</si>
  <si>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</si>
  <si>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</si>
  <si>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</si>
  <si>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</si>
  <si>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</si>
  <si>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</si>
  <si>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</si>
  <si>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</si>
  <si>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</si>
  <si>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</si>
  <si>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</si>
  <si>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</si>
  <si>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</si>
  <si>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</si>
  <si>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</si>
  <si>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</si>
  <si>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</si>
  <si>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</si>
  <si>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</si>
  <si>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</si>
  <si>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</si>
  <si>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</si>
  <si>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</si>
  <si>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</si>
  <si>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</si>
  <si>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</si>
  <si>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</si>
  <si>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</si>
  <si>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</si>
  <si>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</si>
  <si>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</si>
  <si>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</si>
  <si>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</si>
  <si>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</si>
  <si>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</si>
  <si>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</si>
  <si>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</si>
  <si>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</si>
  <si>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</si>
  <si>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</si>
  <si>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</si>
  <si>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</si>
  <si>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</si>
  <si>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</si>
  <si>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</si>
  <si>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</si>
  <si>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</si>
  <si>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</si>
  <si>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</si>
  <si>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</si>
  <si>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</si>
  <si>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</si>
  <si>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</si>
  <si>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</si>
  <si>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</si>
  <si>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</si>
  <si>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</si>
  <si>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</si>
  <si>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</si>
  <si>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</si>
  <si>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</si>
  <si>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</si>
  <si>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</si>
  <si>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</si>
  <si>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</si>
  <si>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</si>
  <si>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</si>
  <si>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</si>
  <si>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</si>
  <si>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</si>
  <si>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</si>
  <si>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</si>
  <si>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</si>
  <si>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</si>
  <si>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</si>
  <si>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</si>
  <si>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</si>
  <si>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</si>
  <si>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</si>
  <si>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</si>
  <si>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</si>
  <si>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</si>
  <si>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</si>
  <si>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</si>
  <si>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</si>
  <si>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</si>
  <si>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</si>
  <si>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</si>
  <si>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</si>
  <si>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</si>
  <si>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</si>
  <si>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</si>
  <si>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</si>
  <si>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</si>
  <si>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</si>
  <si>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</si>
  <si>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</si>
  <si>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</si>
  <si>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</si>
  <si>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</si>
  <si>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</si>
  <si>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</si>
  <si>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</si>
  <si>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</si>
  <si>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</si>
  <si>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</si>
  <si>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</si>
  <si>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</si>
  <si>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</si>
  <si>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</si>
  <si>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</si>
  <si>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</si>
  <si>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</si>
  <si>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</si>
  <si>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</si>
  <si>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</si>
  <si>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</si>
  <si>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</si>
  <si>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</si>
  <si>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</si>
  <si>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</si>
  <si>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</si>
  <si>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</si>
  <si>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</si>
  <si>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</si>
  <si>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</si>
  <si>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</si>
  <si>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</si>
  <si>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</si>
  <si>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</si>
  <si>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</si>
  <si>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</si>
  <si>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</si>
  <si>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</si>
  <si>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</si>
  <si>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</si>
  <si>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</si>
  <si>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</si>
  <si>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</si>
  <si>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</si>
  <si>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</si>
  <si>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</si>
  <si>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</si>
  <si>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</si>
  <si>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</si>
  <si>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</si>
  <si>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</si>
  <si>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</si>
  <si>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</si>
  <si>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</si>
  <si>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</si>
  <si>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</si>
  <si>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</si>
  <si>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</si>
  <si>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</si>
  <si>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</si>
  <si>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</si>
  <si>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</si>
  <si>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</si>
  <si>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</si>
  <si>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</si>
  <si>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</si>
  <si>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</si>
  <si>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</si>
  <si>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</si>
  <si>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</si>
  <si>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</si>
  <si>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</si>
  <si>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</si>
  <si>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</si>
  <si>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</si>
  <si>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</si>
  <si>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</si>
  <si>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</si>
  <si>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</si>
  <si>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</si>
  <si>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</si>
  <si>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</si>
  <si>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</si>
  <si>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</si>
  <si>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</si>
  <si>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</si>
  <si>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</si>
  <si>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</si>
  <si>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</si>
  <si>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</si>
  <si>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</si>
  <si>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</si>
  <si>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</si>
  <si>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</si>
  <si>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</si>
  <si>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</si>
  <si>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</si>
  <si>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</si>
  <si>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</si>
  <si>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</si>
  <si>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</si>
  <si>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</si>
  <si>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</si>
  <si>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</si>
  <si>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</si>
  <si>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</si>
  <si>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</si>
  <si>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</si>
  <si>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</si>
  <si>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</si>
  <si>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</si>
  <si>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</si>
  <si>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</si>
  <si>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</si>
  <si>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</si>
  <si>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</si>
  <si>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</si>
  <si>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</si>
  <si>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</si>
  <si>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</si>
  <si>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</si>
  <si>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</si>
  <si>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</si>
  <si>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</si>
  <si>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</si>
  <si>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</si>
  <si>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</si>
  <si>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</si>
  <si>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</si>
  <si>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</si>
  <si>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</si>
  <si>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</si>
  <si>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</si>
  <si>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</si>
  <si>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</si>
  <si>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</si>
  <si>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</si>
  <si>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</si>
  <si>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</si>
  <si>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</si>
  <si>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</si>
  <si>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</si>
  <si>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</si>
  <si>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</si>
  <si>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</si>
  <si>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</si>
  <si>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</si>
  <si>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</si>
  <si>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</si>
  <si>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</si>
  <si>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</si>
  <si>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</si>
  <si>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</si>
  <si>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</si>
  <si>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</si>
  <si>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</si>
  <si>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</si>
  <si>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</si>
  <si>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</si>
  <si>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</si>
  <si>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</si>
  <si>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</si>
  <si>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</si>
  <si>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</si>
  <si>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</si>
  <si>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</si>
  <si>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</si>
  <si>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</si>
  <si>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</si>
  <si>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</si>
  <si>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</si>
  <si>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</si>
  <si>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</si>
  <si>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</si>
  <si>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</si>
  <si>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</si>
  <si>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</si>
  <si>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</si>
  <si>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</si>
  <si>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</si>
  <si>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</si>
  <si>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</si>
  <si>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</si>
  <si>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</si>
  <si>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</si>
  <si>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</si>
  <si>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</si>
  <si>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</si>
  <si>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</si>
  <si>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</si>
  <si>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</si>
  <si>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</si>
  <si>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</si>
  <si>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</si>
  <si>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</si>
  <si>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</si>
  <si>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</si>
  <si>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</si>
  <si>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</si>
  <si>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</si>
  <si>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</si>
  <si>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</si>
  <si>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</si>
  <si>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</si>
  <si>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</si>
  <si>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</si>
  <si>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</si>
  <si>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</si>
  <si>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</si>
  <si>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</si>
  <si>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</si>
  <si>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</si>
  <si>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</si>
  <si>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</si>
  <si>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</si>
  <si>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</si>
  <si>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</si>
  <si>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</si>
  <si>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</si>
  <si>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</si>
  <si>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</si>
  <si>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</si>
  <si>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</si>
  <si>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</si>
  <si>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</si>
  <si>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</si>
  <si>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</si>
  <si>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</si>
  <si>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</si>
  <si>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</si>
  <si>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</si>
  <si>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</si>
  <si>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</si>
  <si>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</si>
  <si>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</si>
  <si>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</si>
  <si>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</si>
  <si>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</si>
  <si>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</si>
  <si>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</si>
  <si>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</si>
  <si>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</si>
  <si>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</si>
  <si>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</si>
  <si>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</si>
  <si>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</si>
  <si>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</si>
  <si>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</si>
  <si>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</si>
  <si>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</si>
  <si>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</si>
  <si>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</si>
  <si>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</si>
  <si>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</si>
  <si>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</si>
  <si>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</si>
  <si>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</si>
  <si>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</si>
  <si>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</si>
  <si>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</si>
  <si>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</si>
  <si>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</si>
  <si>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</si>
  <si>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</si>
  <si>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</si>
  <si>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</si>
  <si>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</si>
  <si>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</si>
  <si>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</si>
  <si>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</si>
  <si>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</si>
  <si>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</si>
  <si>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</si>
  <si>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</si>
  <si>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</si>
  <si>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</si>
  <si>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</si>
  <si>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</si>
  <si>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</si>
  <si>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</si>
  <si>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</si>
  <si>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</si>
  <si>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</si>
  <si>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</si>
  <si>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</si>
  <si>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</si>
  <si>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</si>
  <si>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</si>
  <si>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</si>
  <si>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</si>
  <si>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</si>
  <si>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</si>
  <si>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</si>
  <si>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</si>
  <si>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</si>
  <si>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</si>
  <si>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</si>
  <si>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</si>
  <si>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</si>
  <si>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</si>
  <si>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</si>
  <si>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</si>
  <si>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</si>
  <si>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</si>
  <si>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</si>
  <si>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</si>
  <si>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</si>
  <si>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</si>
  <si>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</si>
  <si>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</si>
  <si>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</si>
  <si>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</si>
  <si>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</si>
  <si>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</si>
  <si>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</si>
  <si>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</si>
  <si>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</si>
  <si>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</si>
  <si>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</si>
  <si>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</si>
  <si>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</si>
  <si>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</si>
  <si>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</si>
  <si>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</si>
  <si>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</si>
  <si>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</si>
  <si>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</si>
  <si>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</si>
  <si>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</si>
  <si>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</si>
  <si>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</si>
  <si>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</si>
  <si>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</si>
  <si>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</si>
  <si>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</si>
  <si>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</si>
  <si>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</si>
  <si>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</si>
  <si>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</si>
  <si>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</si>
  <si>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</si>
  <si>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</si>
  <si>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</si>
  <si>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</si>
  <si>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</si>
  <si>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</si>
  <si>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</si>
  <si>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</si>
  <si>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</si>
  <si>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</si>
  <si>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</si>
  <si>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</si>
  <si>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</si>
  <si>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</si>
  <si>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</si>
  <si>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</si>
  <si>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</si>
  <si>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</si>
  <si>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</si>
  <si>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</si>
  <si>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</si>
  <si>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</si>
  <si>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</si>
  <si>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</si>
  <si>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</si>
  <si>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</si>
  <si>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</si>
  <si>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</si>
  <si>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</si>
  <si>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</si>
  <si>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</si>
  <si>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</si>
  <si>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</si>
  <si>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</si>
  <si>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</si>
  <si>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</si>
  <si>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</si>
  <si>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</si>
  <si>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</si>
  <si>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</si>
  <si>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</si>
  <si>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</si>
  <si>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</si>
  <si>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</si>
  <si>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</si>
  <si>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</si>
  <si>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</si>
  <si>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</si>
  <si>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</si>
  <si>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</si>
  <si>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</si>
  <si>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</si>
  <si>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</si>
  <si>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</si>
  <si>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</si>
  <si>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</si>
  <si>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</si>
  <si>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</si>
  <si>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</si>
  <si>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</si>
  <si>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</si>
  <si>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</si>
  <si>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</si>
  <si>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</si>
  <si>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</si>
  <si>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</si>
  <si>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</si>
  <si>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</si>
  <si>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</si>
  <si>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</si>
  <si>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</si>
  <si>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</si>
  <si>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</si>
  <si>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</si>
  <si>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</si>
  <si>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</si>
  <si>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</si>
  <si>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</si>
  <si>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</si>
  <si>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</si>
  <si>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</si>
  <si>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</si>
  <si>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</si>
  <si>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</si>
  <si>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</si>
  <si>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</si>
  <si>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</si>
  <si>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</si>
  <si>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</si>
  <si>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</si>
  <si>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</si>
  <si>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</si>
  <si>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</si>
  <si>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</si>
  <si>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</si>
  <si>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</si>
  <si>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</si>
  <si>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</si>
  <si>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</si>
  <si>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</si>
  <si>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</si>
  <si>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</si>
  <si>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</si>
  <si>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</si>
  <si>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</si>
  <si>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</si>
  <si>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</si>
  <si>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</si>
  <si>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</si>
  <si>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</si>
  <si>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</si>
  <si>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</si>
  <si>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</si>
  <si>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</si>
  <si>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</si>
  <si>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</si>
  <si>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</si>
  <si>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</si>
  <si>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</si>
  <si>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</si>
  <si>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</si>
  <si>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</si>
  <si>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</si>
  <si>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</si>
  <si>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</si>
  <si>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</si>
  <si>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</si>
  <si>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</si>
  <si>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</si>
  <si>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</si>
  <si>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</si>
  <si>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</si>
  <si>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</si>
  <si>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</si>
  <si>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</si>
  <si>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</si>
  <si>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</si>
  <si>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</si>
  <si>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</si>
  <si>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</si>
  <si>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</si>
  <si>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</si>
  <si>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</si>
  <si>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</si>
  <si>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</si>
  <si>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</si>
  <si>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</si>
  <si>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</si>
  <si>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</si>
  <si>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</si>
  <si>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</si>
  <si>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</si>
  <si>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</si>
  <si>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</si>
  <si>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</si>
  <si>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</si>
  <si>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</si>
  <si>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</si>
  <si>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</si>
  <si>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</si>
  <si>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</si>
  <si>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</si>
  <si>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</si>
  <si>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</si>
  <si>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</si>
  <si>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</si>
  <si>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</si>
  <si>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</si>
  <si>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</si>
  <si>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</si>
  <si>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</si>
  <si>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</si>
  <si>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</si>
  <si>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</si>
  <si>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</si>
  <si>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</si>
  <si>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</si>
  <si>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</si>
  <si>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</si>
  <si>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</si>
  <si>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</si>
  <si>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</si>
  <si>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</si>
  <si>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</si>
  <si>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</si>
  <si>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</si>
  <si>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</si>
  <si>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</si>
  <si>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</si>
  <si>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</si>
  <si>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</si>
  <si>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</si>
  <si>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</si>
  <si>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</si>
  <si>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</si>
  <si>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</si>
  <si>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</si>
  <si>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</si>
  <si>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</si>
  <si>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</si>
  <si>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</si>
  <si>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</si>
  <si>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</si>
  <si>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</si>
  <si>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</si>
  <si>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</si>
  <si>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</si>
  <si>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</si>
  <si>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</si>
  <si>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</si>
  <si>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</si>
  <si>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</si>
  <si>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</si>
  <si>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</si>
  <si>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</si>
  <si>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</si>
  <si>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</si>
  <si>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</si>
  <si>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</si>
  <si>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</si>
  <si>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</si>
  <si>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</si>
  <si>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</si>
  <si>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</si>
  <si>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</si>
  <si>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</si>
  <si>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</si>
  <si>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</si>
  <si>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</si>
  <si>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</si>
  <si>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</si>
  <si>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</si>
  <si>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</si>
  <si>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</si>
  <si>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</si>
  <si>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</si>
  <si>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</si>
  <si>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</si>
  <si>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</si>
  <si>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</si>
  <si>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</si>
  <si>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</si>
  <si>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</si>
  <si>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</si>
  <si>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</si>
  <si>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</si>
  <si>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</si>
  <si>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</si>
  <si>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</si>
  <si>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</si>
  <si>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</si>
  <si>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</si>
  <si>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</si>
  <si>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</si>
  <si>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</si>
  <si>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</si>
  <si>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</si>
  <si>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</si>
  <si>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</si>
  <si>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</si>
  <si>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</si>
  <si>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</si>
  <si>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</si>
  <si>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</si>
  <si>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</si>
  <si>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</si>
  <si>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</si>
  <si>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</si>
  <si>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</si>
  <si>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</si>
  <si>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</si>
  <si>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</si>
  <si>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</si>
  <si>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</si>
  <si>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</si>
  <si>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</si>
  <si>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</si>
  <si>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</si>
  <si>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</si>
  <si>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</si>
  <si>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</si>
  <si>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</si>
  <si>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</si>
  <si>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</si>
  <si>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</si>
  <si>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</si>
  <si>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</si>
  <si>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</si>
  <si>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</si>
  <si>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</si>
  <si>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</si>
  <si>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</si>
  <si>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</si>
  <si>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</si>
  <si>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</si>
  <si>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</si>
  <si>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</si>
  <si>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</si>
  <si>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</si>
  <si>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</si>
  <si>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</si>
  <si>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</si>
  <si>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</si>
  <si>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</si>
  <si>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</si>
  <si>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</si>
  <si>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</si>
  <si>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</si>
  <si>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</si>
  <si>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</si>
  <si>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</si>
  <si>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</si>
  <si>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</si>
  <si>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</si>
  <si>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</si>
  <si>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</si>
  <si>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</si>
  <si>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</si>
  <si>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</si>
  <si>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</si>
  <si>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</si>
  <si>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</si>
  <si>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</si>
  <si>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</si>
  <si>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</si>
  <si>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</si>
  <si>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</si>
  <si>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</si>
  <si>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</si>
  <si>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</si>
  <si>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</si>
  <si>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</si>
  <si>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</si>
  <si>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</si>
  <si>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</si>
  <si>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</si>
  <si>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</si>
  <si>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</si>
  <si>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</si>
  <si>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</si>
  <si>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</si>
  <si>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</si>
  <si>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</si>
  <si>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</si>
  <si>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</si>
  <si>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</si>
  <si>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</si>
  <si>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</si>
  <si>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</si>
  <si>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</si>
  <si>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</si>
  <si>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</si>
  <si>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</si>
  <si>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</si>
  <si>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</si>
  <si>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</si>
  <si>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</si>
  <si>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</si>
  <si>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</si>
  <si>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</si>
  <si>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</si>
  <si>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</si>
  <si>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</si>
  <si>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</si>
  <si>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</si>
  <si>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</si>
  <si>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</si>
  <si>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</si>
  <si>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</si>
  <si>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</si>
  <si>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</si>
  <si>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</si>
  <si>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</si>
  <si>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</si>
  <si>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</si>
  <si>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</si>
  <si>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</si>
  <si>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</si>
  <si>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</si>
  <si>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</si>
  <si>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</si>
  <si>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</si>
  <si>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</si>
  <si>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</si>
  <si>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</si>
  <si>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</si>
  <si>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</si>
  <si>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</si>
  <si>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</si>
  <si>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</si>
  <si>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</si>
  <si>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</si>
  <si>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</si>
  <si>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</si>
  <si>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</si>
  <si>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</si>
  <si>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</si>
  <si>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</si>
  <si>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</si>
  <si>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</si>
  <si>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</si>
  <si>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</si>
  <si>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</si>
  <si>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</si>
  <si>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</si>
  <si>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</si>
  <si>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</si>
  <si>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</si>
  <si>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</si>
  <si>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</si>
  <si>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</si>
  <si>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</si>
  <si>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</si>
  <si>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</si>
  <si>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</si>
  <si>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</si>
  <si>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</si>
  <si>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</si>
  <si>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</si>
  <si>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</si>
  <si>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</si>
  <si>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</si>
  <si>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</si>
  <si>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</si>
  <si>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</si>
  <si>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</si>
  <si>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</si>
  <si>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</si>
  <si>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</si>
  <si>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</si>
  <si>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</si>
  <si>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</si>
  <si>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</si>
  <si>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</si>
  <si>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</si>
  <si>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</si>
  <si>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</si>
  <si>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</si>
  <si>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</si>
  <si>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</si>
  <si>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</si>
  <si>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</si>
  <si>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</si>
  <si>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</si>
  <si>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</si>
  <si>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</si>
  <si>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</si>
  <si>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</si>
  <si>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</si>
  <si>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</si>
  <si>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</si>
  <si>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</si>
  <si>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</si>
  <si>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</si>
  <si>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</si>
  <si>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</si>
  <si>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</si>
  <si>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</si>
  <si>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</si>
  <si>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</si>
  <si>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</si>
  <si>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</si>
  <si>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</si>
  <si>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</si>
  <si>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</si>
  <si>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</si>
  <si>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</si>
  <si>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</si>
  <si>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</si>
  <si>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</si>
  <si>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</si>
  <si>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</si>
  <si>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</si>
  <si>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</si>
  <si>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</si>
  <si>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</si>
  <si>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</si>
  <si>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</si>
  <si>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</si>
  <si>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</si>
  <si>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</si>
  <si>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</si>
  <si>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</si>
  <si>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</si>
  <si>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</si>
  <si>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</si>
  <si>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</si>
  <si>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</si>
  <si>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</si>
  <si>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</si>
  <si>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</si>
  <si>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</si>
  <si>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</si>
  <si>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</si>
  <si>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</si>
  <si>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</si>
  <si>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</si>
  <si>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</si>
  <si>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</si>
  <si>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</si>
  <si>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</si>
  <si>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</si>
  <si>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</si>
  <si>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</si>
  <si>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</si>
  <si>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</si>
  <si>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</si>
  <si>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</si>
  <si>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</si>
  <si>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</si>
  <si>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</si>
  <si>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</si>
  <si>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</si>
  <si>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</si>
  <si>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</si>
  <si>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</si>
  <si>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</si>
  <si>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</si>
  <si>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</si>
  <si>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</si>
  <si>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</si>
  <si>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</si>
  <si>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</si>
  <si>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</si>
  <si>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</si>
  <si>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</si>
  <si>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</si>
  <si>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</si>
  <si>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</si>
  <si>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</si>
  <si>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</si>
  <si>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</si>
  <si>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</si>
  <si>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</si>
  <si>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</si>
  <si>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</si>
  <si>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</si>
  <si>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</si>
  <si>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</si>
  <si>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</si>
  <si>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</si>
  <si>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</si>
  <si>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</si>
  <si>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</si>
  <si>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</si>
  <si>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</si>
  <si>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</si>
  <si>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</si>
  <si>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</si>
  <si>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</si>
  <si>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</si>
  <si>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</si>
  <si>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</si>
  <si>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</si>
  <si>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</si>
  <si>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</si>
  <si>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</si>
  <si>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</si>
  <si>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</si>
  <si>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</si>
  <si>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</si>
  <si>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</si>
  <si>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</si>
  <si>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</si>
  <si>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</si>
  <si>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</si>
  <si>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</si>
  <si>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</si>
  <si>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</si>
  <si>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</si>
  <si>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</si>
  <si>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</si>
  <si>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</si>
  <si>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</si>
  <si>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</si>
  <si>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</si>
  <si>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</si>
  <si>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</si>
  <si>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</si>
  <si>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</si>
  <si>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</si>
  <si>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</si>
  <si>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</si>
  <si>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</si>
  <si>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</si>
  <si>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</si>
  <si>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</si>
  <si>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</si>
  <si>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</si>
  <si>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</si>
  <si>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</si>
  <si>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</si>
  <si>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</si>
  <si>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</si>
  <si>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</si>
  <si>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</si>
  <si>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</si>
  <si>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</si>
  <si>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</si>
  <si>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</si>
  <si>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</si>
  <si>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</si>
  <si>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</si>
  <si>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</si>
  <si>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</si>
  <si>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</si>
  <si>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</si>
  <si>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</si>
  <si>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</si>
  <si>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</si>
  <si>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</si>
  <si>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</si>
  <si>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</si>
  <si>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</si>
  <si>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</si>
  <si>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</si>
  <si>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</si>
  <si>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</si>
  <si>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</si>
  <si>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</si>
  <si>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</si>
  <si>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</si>
  <si>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</si>
  <si>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</si>
  <si>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</si>
  <si>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</si>
  <si>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</si>
  <si>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</si>
  <si>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</si>
  <si>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</si>
  <si>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</si>
  <si>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</si>
  <si>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</si>
  <si>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</si>
  <si>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</si>
  <si>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</si>
  <si>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</si>
  <si>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</si>
  <si>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</si>
  <si>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</si>
  <si>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</si>
  <si>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</si>
  <si>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</si>
  <si>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</si>
  <si>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</si>
  <si>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</si>
  <si>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</si>
  <si>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</si>
  <si>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</si>
  <si>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</si>
  <si>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</si>
  <si>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</si>
  <si>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</si>
  <si>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</si>
  <si>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</si>
  <si>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</si>
  <si>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</si>
  <si>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</si>
  <si>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</si>
  <si>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</si>
  <si>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</si>
  <si>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</si>
  <si>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</si>
  <si>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</si>
  <si>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</si>
  <si>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</si>
  <si>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</si>
  <si>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</si>
  <si>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</si>
  <si>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</si>
  <si>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</si>
  <si>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</si>
  <si>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</si>
  <si>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</si>
  <si>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</si>
  <si>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</si>
  <si>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</si>
  <si>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</si>
  <si>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</si>
  <si>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</si>
  <si>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</si>
  <si>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</si>
  <si>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</si>
  <si>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</si>
  <si>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</si>
  <si>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</si>
  <si>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</si>
  <si>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</si>
  <si>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</si>
  <si>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</si>
  <si>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</si>
  <si>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</si>
  <si>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</si>
  <si>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</si>
  <si>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</si>
  <si>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</si>
  <si>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</si>
  <si>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</si>
  <si>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</si>
  <si>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</si>
  <si>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</si>
  <si>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</si>
  <si>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</si>
  <si>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</si>
  <si>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</si>
  <si>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</si>
  <si>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</si>
  <si>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</si>
  <si>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</si>
  <si>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</si>
  <si>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</si>
  <si>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</si>
  <si>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</si>
  <si>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</si>
  <si>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</si>
  <si>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</si>
  <si>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</si>
  <si>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</si>
  <si>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</si>
  <si>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</si>
  <si>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</si>
  <si>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</si>
  <si>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</si>
  <si>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</si>
  <si>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</si>
  <si>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</si>
  <si>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</si>
  <si>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</si>
  <si>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</si>
  <si>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</si>
  <si>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</si>
  <si>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</si>
  <si>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</si>
  <si>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</si>
  <si>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</si>
  <si>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</si>
  <si>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</si>
  <si>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</si>
  <si>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</si>
  <si>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</si>
  <si>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</si>
  <si>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</si>
  <si>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</si>
  <si>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</si>
  <si>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</si>
  <si>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</si>
  <si>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</si>
  <si>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</si>
  <si>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</si>
  <si>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</si>
  <si>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</si>
  <si>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</si>
  <si>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</si>
  <si>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</si>
  <si>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</si>
  <si>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</si>
  <si>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</si>
  <si>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</si>
  <si>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</si>
  <si>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</si>
  <si>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</si>
  <si>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</si>
  <si>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</si>
  <si>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</si>
  <si>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</si>
  <si>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</si>
  <si>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</si>
  <si>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</si>
  <si>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</si>
  <si>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</si>
  <si>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</si>
  <si>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</si>
  <si>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</si>
  <si>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</si>
  <si>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</si>
  <si>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</si>
  <si>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</si>
  <si>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</si>
  <si>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</si>
  <si>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</si>
  <si>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</si>
  <si>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</si>
  <si>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</si>
  <si>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</si>
  <si>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</si>
  <si>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</si>
  <si>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</si>
  <si>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</si>
  <si>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</si>
  <si>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</si>
  <si>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</si>
  <si>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</si>
  <si>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</si>
  <si>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</si>
  <si>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</si>
  <si>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</si>
  <si>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</si>
  <si>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</si>
  <si>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</si>
  <si>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</si>
  <si>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</si>
  <si>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</si>
  <si>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</si>
  <si>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</si>
  <si>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</si>
  <si>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</si>
  <si>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</si>
  <si>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</si>
  <si>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</si>
  <si>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</si>
  <si>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</si>
  <si>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</si>
  <si>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</si>
  <si>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</si>
  <si>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</si>
  <si>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</si>
  <si>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</si>
  <si>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</si>
  <si>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</si>
  <si>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</si>
  <si>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</si>
  <si>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</si>
  <si>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</si>
  <si>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</si>
  <si>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</si>
  <si>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</si>
  <si>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</si>
  <si>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</si>
  <si>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</si>
  <si>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</si>
  <si>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</si>
  <si>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</si>
  <si>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</si>
  <si>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</si>
  <si>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</si>
  <si>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</si>
  <si>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</si>
  <si>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</si>
  <si>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</si>
  <si>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</si>
  <si>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</si>
  <si>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</si>
  <si>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</si>
  <si>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</si>
  <si>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</si>
  <si>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</si>
  <si>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</si>
  <si>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</si>
  <si>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</si>
  <si>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</si>
  <si>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</si>
  <si>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</si>
  <si>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</si>
  <si>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</si>
  <si>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</si>
  <si>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</si>
  <si>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</si>
  <si>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</si>
  <si>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</si>
  <si>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</si>
  <si>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</si>
  <si>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</si>
  <si>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</si>
  <si>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</si>
  <si>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</si>
  <si>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</si>
  <si>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</si>
  <si>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</si>
  <si>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</si>
  <si>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</si>
  <si>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</si>
  <si>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</si>
  <si>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</si>
  <si>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</si>
  <si>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</si>
  <si>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</si>
  <si>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</si>
  <si>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</si>
  <si>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</si>
  <si>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</si>
  <si>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</si>
  <si>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</si>
  <si>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</si>
  <si>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</si>
  <si>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</si>
  <si>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</si>
  <si>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</si>
  <si>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</si>
  <si>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</si>
  <si>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</si>
  <si>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</si>
  <si>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</si>
  <si>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</si>
  <si>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</si>
  <si>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</si>
  <si>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</si>
  <si>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</si>
  <si>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</si>
  <si>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</si>
  <si>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</si>
  <si>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</si>
  <si>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</si>
  <si>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</si>
  <si>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</si>
  <si>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</si>
  <si>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</si>
  <si>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</si>
  <si>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</si>
  <si>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</si>
  <si>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</si>
  <si>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</si>
  <si>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</si>
  <si>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</si>
  <si>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</si>
  <si>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</si>
  <si>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</si>
  <si>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</si>
  <si>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</si>
  <si>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</si>
  <si>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</si>
  <si>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</si>
  <si>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</si>
  <si>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</si>
  <si>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</si>
  <si>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</si>
  <si>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</si>
  <si>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</si>
  <si>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</si>
  <si>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</si>
  <si>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</si>
  <si>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</si>
  <si>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</si>
  <si>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</si>
  <si>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</si>
  <si>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</si>
  <si>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</si>
  <si>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</si>
  <si>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</si>
  <si>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</si>
  <si>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</si>
  <si>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</si>
  <si>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</si>
  <si>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</si>
  <si>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</si>
  <si>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</si>
  <si>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</si>
  <si>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</si>
  <si>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</si>
  <si>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</si>
  <si>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</si>
  <si>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</si>
  <si>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</si>
  <si>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</si>
  <si>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</si>
  <si>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</si>
  <si>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</si>
  <si>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</si>
  <si>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</si>
  <si>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</si>
  <si>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</si>
  <si>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</si>
  <si>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</si>
  <si>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</si>
  <si>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</si>
  <si>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</si>
  <si>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</si>
  <si>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</si>
  <si>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</si>
  <si>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</si>
  <si>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</si>
  <si>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</si>
  <si>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</si>
  <si>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</si>
  <si>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</si>
  <si>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</si>
  <si>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</si>
  <si>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</si>
  <si>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</si>
  <si>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</si>
  <si>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</si>
  <si>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</si>
  <si>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</si>
  <si>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</si>
  <si>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</si>
  <si>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</si>
  <si>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</si>
  <si>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</si>
  <si>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</si>
  <si>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</si>
  <si>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</si>
  <si>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</si>
  <si>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</si>
  <si>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</si>
  <si>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</si>
  <si>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</si>
  <si>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</si>
  <si>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</si>
  <si>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</si>
  <si>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</si>
  <si>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</si>
  <si>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</si>
  <si>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</si>
  <si>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</si>
  <si>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</si>
  <si>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</si>
  <si>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</si>
  <si>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</si>
  <si>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</si>
  <si>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</si>
  <si>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</si>
  <si>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</si>
  <si>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</si>
  <si>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</si>
  <si>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</si>
  <si>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</si>
  <si>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</si>
  <si>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</si>
  <si>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</si>
  <si>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</si>
  <si>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</si>
  <si>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</si>
  <si>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</si>
  <si>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</si>
  <si>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</si>
  <si>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</si>
  <si>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</si>
  <si>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</si>
  <si>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</si>
  <si>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</si>
  <si>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</si>
  <si>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</si>
  <si>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</si>
  <si>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</si>
  <si>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</si>
  <si>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</si>
  <si>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</si>
  <si>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</si>
  <si>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</si>
  <si>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</si>
  <si>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</si>
  <si>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</si>
  <si>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</si>
  <si>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</si>
  <si>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</si>
  <si>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</si>
  <si>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</si>
  <si>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</si>
  <si>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</si>
  <si>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</si>
  <si>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</si>
  <si>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</si>
  <si>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</si>
  <si>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</si>
  <si>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</si>
  <si>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</si>
  <si>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</si>
  <si>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</si>
  <si>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</si>
  <si>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</si>
  <si>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</si>
  <si>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</si>
  <si>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</si>
  <si>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</si>
  <si>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</si>
  <si>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</si>
  <si>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</si>
  <si>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</si>
  <si>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</si>
  <si>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</si>
  <si>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</si>
  <si>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</si>
  <si>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</si>
  <si>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</si>
  <si>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</si>
  <si>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</si>
  <si>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</si>
  <si>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</si>
  <si>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</si>
  <si>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</si>
  <si>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</si>
  <si>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</si>
  <si>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</si>
  <si>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</si>
  <si>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</si>
  <si>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</si>
  <si>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</si>
  <si>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</si>
  <si>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</si>
  <si>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</si>
  <si>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</si>
  <si>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</si>
  <si>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</si>
  <si>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</si>
  <si>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</si>
  <si>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</si>
  <si>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</si>
  <si>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</si>
  <si>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</si>
  <si>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</si>
  <si>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</si>
  <si>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</si>
  <si>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</si>
  <si>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</si>
  <si>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</si>
  <si>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</si>
  <si>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</si>
  <si>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</si>
  <si>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</si>
  <si>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</si>
  <si>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</si>
  <si>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</si>
  <si>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</si>
  <si>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</si>
  <si>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</si>
  <si>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</si>
  <si>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</si>
  <si>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</si>
  <si>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</si>
  <si>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</si>
  <si>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</si>
  <si>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</si>
  <si>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</si>
  <si>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</si>
  <si>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</si>
  <si>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</si>
  <si>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</si>
  <si>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</si>
  <si>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</si>
  <si>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</si>
  <si>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</si>
  <si>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</si>
  <si>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</si>
  <si>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</si>
  <si>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</si>
  <si>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</si>
  <si>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</si>
  <si>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</si>
  <si>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</si>
  <si>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</si>
  <si>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</si>
  <si>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</si>
  <si>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</si>
  <si>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</si>
  <si>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</si>
  <si>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</si>
  <si>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</si>
  <si>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</si>
  <si>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</si>
  <si>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</si>
  <si>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</si>
  <si>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</si>
  <si>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</si>
  <si>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</si>
  <si>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</si>
  <si>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</si>
  <si>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</si>
  <si>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</si>
  <si>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</si>
  <si>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</si>
  <si>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</si>
  <si>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</si>
  <si>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</si>
  <si>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</si>
  <si>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</si>
  <si>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</si>
  <si>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</si>
  <si>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</si>
  <si>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</si>
  <si>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</si>
  <si>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</si>
  <si>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</si>
  <si>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</si>
  <si>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</si>
  <si>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</si>
  <si>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</si>
  <si>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</si>
  <si>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</si>
  <si>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</si>
  <si>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</si>
  <si>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</si>
  <si>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</si>
  <si>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</si>
  <si>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</si>
  <si>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</si>
  <si>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</si>
  <si>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</si>
  <si>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</si>
  <si>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</si>
  <si>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</si>
  <si>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</si>
  <si>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</si>
  <si>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</si>
  <si>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</si>
  <si>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</si>
  <si>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</si>
  <si>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</si>
  <si>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</si>
  <si>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</si>
  <si>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</si>
  <si>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</si>
  <si>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</si>
  <si>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</si>
  <si>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</si>
  <si>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</si>
  <si>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</si>
  <si>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</si>
  <si>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</si>
  <si>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</si>
  <si>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</si>
  <si>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</si>
  <si>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</si>
  <si>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</si>
  <si>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</si>
  <si>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</si>
  <si>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</si>
  <si>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</si>
  <si>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</si>
  <si>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</si>
  <si>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</si>
  <si>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</si>
  <si>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</si>
  <si>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</si>
  <si>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</si>
  <si>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</si>
  <si>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</si>
  <si>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</si>
  <si>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</si>
  <si>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</si>
  <si>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</si>
  <si>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</si>
  <si>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</si>
  <si>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</si>
  <si>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</si>
  <si>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</si>
  <si>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</si>
  <si>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</si>
  <si>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</si>
  <si>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</si>
  <si>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</si>
  <si>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</si>
  <si>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</si>
  <si>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</si>
  <si>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</si>
  <si>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</si>
  <si>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</si>
  <si>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</si>
  <si>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</si>
  <si>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</si>
  <si>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</si>
  <si>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</si>
  <si>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</si>
  <si>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</si>
  <si>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</si>
  <si>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</si>
  <si>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</si>
  <si>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</si>
  <si>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</si>
  <si>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</si>
  <si>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</si>
  <si>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</si>
  <si>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</si>
  <si>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</si>
  <si>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</si>
  <si>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</si>
  <si>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</si>
  <si>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</si>
  <si>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</si>
  <si>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</si>
  <si>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</si>
  <si>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</si>
  <si>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</si>
  <si>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</si>
  <si>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</si>
  <si>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</si>
  <si>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</si>
  <si>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</si>
  <si>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</si>
  <si>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</si>
  <si>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</si>
  <si>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</si>
  <si>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</si>
  <si>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</si>
  <si>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</si>
  <si>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</si>
  <si>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</si>
  <si>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</si>
  <si>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</si>
  <si>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</si>
  <si>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</si>
  <si>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</si>
  <si>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</si>
  <si>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</si>
  <si>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</si>
  <si>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</si>
  <si>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</si>
  <si>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</si>
  <si>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</si>
  <si>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</si>
  <si>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</si>
  <si>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</si>
  <si>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</si>
  <si>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</si>
  <si>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</si>
  <si>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</si>
  <si>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</si>
  <si>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</si>
  <si>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</si>
  <si>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</si>
  <si>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</si>
  <si>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</si>
  <si>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</si>
  <si>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</si>
  <si>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</si>
  <si>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</si>
  <si>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</si>
  <si>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</si>
  <si>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</si>
  <si>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</si>
  <si>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</si>
  <si>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</si>
  <si>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</si>
  <si>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</si>
  <si>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</si>
  <si>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</si>
  <si>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</si>
  <si>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</si>
  <si>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</si>
  <si>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</si>
  <si>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</si>
  <si>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</si>
  <si>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</si>
  <si>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</si>
  <si>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</si>
  <si>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</si>
  <si>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</si>
  <si>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</si>
  <si>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</si>
  <si>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</si>
  <si>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</si>
  <si>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</si>
  <si>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</si>
  <si>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</si>
  <si>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</si>
  <si>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</si>
  <si>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</si>
  <si>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</si>
  <si>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</si>
  <si>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</si>
  <si>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</si>
  <si>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</si>
  <si>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</si>
  <si>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</si>
  <si>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</si>
  <si>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</si>
  <si>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</si>
  <si>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</si>
  <si>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</si>
  <si>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</si>
  <si>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</si>
  <si>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</si>
  <si>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</si>
  <si>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</si>
  <si>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</si>
  <si>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</si>
  <si>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</si>
  <si>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</si>
  <si>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</si>
  <si>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</si>
  <si>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</si>
  <si>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</si>
  <si>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</si>
  <si>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</si>
  <si>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</si>
  <si>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</si>
  <si>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</si>
  <si>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</si>
  <si>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</si>
  <si>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</si>
  <si>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</si>
  <si>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</si>
  <si>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</si>
  <si>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</si>
  <si>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</si>
  <si>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</si>
  <si>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</si>
  <si>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</si>
  <si>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</si>
  <si>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</si>
  <si>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</si>
  <si>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</si>
  <si>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</si>
  <si>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</si>
  <si>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</si>
  <si>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</si>
  <si>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</si>
  <si>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</si>
  <si>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</si>
  <si>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</si>
  <si>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</si>
  <si>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</si>
  <si>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</si>
  <si>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</si>
  <si>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</si>
  <si>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</si>
  <si>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</si>
  <si>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</si>
  <si>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</si>
  <si>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</si>
  <si>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</si>
  <si>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</si>
  <si>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</si>
  <si>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</si>
  <si>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</si>
  <si>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</si>
  <si>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</si>
  <si>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</si>
  <si>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</si>
  <si>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</si>
  <si>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</si>
  <si>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</si>
  <si>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</si>
  <si>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</si>
  <si>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</si>
  <si>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</si>
  <si>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</si>
  <si>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</si>
  <si>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</si>
  <si>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</si>
  <si>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</si>
  <si>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</si>
  <si>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</si>
  <si>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</si>
  <si>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</si>
  <si>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</si>
  <si>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</si>
  <si>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</si>
  <si>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</si>
  <si>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</si>
  <si>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</si>
  <si>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</si>
  <si>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</si>
  <si>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</si>
  <si>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</si>
  <si>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</si>
  <si>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</si>
  <si>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</si>
  <si>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</si>
  <si>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</si>
  <si>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</si>
  <si>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</si>
  <si>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</si>
  <si>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</si>
  <si>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</si>
  <si>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</si>
  <si>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</si>
  <si>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</si>
  <si>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</si>
  <si>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</si>
  <si>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</si>
  <si>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</si>
  <si>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</si>
  <si>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</si>
  <si>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</si>
  <si>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</si>
  <si>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</si>
  <si>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</si>
  <si>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</si>
  <si>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</si>
  <si>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</si>
  <si>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</si>
  <si>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</si>
  <si>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</si>
  <si>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</si>
  <si>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</si>
  <si>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</si>
  <si>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</si>
  <si>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</si>
  <si>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</si>
  <si>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</si>
  <si>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</si>
  <si>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</si>
  <si>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</si>
  <si>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</si>
  <si>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</si>
  <si>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</si>
  <si>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</si>
  <si>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</si>
  <si>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</si>
  <si>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</si>
  <si>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</si>
  <si>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</si>
  <si>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</si>
  <si>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</si>
  <si>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</si>
  <si>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</si>
  <si>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</si>
  <si>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</si>
  <si>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</si>
  <si>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</si>
  <si>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</si>
  <si>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</si>
  <si>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</si>
  <si>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</si>
  <si>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</si>
  <si>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</si>
  <si>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</si>
  <si>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</si>
  <si>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</si>
  <si>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</si>
  <si>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</si>
  <si>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</si>
  <si>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</si>
  <si>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</si>
  <si>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</si>
  <si>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</si>
  <si>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</si>
  <si>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</si>
  <si>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</si>
  <si>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</si>
  <si>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</si>
  <si>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</si>
  <si>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</si>
  <si>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</si>
  <si>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</si>
  <si>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</si>
  <si>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</si>
  <si>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</si>
  <si>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</si>
  <si>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</si>
  <si>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</si>
  <si>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</si>
  <si>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</si>
  <si>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</si>
  <si>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</si>
  <si>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</si>
  <si>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</si>
  <si>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</si>
  <si>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</si>
  <si>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</si>
  <si>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</si>
  <si>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</si>
  <si>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</si>
  <si>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</si>
  <si>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</si>
  <si>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</si>
  <si>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</si>
  <si>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</si>
  <si>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</si>
  <si>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</si>
  <si>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</si>
  <si>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</si>
  <si>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</si>
  <si>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</si>
  <si>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</si>
  <si>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</si>
  <si>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</si>
  <si>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</si>
  <si>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</si>
  <si>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</si>
  <si>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</si>
  <si>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</si>
  <si>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</si>
  <si>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</si>
  <si>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</si>
  <si>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</si>
  <si>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</si>
  <si>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</si>
  <si>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</si>
  <si>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</si>
  <si>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</si>
  <si>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</si>
  <si>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</si>
  <si>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</si>
  <si>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</si>
  <si>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</si>
  <si>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</si>
  <si>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</si>
  <si>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</si>
  <si>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</si>
  <si>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</si>
  <si>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</si>
  <si>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</si>
  <si>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</si>
  <si>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</si>
  <si>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</si>
  <si>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</si>
  <si>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</si>
  <si>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</si>
  <si>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</si>
  <si>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</si>
  <si>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</si>
  <si>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</si>
  <si>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</si>
  <si>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</si>
  <si>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</si>
  <si>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</si>
  <si>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</si>
  <si>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</si>
  <si>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</si>
  <si>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</si>
  <si>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</si>
  <si>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</si>
  <si>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</si>
  <si>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</si>
  <si>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</si>
  <si>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</si>
  <si>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</si>
  <si>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</si>
  <si>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</si>
  <si>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</si>
  <si>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</si>
  <si>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</si>
  <si>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</si>
  <si>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</si>
  <si>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</si>
  <si>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</si>
  <si>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</si>
  <si>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</si>
  <si>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</si>
  <si>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</si>
  <si>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</si>
  <si>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</si>
  <si>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</si>
  <si>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</si>
  <si>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</si>
  <si>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</si>
  <si>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</si>
  <si>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</si>
  <si>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</si>
  <si>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</si>
  <si>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</si>
  <si>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</si>
  <si>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</si>
  <si>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</si>
  <si>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</si>
  <si>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</si>
  <si>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</si>
  <si>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</si>
  <si>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</si>
  <si>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</si>
  <si>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</si>
  <si>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</si>
  <si>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</si>
  <si>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</si>
  <si>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</si>
  <si>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</si>
  <si>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</si>
  <si>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</si>
  <si>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</si>
  <si>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</si>
  <si>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</si>
  <si>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</si>
  <si>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</si>
  <si>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</si>
  <si>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</si>
  <si>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</si>
  <si>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</si>
  <si>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</si>
  <si>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</si>
  <si>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</si>
  <si>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</si>
  <si>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</si>
  <si>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</si>
  <si>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</si>
  <si>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</si>
  <si>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</si>
  <si>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</si>
  <si>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</si>
  <si>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</si>
  <si>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</si>
  <si>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</si>
  <si>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</si>
  <si>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</si>
  <si>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</si>
  <si>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</si>
  <si>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</si>
  <si>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</si>
  <si>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</si>
  <si>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</si>
  <si>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</si>
  <si>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</si>
  <si>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</si>
  <si>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</si>
  <si>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</si>
  <si>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</si>
  <si>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</si>
  <si>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</si>
  <si>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</si>
  <si>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</si>
  <si>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</si>
  <si>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</si>
  <si>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</si>
  <si>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</si>
  <si>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</si>
  <si>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</si>
  <si>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</si>
  <si>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</si>
  <si>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</si>
  <si>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</si>
  <si>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</si>
  <si>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</si>
  <si>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</si>
  <si>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</si>
  <si>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</si>
  <si>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</si>
  <si>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</si>
  <si>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</si>
  <si>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</si>
  <si>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</si>
  <si>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</si>
  <si>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</si>
  <si>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</si>
  <si>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</si>
  <si>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</si>
  <si>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</si>
  <si>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</si>
  <si>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</si>
  <si>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</si>
  <si>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</si>
  <si>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</si>
  <si>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</si>
  <si>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</si>
  <si>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</si>
  <si>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</si>
  <si>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</si>
  <si>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</si>
  <si>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</si>
  <si>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</si>
  <si>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</si>
  <si>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</si>
  <si>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</si>
  <si>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</si>
  <si>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</si>
  <si>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</si>
  <si>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</si>
  <si>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</si>
  <si>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</si>
  <si>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</si>
  <si>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</si>
  <si>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</si>
  <si>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</si>
  <si>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</si>
  <si>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</si>
  <si>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</si>
  <si>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</si>
  <si>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</si>
  <si>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</si>
  <si>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</si>
  <si>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</si>
  <si>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</si>
  <si>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</si>
  <si>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</si>
  <si>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</si>
  <si>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</si>
  <si>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</si>
  <si>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</si>
  <si>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</si>
  <si>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</si>
  <si>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</si>
  <si>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</si>
  <si>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</si>
  <si>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</si>
  <si>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</si>
  <si>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</si>
  <si>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</si>
  <si>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</si>
  <si>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</si>
  <si>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</si>
  <si>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</si>
  <si>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</si>
  <si>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</si>
  <si>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</si>
  <si>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</si>
  <si>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</si>
  <si>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</si>
  <si>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</si>
  <si>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</si>
  <si>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</si>
  <si>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</si>
  <si>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</si>
  <si>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</si>
  <si>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</si>
  <si>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</si>
  <si>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</si>
  <si>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</si>
  <si>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</si>
  <si>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</si>
  <si>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</si>
  <si>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</si>
  <si>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</si>
  <si>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</si>
  <si>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</si>
  <si>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</si>
  <si>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</si>
  <si>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</si>
  <si>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</si>
  <si>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</si>
  <si>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</si>
  <si>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</si>
  <si>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</si>
  <si>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</si>
  <si>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</si>
  <si>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</si>
  <si>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</si>
  <si>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</si>
  <si>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</si>
  <si>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</si>
  <si>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</si>
  <si>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</si>
  <si>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</si>
  <si>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</si>
  <si>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</si>
  <si>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</si>
  <si>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</si>
  <si>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</si>
  <si>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</si>
  <si>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</si>
  <si>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</si>
  <si>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</si>
  <si>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</si>
  <si>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</si>
  <si>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</si>
  <si>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</si>
  <si>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</si>
  <si>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</si>
  <si>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</si>
  <si>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</si>
  <si>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</si>
  <si>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</si>
  <si>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</si>
  <si>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</si>
  <si>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</si>
  <si>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</si>
  <si>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</si>
  <si>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</si>
  <si>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</si>
  <si>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</si>
  <si>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</si>
  <si>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</si>
  <si>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</si>
  <si>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</si>
  <si>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</si>
  <si>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</si>
  <si>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</si>
  <si>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</si>
  <si>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</si>
  <si>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</si>
  <si>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</si>
  <si>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</si>
  <si>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</si>
  <si>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</si>
  <si>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</si>
  <si>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</si>
  <si>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</si>
  <si>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</si>
  <si>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</si>
  <si>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</si>
  <si>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</si>
  <si>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</si>
  <si>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</si>
  <si>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</si>
  <si>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</si>
  <si>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</si>
  <si>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</si>
  <si>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</si>
  <si>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</si>
  <si>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</si>
  <si>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</si>
  <si>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</si>
  <si>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</si>
  <si>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</si>
  <si>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</si>
  <si>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</si>
  <si>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</si>
  <si>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</si>
  <si>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</si>
  <si>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</si>
  <si>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</si>
  <si>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</si>
  <si>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</si>
  <si>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</si>
  <si>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</si>
  <si>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</si>
  <si>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</si>
  <si>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</si>
  <si>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</si>
  <si>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</si>
  <si>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</si>
  <si>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</si>
  <si>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</si>
  <si>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</si>
  <si>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</si>
  <si>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</si>
  <si>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</si>
  <si>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</si>
  <si>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</si>
  <si>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</si>
  <si>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</si>
  <si>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</si>
  <si>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</si>
  <si>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</si>
  <si>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</si>
  <si>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</si>
  <si>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</si>
  <si>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</si>
  <si>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</si>
  <si>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</si>
  <si>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</si>
  <si>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</si>
  <si>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</si>
  <si>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</si>
  <si>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</si>
  <si>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</si>
  <si>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</si>
  <si>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</si>
  <si>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</si>
  <si>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</si>
  <si>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</si>
  <si>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</si>
  <si>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</si>
  <si>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</si>
  <si>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</si>
  <si>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</si>
  <si>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</si>
  <si>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</si>
  <si>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</si>
  <si>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</si>
  <si>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</si>
  <si>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</si>
  <si>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</si>
  <si>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</si>
  <si>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</si>
  <si>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</si>
  <si>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</si>
  <si>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</si>
  <si>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</si>
  <si>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</si>
  <si>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</si>
  <si>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</si>
  <si>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</si>
  <si>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</si>
  <si>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</si>
  <si>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</si>
  <si>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</si>
  <si>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</si>
  <si>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</si>
  <si>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</si>
  <si>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</si>
  <si>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</si>
  <si>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</si>
  <si>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</si>
  <si>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</si>
  <si>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</si>
  <si>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</si>
  <si>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</si>
  <si>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</si>
  <si>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</si>
  <si>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</si>
  <si>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</si>
  <si>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</si>
  <si>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</si>
  <si>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</si>
  <si>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</si>
  <si>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</si>
  <si>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</si>
  <si>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</si>
  <si>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</si>
  <si>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</si>
  <si>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</si>
  <si>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</si>
  <si>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</si>
  <si>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</si>
  <si>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</si>
  <si>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</si>
  <si>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</si>
  <si>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</si>
  <si>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</si>
  <si>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</si>
  <si>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</si>
  <si>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</si>
  <si>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</si>
  <si>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</si>
  <si>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</si>
  <si>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</si>
  <si>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</si>
  <si>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</si>
  <si>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</si>
  <si>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</si>
  <si>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</si>
  <si>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</si>
  <si>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</si>
  <si>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</si>
  <si>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</si>
  <si>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</si>
  <si>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</si>
  <si>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</si>
  <si>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</si>
  <si>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</si>
  <si>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</si>
  <si>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</si>
  <si>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</si>
  <si>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</si>
  <si>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</si>
  <si>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</si>
  <si>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</si>
  <si>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</si>
  <si>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</si>
  <si>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</si>
  <si>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</si>
  <si>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</si>
  <si>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</si>
  <si>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</si>
  <si>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</si>
  <si>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</si>
  <si>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</si>
  <si>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</si>
  <si>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</si>
  <si>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</si>
  <si>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</si>
  <si>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</si>
  <si>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</si>
  <si>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</si>
  <si>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</si>
  <si>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</si>
  <si>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</si>
  <si>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</si>
  <si>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</si>
  <si>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</si>
  <si>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</si>
  <si>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</si>
  <si>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</si>
  <si>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</si>
  <si>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</si>
  <si>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</si>
  <si>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</si>
  <si>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</si>
  <si>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</si>
  <si>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</si>
  <si>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</si>
  <si>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</si>
  <si>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</si>
  <si>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</si>
  <si>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</si>
  <si>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</si>
  <si>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</si>
  <si>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</si>
  <si>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</si>
  <si>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</si>
  <si>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</si>
  <si>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</si>
  <si>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</si>
  <si>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</si>
  <si>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</si>
  <si>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</si>
  <si>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</si>
  <si>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</si>
  <si>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</si>
  <si>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</si>
  <si>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</si>
  <si>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</si>
  <si>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</si>
  <si>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</si>
  <si>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</si>
  <si>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</si>
  <si>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</si>
  <si>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</si>
  <si>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</si>
  <si>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</si>
  <si>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</si>
  <si>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</si>
  <si>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</si>
  <si>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</si>
  <si>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</si>
  <si>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</si>
  <si>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</si>
  <si>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</si>
  <si>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</si>
  <si>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</si>
  <si>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</si>
  <si>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</si>
  <si>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</si>
  <si>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</si>
  <si>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</si>
  <si>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</si>
  <si>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</si>
  <si>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</si>
  <si>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</si>
  <si>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</si>
  <si>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</si>
  <si>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</si>
  <si>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</si>
  <si>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</si>
  <si>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</si>
  <si>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</si>
  <si>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</si>
  <si>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</si>
  <si>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</si>
  <si>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</si>
  <si>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</si>
  <si>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</si>
  <si>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</si>
  <si>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</si>
  <si>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</si>
  <si>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</si>
  <si>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</si>
  <si>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</si>
  <si>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</si>
  <si>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</si>
  <si>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</si>
  <si>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</si>
  <si>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</si>
  <si>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</si>
  <si>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</si>
  <si>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</si>
  <si>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</si>
  <si>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</si>
  <si>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</si>
  <si>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</si>
  <si>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</si>
  <si>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</si>
  <si>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</si>
  <si>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</si>
  <si>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</si>
  <si>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</si>
  <si>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</si>
  <si>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</si>
  <si>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</si>
  <si>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</si>
  <si>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</si>
  <si>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</si>
  <si>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</si>
  <si>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</si>
  <si>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</si>
  <si>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</si>
  <si>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</si>
  <si>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</si>
  <si>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</si>
  <si>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</si>
  <si>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</si>
  <si>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</si>
  <si>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</si>
  <si>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</si>
  <si>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</si>
  <si>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</si>
  <si>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</si>
  <si>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</si>
  <si>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</si>
  <si>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</si>
  <si>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</si>
  <si>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</si>
  <si>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</si>
  <si>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</si>
  <si>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</si>
  <si>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</si>
  <si>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</si>
  <si>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</si>
  <si>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</si>
  <si>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</si>
  <si>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</si>
  <si>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</si>
  <si>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</si>
  <si>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</si>
  <si>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</si>
  <si>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</si>
  <si>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</si>
  <si>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</si>
  <si>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</si>
  <si>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</si>
  <si>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</si>
  <si>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</si>
  <si>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</si>
  <si>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</si>
  <si>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</si>
  <si>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</si>
  <si>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</si>
  <si>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</si>
  <si>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</si>
  <si>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</si>
  <si>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</si>
  <si>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</si>
  <si>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</si>
  <si>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</si>
  <si>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</si>
  <si>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</si>
  <si>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</si>
  <si>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</si>
  <si>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</si>
  <si>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</si>
  <si>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</si>
  <si>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</si>
  <si>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</si>
  <si>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</si>
  <si>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</si>
  <si>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</si>
  <si>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</si>
  <si>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</si>
  <si>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</si>
  <si>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</si>
  <si>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</si>
  <si>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</si>
  <si>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</si>
  <si>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</si>
  <si>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</si>
  <si>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</si>
  <si>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</si>
  <si>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</si>
  <si>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</si>
  <si>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</si>
  <si>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</si>
  <si>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</si>
  <si>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</si>
  <si>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</si>
  <si>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</si>
  <si>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</si>
  <si>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</si>
  <si>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</si>
  <si>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</si>
  <si>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</si>
  <si>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</si>
  <si>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</si>
  <si>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</si>
  <si>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</si>
  <si>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</si>
  <si>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</si>
  <si>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</si>
  <si>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</si>
  <si>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</si>
  <si>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</si>
  <si>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</si>
  <si>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</si>
  <si>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</si>
  <si>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</si>
  <si>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</si>
  <si>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</si>
  <si>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</si>
  <si>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</si>
  <si>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</si>
  <si>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</si>
  <si>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</si>
  <si>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</si>
  <si>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</si>
  <si>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</si>
  <si>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</si>
  <si>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</si>
  <si>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</si>
  <si>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</si>
  <si>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</si>
  <si>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</si>
  <si>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</si>
  <si>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</si>
  <si>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</si>
  <si>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</si>
  <si>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</si>
  <si>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</si>
  <si>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</si>
  <si>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</si>
  <si>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</si>
  <si>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</si>
  <si>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</si>
  <si>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</si>
  <si>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</si>
  <si>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</si>
  <si>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</si>
  <si>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</si>
  <si>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</si>
  <si>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</si>
  <si>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</si>
  <si>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</si>
  <si>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</si>
  <si>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</si>
  <si>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</si>
  <si>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</si>
  <si>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</si>
  <si>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</si>
  <si>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</si>
  <si>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</si>
  <si>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</si>
  <si>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</si>
  <si>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</si>
  <si>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</si>
  <si>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</si>
  <si>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</si>
  <si>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</si>
  <si>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</si>
  <si>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</si>
  <si>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</si>
  <si>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</si>
  <si>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</si>
  <si>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</si>
  <si>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</si>
  <si>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</si>
  <si>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</si>
  <si>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</si>
  <si>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</si>
  <si>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</si>
  <si>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</si>
  <si>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</si>
  <si>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</si>
  <si>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</si>
  <si>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</si>
  <si>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</si>
  <si>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</si>
  <si>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</si>
  <si>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</si>
  <si>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</si>
  <si>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</si>
  <si>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</si>
  <si>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</si>
  <si>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</si>
  <si>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</si>
  <si>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</si>
  <si>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</si>
  <si>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</si>
  <si>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</si>
  <si>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</si>
  <si>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</si>
  <si>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</si>
  <si>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</si>
  <si>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</si>
  <si>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</si>
  <si>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</si>
  <si>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</si>
  <si>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</si>
  <si>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</si>
  <si>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</si>
  <si>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</si>
  <si>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</si>
  <si>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</si>
  <si>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</si>
  <si>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</si>
  <si>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</si>
  <si>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</si>
  <si>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</si>
  <si>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</si>
  <si>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</si>
  <si>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</si>
  <si>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</si>
  <si>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</si>
  <si>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</si>
  <si>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</si>
  <si>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</si>
  <si>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</si>
  <si>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</si>
  <si>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</si>
  <si>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</si>
  <si>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</si>
  <si>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</si>
  <si>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</si>
  <si>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</si>
  <si>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</si>
  <si>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</si>
  <si>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</si>
  <si>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</si>
  <si>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</si>
  <si>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</si>
  <si>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</si>
  <si>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</si>
  <si>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</si>
  <si>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</si>
  <si>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</si>
  <si>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</si>
  <si>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</si>
  <si>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</si>
  <si>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</si>
  <si>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</si>
  <si>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</si>
  <si>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</si>
  <si>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</si>
  <si>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</si>
  <si>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</si>
  <si>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</si>
  <si>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</si>
  <si>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</si>
  <si>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</si>
  <si>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</si>
  <si>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</si>
  <si>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</si>
  <si>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</si>
  <si>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</si>
  <si>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</si>
  <si>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</si>
  <si>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</si>
  <si>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</si>
  <si>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</si>
  <si>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</si>
  <si>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</si>
  <si>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</si>
  <si>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</si>
  <si>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</si>
  <si>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</si>
  <si>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</si>
  <si>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</si>
  <si>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</si>
  <si>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</si>
  <si>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</si>
  <si>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</si>
  <si>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</si>
  <si>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</si>
  <si>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</si>
  <si>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</si>
  <si>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</si>
  <si>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</si>
  <si>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</si>
  <si>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</si>
  <si>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</si>
  <si>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</si>
  <si>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</si>
  <si>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</si>
  <si>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</si>
  <si>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</si>
  <si>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</si>
  <si>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</si>
  <si>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</si>
  <si>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</si>
  <si>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</si>
  <si>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</si>
  <si>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</si>
  <si>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</si>
  <si>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</si>
  <si>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</si>
  <si>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</si>
  <si>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</si>
  <si>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</si>
  <si>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</si>
  <si>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</si>
  <si>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</si>
  <si>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</si>
  <si>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</si>
  <si>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</si>
  <si>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</si>
  <si>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</si>
  <si>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</si>
  <si>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</si>
  <si>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</si>
  <si>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</si>
  <si>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</si>
  <si>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</si>
  <si>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</si>
  <si>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</si>
  <si>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</si>
  <si>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</si>
  <si>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</si>
  <si>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</si>
  <si>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</si>
  <si>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</si>
  <si>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</si>
  <si>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</si>
  <si>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</si>
  <si>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</si>
  <si>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</si>
  <si>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</si>
  <si>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</si>
  <si>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</si>
  <si>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</si>
  <si>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</si>
  <si>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</si>
  <si>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</si>
  <si>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</si>
  <si>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</si>
  <si>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</si>
  <si>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</si>
  <si>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</si>
  <si>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</si>
  <si>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</si>
  <si>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</si>
  <si>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</si>
  <si>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</si>
  <si>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</si>
  <si>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</si>
  <si>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</si>
  <si>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</si>
  <si>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</si>
  <si>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</si>
  <si>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</si>
  <si>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</si>
  <si>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</si>
  <si>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</si>
  <si>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</si>
  <si>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</si>
  <si>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</si>
  <si>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</si>
  <si>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</si>
  <si>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</si>
  <si>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</si>
  <si>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</si>
  <si>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</si>
  <si>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</si>
  <si>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</si>
  <si>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</si>
  <si>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</si>
  <si>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</si>
  <si>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</si>
  <si>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</si>
  <si>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</si>
  <si>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</si>
  <si>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</si>
  <si>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</si>
  <si>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</si>
  <si>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</si>
  <si>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</si>
  <si>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</si>
  <si>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</si>
  <si>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</si>
  <si>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</si>
  <si>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</si>
  <si>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</si>
  <si>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</si>
  <si>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</si>
  <si>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</si>
  <si>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</si>
  <si>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</si>
  <si>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</si>
  <si>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</si>
  <si>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</si>
  <si>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</si>
  <si>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</si>
  <si>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</si>
  <si>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</si>
  <si>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</si>
  <si>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</si>
  <si>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</si>
  <si>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</si>
  <si>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</si>
  <si>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</si>
  <si>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</si>
  <si>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</si>
  <si>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</si>
  <si>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</si>
  <si>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</si>
  <si>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</si>
  <si>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</si>
  <si>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</si>
  <si>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</si>
  <si>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</si>
  <si>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</si>
  <si>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</si>
  <si>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</si>
  <si>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</si>
  <si>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</si>
  <si>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</si>
  <si>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</si>
  <si>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</si>
  <si>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</si>
  <si>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</si>
  <si>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</si>
  <si>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</si>
  <si>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</si>
  <si>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</si>
  <si>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</si>
  <si>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</si>
  <si>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</si>
  <si>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</si>
  <si>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</si>
  <si>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</si>
  <si>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</si>
  <si>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</si>
  <si>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</si>
  <si>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</si>
  <si>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</si>
  <si>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</si>
  <si>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</si>
  <si>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</si>
  <si>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</si>
  <si>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</si>
  <si>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</si>
  <si>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</si>
  <si>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</si>
  <si>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</si>
  <si>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</si>
  <si>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</si>
  <si>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</si>
  <si>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</si>
  <si>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</si>
  <si>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</si>
  <si>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</si>
  <si>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</si>
  <si>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</si>
  <si>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</si>
  <si>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</si>
  <si>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</si>
  <si>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</si>
  <si>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</si>
  <si>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</si>
  <si>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</si>
  <si>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</si>
  <si>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</si>
  <si>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</si>
  <si>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</si>
  <si>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</si>
  <si>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</si>
  <si>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</si>
  <si>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</si>
  <si>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</si>
  <si>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</si>
  <si>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</si>
  <si>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</si>
  <si>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</si>
  <si>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</si>
  <si>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</si>
  <si>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</si>
  <si>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</si>
  <si>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</si>
  <si>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</si>
  <si>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</si>
  <si>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</si>
  <si>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</si>
  <si>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</si>
  <si>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</si>
  <si>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</si>
  <si>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</si>
  <si>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</si>
  <si>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</si>
  <si>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</si>
  <si>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</si>
  <si>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</si>
  <si>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</si>
  <si>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</si>
  <si>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</si>
  <si>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</si>
  <si>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</si>
  <si>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</si>
  <si>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</si>
  <si>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</si>
  <si>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</si>
  <si>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</si>
  <si>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</si>
  <si>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</si>
  <si>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</si>
  <si>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</si>
  <si>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</si>
  <si>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</si>
  <si>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</si>
  <si>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</si>
  <si>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</si>
  <si>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</si>
  <si>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</si>
  <si>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</si>
  <si>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</si>
  <si>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</si>
  <si>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</si>
  <si>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</si>
  <si>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</si>
  <si>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</si>
  <si>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</si>
  <si>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</si>
  <si>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</si>
  <si>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</si>
  <si>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</si>
  <si>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</si>
  <si>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</si>
  <si>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</si>
  <si>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</si>
  <si>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</si>
  <si>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</si>
  <si>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</si>
  <si>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</si>
  <si>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</si>
  <si>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</si>
  <si>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</si>
  <si>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</si>
  <si>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</si>
  <si>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</si>
  <si>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</si>
  <si>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</si>
  <si>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</si>
  <si>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</si>
  <si>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</si>
  <si>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</si>
  <si>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</si>
  <si>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</si>
  <si>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</si>
  <si>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</si>
  <si>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</si>
  <si>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</si>
  <si>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</si>
  <si>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</si>
  <si>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</si>
  <si>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</si>
  <si>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</si>
  <si>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</si>
  <si>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</si>
  <si>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</si>
  <si>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</si>
  <si>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</si>
  <si>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</si>
  <si>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</si>
  <si>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</si>
  <si>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</si>
  <si>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</si>
  <si>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</si>
  <si>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</si>
  <si>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</si>
  <si>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</si>
  <si>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</si>
  <si>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</si>
  <si>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</si>
  <si>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</si>
  <si>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</si>
  <si>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</si>
  <si>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</si>
  <si>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</si>
  <si>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</si>
  <si>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</si>
  <si>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</si>
  <si>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</si>
  <si>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</si>
  <si>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</si>
  <si>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</si>
  <si>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</si>
  <si>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</si>
  <si>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</si>
  <si>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</si>
  <si>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</si>
  <si>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</si>
  <si>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</si>
  <si>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</si>
  <si>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</si>
  <si>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</si>
  <si>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</si>
  <si>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</si>
  <si>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</si>
  <si>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</si>
  <si>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</si>
  <si>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</si>
  <si>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</si>
  <si>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</si>
  <si>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</si>
  <si>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</si>
  <si>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</si>
  <si>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</si>
  <si>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</si>
  <si>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</si>
  <si>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</si>
  <si>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</si>
  <si>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</si>
  <si>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</si>
  <si>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</si>
  <si>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</si>
  <si>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</si>
  <si>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</si>
  <si>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</si>
  <si>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</si>
  <si>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</si>
  <si>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</si>
  <si>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</si>
  <si>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</si>
  <si>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</si>
  <si>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</si>
  <si>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</si>
  <si>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</si>
  <si>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</si>
  <si>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</si>
  <si>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</si>
  <si>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</si>
  <si>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</si>
  <si>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</si>
  <si>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</si>
  <si>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</si>
  <si>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</si>
  <si>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</si>
  <si>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</si>
  <si>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</si>
  <si>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</si>
  <si>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</si>
  <si>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</si>
  <si>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</si>
  <si>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</si>
  <si>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</si>
  <si>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</si>
  <si>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</si>
  <si>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</si>
  <si>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</si>
  <si>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</si>
  <si>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</si>
  <si>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</si>
  <si>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</si>
  <si>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</si>
  <si>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</si>
  <si>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</si>
  <si>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</si>
  <si>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</si>
  <si>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</si>
  <si>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</si>
  <si>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</si>
  <si>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</si>
  <si>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</si>
  <si>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</si>
  <si>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</si>
  <si>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</si>
  <si>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</si>
  <si>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</si>
  <si>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</si>
  <si>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</si>
  <si>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</si>
  <si>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</si>
  <si>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</si>
  <si>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</si>
  <si>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</si>
  <si>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</si>
  <si>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</si>
  <si>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</si>
  <si>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</si>
  <si>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</si>
  <si>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</si>
  <si>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</si>
  <si>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</si>
  <si>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</si>
  <si>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</si>
  <si>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</si>
  <si>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</si>
  <si>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</si>
  <si>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</si>
  <si>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</si>
  <si>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</si>
  <si>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</si>
  <si>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</si>
  <si>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</si>
  <si>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</si>
  <si>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</si>
  <si>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</si>
  <si>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</si>
  <si>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</si>
  <si>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</si>
  <si>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</si>
  <si>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</si>
  <si>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</si>
  <si>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</si>
  <si>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</si>
  <si>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</si>
  <si>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</si>
  <si>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</si>
  <si>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</si>
  <si>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</si>
  <si>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</si>
  <si>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</si>
  <si>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</si>
  <si>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</si>
  <si>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</si>
  <si>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</si>
  <si>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</si>
  <si>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</si>
  <si>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</si>
  <si>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</si>
  <si>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</si>
  <si>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</si>
  <si>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</si>
  <si>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</si>
  <si>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</si>
  <si>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</si>
  <si>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</si>
  <si>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</si>
  <si>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</si>
  <si>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</si>
  <si>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</si>
  <si>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</si>
  <si>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</si>
  <si>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</si>
  <si>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</si>
  <si>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</si>
  <si>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</si>
  <si>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</si>
  <si>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</si>
  <si>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</si>
  <si>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</si>
  <si>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</si>
  <si>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</si>
  <si>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</si>
  <si>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</si>
  <si>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</si>
  <si>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</si>
  <si>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</si>
  <si>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</si>
  <si>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</si>
  <si>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</si>
  <si>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</si>
  <si>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</si>
  <si>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</si>
  <si>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</si>
  <si>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</si>
  <si>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</si>
  <si>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</si>
  <si>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</si>
  <si>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</si>
  <si>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</si>
  <si>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</si>
  <si>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</si>
  <si>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</si>
  <si>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</si>
  <si>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</si>
  <si>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</si>
  <si>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</si>
  <si>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</si>
  <si>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</si>
  <si>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</si>
  <si>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</si>
  <si>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</si>
  <si>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</si>
  <si>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</si>
  <si>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</si>
  <si>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</si>
  <si>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</si>
  <si>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</si>
  <si>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</si>
  <si>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</si>
  <si>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</si>
  <si>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</si>
  <si>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</si>
  <si>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</si>
  <si>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</si>
  <si>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</si>
  <si>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</si>
  <si>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</si>
  <si>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</si>
  <si>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</si>
  <si>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</si>
  <si>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</si>
  <si>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</si>
  <si>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</si>
  <si>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</si>
  <si>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</si>
  <si>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</si>
  <si>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</si>
  <si>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</si>
  <si>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</si>
  <si>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</si>
  <si>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</si>
  <si>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</si>
  <si>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</si>
  <si>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</si>
  <si>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</si>
  <si>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</si>
  <si>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</si>
  <si>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</si>
  <si>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</si>
  <si>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</si>
  <si>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</si>
  <si>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</si>
  <si>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</si>
  <si>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</si>
  <si>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</si>
  <si>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</si>
  <si>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</si>
  <si>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</si>
  <si>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</si>
  <si>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</si>
  <si>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</si>
  <si>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</si>
  <si>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</si>
  <si>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</si>
  <si>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</si>
  <si>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</si>
  <si>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</si>
  <si>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</si>
  <si>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</si>
  <si>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</si>
  <si>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</si>
  <si>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</si>
  <si>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</si>
  <si>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</si>
  <si>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</si>
  <si>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</si>
  <si>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</si>
  <si>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</si>
  <si>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</si>
  <si>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</si>
  <si>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</si>
  <si>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</si>
  <si>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</si>
  <si>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</si>
  <si>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</si>
  <si>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</si>
  <si>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</si>
  <si>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</si>
  <si>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</si>
  <si>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</si>
  <si>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</si>
  <si>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</si>
  <si>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</si>
  <si>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</si>
  <si>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</si>
  <si>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</si>
  <si>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</si>
  <si>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</si>
  <si>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</si>
  <si>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</si>
  <si>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</si>
  <si>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</si>
  <si>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</si>
  <si>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</si>
  <si>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</si>
  <si>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</si>
  <si>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</si>
  <si>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</si>
  <si>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</si>
  <si>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</si>
  <si>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</si>
  <si>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</si>
  <si>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</si>
  <si>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</si>
  <si>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</si>
  <si>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</si>
  <si>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</si>
  <si>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</si>
  <si>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</si>
  <si>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</si>
  <si>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</si>
  <si>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</si>
  <si>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</si>
  <si>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</si>
  <si>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</si>
  <si>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</si>
  <si>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</si>
  <si>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</si>
  <si>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</si>
  <si>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</si>
  <si>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</si>
  <si>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</si>
  <si>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</si>
  <si>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</si>
  <si>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</si>
  <si>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</si>
  <si>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</si>
  <si>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</si>
  <si>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</si>
  <si>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</si>
  <si>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</si>
  <si>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</si>
  <si>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</si>
  <si>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</si>
  <si>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</si>
  <si>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</si>
  <si>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</si>
  <si>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</si>
  <si>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</si>
  <si>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</si>
  <si>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</si>
  <si>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</si>
  <si>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</si>
  <si>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</si>
  <si>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</si>
  <si>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</si>
  <si>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</si>
  <si>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</si>
  <si>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</si>
  <si>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</si>
  <si>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</si>
  <si>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</si>
  <si>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</si>
  <si>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</si>
  <si>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</si>
  <si>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</si>
  <si>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</si>
  <si>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</si>
  <si>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</si>
  <si>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</si>
  <si>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</si>
  <si>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</si>
  <si>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</si>
  <si>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</si>
  <si>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</si>
  <si>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</si>
  <si>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</si>
  <si>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</si>
  <si>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</si>
  <si>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</si>
  <si>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</si>
  <si>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</si>
  <si>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</si>
  <si>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</si>
  <si>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</si>
  <si>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</si>
  <si>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</si>
  <si>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</si>
  <si>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</si>
  <si>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</si>
  <si>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</si>
  <si>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</si>
  <si>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</si>
  <si>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</si>
  <si>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</si>
  <si>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</si>
  <si>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</si>
  <si>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</si>
  <si>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</si>
  <si>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</si>
  <si>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</si>
  <si>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</si>
  <si>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</si>
  <si>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</si>
  <si>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</si>
  <si>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</si>
  <si>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</si>
  <si>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</si>
  <si>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</si>
  <si>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</si>
  <si>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</si>
  <si>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</si>
  <si>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</si>
  <si>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</si>
  <si>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</si>
  <si>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</si>
  <si>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</si>
  <si>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</si>
  <si>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</si>
  <si>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</si>
  <si>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</si>
  <si>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</si>
  <si>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</si>
  <si>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</si>
  <si>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</si>
  <si>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</si>
  <si>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</si>
  <si>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</si>
  <si>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</si>
  <si>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</si>
  <si>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</si>
  <si>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</si>
  <si>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</si>
  <si>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</si>
  <si>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</si>
  <si>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</si>
  <si>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</si>
  <si>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</si>
  <si>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</si>
  <si>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</si>
  <si>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</si>
  <si>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</si>
  <si>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</si>
  <si>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</si>
  <si>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</si>
  <si>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</si>
  <si>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</si>
  <si>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</si>
  <si>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</si>
  <si>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</si>
  <si>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</si>
  <si>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</si>
  <si>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</si>
  <si>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</si>
  <si>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</si>
  <si>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</si>
  <si>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</si>
  <si>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</si>
  <si>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</si>
  <si>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</si>
  <si>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</si>
  <si>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</si>
  <si>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</si>
  <si>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</si>
  <si>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</si>
  <si>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</si>
  <si>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</si>
  <si>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</si>
  <si>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</si>
  <si>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</si>
  <si>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</si>
  <si>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</si>
  <si>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</si>
  <si>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</si>
  <si>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</si>
  <si>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</si>
  <si>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</si>
  <si>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</si>
  <si>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</si>
  <si>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</si>
  <si>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</si>
  <si>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</si>
  <si>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</si>
  <si>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</si>
  <si>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</si>
  <si>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</si>
  <si>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</si>
  <si>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</si>
  <si>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</si>
  <si>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</si>
  <si>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</si>
  <si>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</si>
  <si>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</si>
  <si>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</si>
  <si>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</si>
  <si>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</si>
  <si>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</si>
  <si>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</si>
  <si>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</si>
  <si>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</si>
  <si>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</si>
  <si>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</si>
  <si>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</si>
  <si>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</si>
  <si>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</si>
  <si>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</si>
  <si>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</si>
  <si>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</si>
  <si>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</si>
  <si>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</si>
  <si>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</si>
  <si>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</si>
  <si>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</si>
  <si>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</si>
  <si>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</si>
  <si>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</si>
  <si>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</si>
  <si>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</si>
  <si>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</si>
  <si>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</si>
  <si>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</si>
  <si>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</si>
  <si>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</si>
  <si>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</si>
  <si>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</si>
  <si>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</si>
  <si>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</si>
  <si>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</si>
  <si>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</si>
  <si>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</si>
  <si>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</si>
  <si>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</si>
  <si>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</si>
  <si>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</si>
  <si>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</si>
  <si>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</si>
  <si>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</si>
  <si>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</si>
  <si>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</si>
  <si>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</si>
  <si>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</si>
  <si>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</si>
  <si>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</si>
  <si>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</si>
  <si>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</si>
  <si>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</si>
  <si>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</si>
  <si>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</si>
  <si>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</si>
  <si>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</si>
  <si>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</si>
  <si>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</si>
  <si>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</si>
  <si>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</si>
  <si>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</si>
  <si>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</si>
  <si>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</si>
  <si>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</si>
  <si>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</si>
  <si>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</si>
  <si>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</si>
  <si>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</si>
  <si>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</si>
  <si>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</si>
  <si>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</si>
  <si>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</si>
  <si>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</si>
  <si>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</si>
  <si>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</si>
  <si>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</si>
  <si>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</si>
  <si>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</si>
  <si>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</si>
  <si>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</si>
  <si>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</si>
  <si>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</si>
  <si>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</si>
  <si>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</si>
  <si>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</si>
  <si>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</si>
  <si>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</si>
  <si>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</si>
  <si>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</si>
  <si>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</si>
  <si>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</si>
  <si>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</si>
  <si>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</si>
  <si>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</si>
  <si>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</si>
  <si>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</si>
  <si>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</si>
  <si>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</si>
  <si>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</si>
  <si>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</si>
  <si>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</si>
  <si>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</si>
  <si>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</si>
  <si>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</si>
  <si>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</si>
  <si>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</si>
  <si>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</si>
  <si>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</si>
  <si>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</si>
  <si>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</si>
  <si>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</si>
  <si>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</si>
  <si>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</si>
  <si>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</si>
  <si>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</si>
  <si>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</si>
  <si>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</si>
  <si>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</si>
  <si>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</si>
  <si>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</si>
  <si>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</si>
  <si>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</si>
  <si>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</si>
  <si>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</si>
  <si>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</si>
  <si>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</si>
  <si>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</si>
  <si>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</si>
  <si>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</si>
  <si>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</si>
  <si>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</si>
  <si>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</si>
  <si>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</si>
  <si>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</si>
  <si>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</si>
  <si>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</si>
  <si>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</si>
  <si>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</si>
  <si>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</si>
  <si>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</si>
  <si>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</si>
  <si>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</si>
  <si>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</si>
  <si>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</si>
  <si>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</si>
  <si>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</si>
  <si>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</si>
  <si>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</si>
  <si>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</si>
  <si>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</si>
  <si>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</si>
  <si>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</si>
  <si>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</si>
  <si>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</si>
  <si>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</si>
  <si>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</si>
  <si>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</si>
  <si>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</si>
  <si>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</si>
  <si>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</si>
  <si>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</si>
  <si>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</si>
  <si>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</si>
  <si>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</si>
  <si>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</si>
  <si>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</si>
  <si>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</si>
  <si>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</si>
  <si>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</si>
  <si>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</si>
  <si>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</si>
  <si>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</si>
  <si>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</si>
  <si>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</si>
  <si>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</si>
  <si>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</si>
  <si>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</si>
  <si>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</si>
  <si>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</si>
  <si>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</si>
  <si>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</si>
  <si>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</si>
  <si>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</si>
  <si>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</si>
  <si>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</si>
  <si>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</si>
  <si>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</si>
  <si>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</si>
  <si>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</si>
  <si>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</si>
  <si>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</si>
  <si>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</si>
  <si>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</si>
  <si>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</si>
  <si>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</si>
  <si>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</si>
  <si>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</si>
  <si>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</si>
  <si>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</si>
  <si>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</si>
  <si>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</si>
  <si>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</si>
  <si>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</si>
  <si>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</si>
  <si>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</si>
  <si>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</si>
  <si>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</si>
  <si>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</si>
  <si>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</si>
  <si>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</si>
  <si>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</si>
  <si>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</si>
  <si>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</si>
  <si>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</si>
  <si>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</si>
  <si>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</si>
  <si>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</si>
  <si>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</si>
  <si>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</si>
  <si>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</si>
  <si>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</si>
  <si>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</si>
  <si>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</si>
  <si>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</si>
  <si>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</si>
  <si>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</si>
  <si>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</si>
  <si>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</si>
  <si>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</si>
  <si>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</si>
  <si>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</si>
  <si>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</si>
  <si>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</si>
  <si>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</si>
  <si>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</si>
  <si>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</si>
  <si>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</si>
  <si>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</si>
  <si>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</si>
  <si>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</si>
  <si>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</si>
  <si>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</si>
  <si>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</si>
  <si>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</si>
  <si>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</si>
  <si>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</si>
  <si>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</si>
  <si>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</si>
  <si>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</si>
  <si>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</si>
  <si>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</si>
  <si>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</si>
  <si>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</si>
  <si>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</si>
  <si>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</si>
  <si>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</si>
  <si>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</si>
  <si>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</si>
  <si>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</si>
  <si>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</si>
  <si>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</si>
  <si>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</si>
  <si>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</si>
  <si>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</si>
  <si>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</si>
  <si>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</si>
  <si>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</si>
  <si>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</si>
  <si>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</si>
  <si>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</si>
  <si>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</si>
  <si>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</si>
  <si>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</si>
  <si>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</si>
  <si>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</si>
  <si>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</si>
  <si>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</si>
  <si>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</si>
  <si>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</si>
  <si>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</si>
  <si>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</si>
  <si>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</si>
  <si>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</si>
  <si>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</si>
  <si>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</si>
  <si>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</si>
  <si>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</si>
  <si>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</si>
  <si>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</si>
  <si>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</si>
  <si>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</si>
  <si>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</si>
  <si>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</si>
  <si>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</si>
  <si>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</si>
  <si>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</si>
  <si>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</si>
  <si>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</si>
  <si>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</si>
  <si>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</si>
  <si>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</si>
  <si>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</si>
  <si>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</si>
  <si>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</si>
  <si>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</si>
  <si>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</si>
  <si>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</si>
  <si>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</si>
  <si>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</si>
  <si>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</si>
  <si>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</si>
  <si>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</si>
  <si>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</si>
  <si>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</si>
  <si>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</si>
  <si>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</si>
  <si>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</si>
  <si>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</si>
  <si>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</si>
  <si>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</si>
  <si>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</si>
  <si>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</si>
  <si>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</si>
  <si>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</si>
  <si>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</si>
  <si>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</si>
  <si>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</si>
  <si>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</si>
  <si>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</si>
  <si>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</si>
  <si>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</si>
  <si>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</si>
  <si>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</si>
  <si>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</si>
  <si>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</si>
  <si>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</si>
  <si>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</si>
  <si>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</si>
  <si>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</si>
  <si>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</si>
  <si>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</si>
  <si>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</si>
  <si>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</si>
  <si>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</si>
  <si>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</si>
  <si>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</si>
  <si>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</si>
  <si>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</si>
  <si>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</si>
  <si>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</si>
  <si>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</si>
  <si>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</si>
  <si>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</si>
  <si>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</si>
  <si>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</si>
  <si>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</si>
  <si>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</si>
  <si>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</si>
  <si>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</si>
  <si>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</si>
  <si>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</si>
  <si>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</si>
  <si>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</si>
  <si>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</si>
  <si>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</si>
  <si>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</si>
  <si>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</si>
  <si>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</si>
  <si>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</si>
  <si>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</si>
  <si>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</si>
  <si>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</si>
  <si>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</si>
  <si>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</si>
  <si>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</si>
  <si>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</si>
  <si>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</si>
  <si>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</si>
  <si>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</si>
  <si>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</si>
  <si>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</si>
  <si>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</si>
  <si>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</si>
  <si>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</si>
  <si>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</si>
  <si>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</si>
  <si>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</si>
  <si>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</si>
  <si>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</si>
  <si>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</si>
  <si>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</si>
  <si>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</si>
  <si>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</si>
  <si>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</si>
  <si>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</si>
  <si>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</si>
  <si>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</si>
  <si>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</si>
  <si>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</si>
  <si>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</si>
  <si>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</si>
  <si>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</si>
  <si>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</si>
  <si>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</si>
  <si>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</si>
  <si>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</si>
  <si>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</si>
  <si>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</si>
  <si>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</si>
  <si>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</si>
  <si>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</si>
  <si>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</si>
  <si>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</si>
  <si>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</si>
  <si>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</si>
  <si>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</si>
  <si>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</si>
  <si>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</si>
  <si>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</si>
  <si>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</si>
  <si>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</si>
  <si>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</si>
  <si>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</si>
  <si>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</si>
  <si>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</si>
  <si>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</si>
  <si>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</si>
  <si>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</si>
  <si>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</si>
  <si>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</si>
  <si>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</si>
  <si>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</si>
  <si>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</si>
  <si>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</si>
  <si>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</si>
  <si>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</si>
  <si>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</si>
  <si>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</si>
  <si>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</si>
  <si>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</si>
  <si>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</si>
  <si>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</si>
  <si>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</si>
  <si>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</si>
  <si>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</si>
  <si>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</si>
  <si>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</si>
  <si>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</si>
  <si>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</si>
  <si>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</si>
  <si>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</si>
  <si>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</si>
  <si>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</si>
  <si>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</si>
  <si>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</si>
  <si>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</si>
  <si>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</si>
  <si>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</si>
  <si>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</si>
  <si>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</si>
  <si>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</si>
  <si>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</si>
  <si>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</si>
  <si>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</si>
  <si>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</si>
  <si>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</si>
  <si>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</si>
  <si>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</si>
  <si>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</si>
  <si>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</si>
  <si>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</si>
  <si>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</si>
  <si>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</si>
  <si>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</si>
  <si>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</si>
  <si>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</si>
  <si>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</si>
  <si>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</si>
  <si>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</si>
  <si>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</si>
  <si>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</si>
  <si>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</si>
  <si>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</si>
  <si>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</si>
  <si>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</si>
  <si>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</si>
  <si>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</si>
  <si>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</si>
  <si>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</si>
  <si>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</si>
  <si>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</si>
  <si>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</si>
  <si>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</si>
  <si>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</si>
  <si>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</si>
  <si>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</si>
  <si>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</si>
  <si>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</si>
  <si>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</si>
  <si>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</si>
  <si>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</si>
  <si>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</si>
  <si>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</si>
  <si>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</si>
  <si>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</si>
  <si>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</si>
  <si>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</si>
  <si>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</si>
  <si>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</si>
  <si>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</si>
  <si>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</si>
  <si>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</si>
  <si>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</si>
  <si>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</si>
  <si>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</si>
  <si>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</si>
  <si>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</si>
  <si>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</si>
  <si>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</si>
  <si>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</si>
  <si>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</si>
  <si>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</si>
  <si>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</si>
  <si>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</si>
  <si>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</si>
  <si>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</si>
  <si>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</si>
  <si>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</si>
  <si>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</si>
  <si>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</si>
  <si>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</si>
  <si>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</si>
  <si>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</si>
  <si>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</si>
  <si>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</si>
  <si>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</si>
  <si>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</si>
  <si>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</si>
  <si>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</si>
  <si>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</si>
  <si>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</si>
  <si>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</si>
  <si>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</si>
  <si>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</si>
  <si>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</si>
  <si>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</si>
  <si>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</si>
  <si>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</si>
  <si>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</si>
  <si>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</si>
  <si>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</si>
  <si>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</si>
  <si>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</si>
  <si>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</si>
  <si>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</si>
  <si>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</si>
  <si>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</si>
  <si>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</si>
  <si>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</si>
  <si>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</si>
  <si>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</si>
  <si>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</si>
  <si>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</si>
  <si>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</si>
  <si>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</si>
  <si>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</si>
  <si>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</si>
  <si>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</si>
  <si>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</si>
  <si>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</si>
  <si>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</si>
  <si>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</si>
  <si>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</si>
  <si>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</si>
  <si>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</si>
  <si>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</si>
  <si>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</si>
  <si>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</si>
  <si>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</si>
  <si>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</si>
  <si>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</si>
  <si>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</si>
  <si>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</si>
  <si>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</si>
  <si>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</si>
  <si>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</si>
  <si>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</si>
  <si>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</si>
  <si>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</si>
  <si>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</si>
  <si>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</si>
  <si>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</si>
  <si>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</si>
  <si>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</si>
  <si>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</si>
  <si>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</si>
  <si>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</si>
  <si>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</si>
  <si>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</si>
  <si>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</si>
  <si>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</si>
  <si>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</si>
  <si>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</si>
  <si>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</si>
  <si>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</si>
  <si>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</si>
  <si>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</si>
  <si>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</si>
  <si>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</si>
  <si>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</si>
  <si>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</si>
  <si>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</si>
  <si>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</si>
  <si>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</si>
  <si>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</si>
  <si>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</si>
  <si>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</si>
  <si>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</si>
  <si>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</si>
  <si>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</si>
  <si>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</si>
  <si>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</si>
  <si>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</si>
  <si>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</si>
  <si>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</si>
  <si>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</si>
  <si>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</si>
  <si>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</si>
  <si>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</si>
  <si>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</si>
  <si>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</si>
  <si>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</si>
  <si>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</si>
  <si>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</si>
  <si>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</si>
  <si>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</si>
  <si>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</si>
  <si>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</si>
  <si>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</si>
  <si>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</si>
  <si>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</si>
  <si>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</si>
  <si>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</si>
  <si>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</si>
  <si>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</si>
  <si>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</si>
  <si>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</si>
  <si>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</si>
  <si>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</si>
  <si>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</si>
  <si>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</si>
  <si>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</si>
  <si>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</si>
  <si>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</si>
  <si>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</si>
  <si>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</si>
  <si>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</si>
  <si>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</si>
  <si>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</si>
  <si>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</si>
  <si>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</si>
  <si>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</si>
  <si>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</si>
  <si>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</si>
  <si>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</si>
  <si>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</si>
  <si>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</si>
  <si>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</si>
  <si>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</si>
  <si>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</si>
  <si>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</si>
  <si>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</si>
  <si>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</si>
  <si>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</si>
  <si>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</si>
  <si>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</si>
  <si>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</si>
  <si>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</si>
  <si>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</si>
  <si>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</si>
  <si>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</si>
  <si>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</si>
  <si>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</si>
  <si>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</si>
  <si>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</si>
  <si>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</si>
  <si>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</si>
  <si>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</si>
  <si>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</si>
  <si>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</si>
  <si>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</si>
  <si>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</si>
  <si>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</si>
  <si>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</si>
  <si>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</si>
  <si>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</si>
  <si>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</si>
  <si>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</si>
  <si>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</si>
  <si>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</si>
  <si>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</si>
  <si>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</si>
  <si>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</si>
  <si>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</si>
  <si>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</si>
  <si>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</si>
  <si>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</si>
  <si>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</si>
  <si>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</si>
  <si>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</si>
  <si>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</si>
  <si>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</si>
  <si>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</si>
  <si>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</si>
  <si>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</si>
  <si>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</si>
  <si>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</si>
  <si>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</si>
  <si>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</si>
  <si>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</si>
  <si>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</si>
  <si>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</si>
  <si>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</si>
  <si>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</si>
  <si>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</si>
  <si>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</si>
  <si>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</si>
  <si>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</si>
  <si>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</si>
  <si>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</si>
  <si>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</si>
  <si>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</si>
  <si>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</si>
  <si>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</si>
  <si>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</si>
  <si>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</si>
  <si>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</si>
  <si>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</si>
  <si>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</si>
  <si>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</si>
  <si>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</si>
  <si>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</si>
  <si>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</si>
  <si>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</si>
  <si>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</si>
  <si>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</si>
  <si>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</si>
  <si>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</si>
  <si>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</si>
  <si>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</si>
  <si>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</si>
  <si>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</si>
  <si>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</si>
  <si>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</si>
  <si>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</si>
  <si>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</si>
  <si>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</si>
  <si>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</si>
  <si>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</si>
  <si>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</si>
  <si>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</si>
  <si>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</si>
  <si>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</si>
  <si>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</si>
  <si>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</si>
  <si>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</si>
  <si>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</si>
  <si>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</si>
  <si>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</si>
  <si>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</si>
  <si>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</si>
  <si>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</si>
  <si>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</si>
  <si>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</si>
  <si>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</si>
  <si>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</si>
  <si>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</si>
  <si>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</si>
  <si>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</si>
  <si>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</si>
  <si>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</si>
  <si>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</si>
  <si>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</si>
  <si>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</si>
  <si>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</si>
  <si>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</si>
  <si>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</si>
  <si>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</si>
  <si>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</si>
  <si>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</si>
  <si>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</si>
  <si>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</si>
  <si>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</si>
  <si>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</si>
  <si>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</si>
  <si>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</si>
  <si>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</si>
  <si>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</si>
  <si>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</si>
  <si>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</si>
  <si>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</si>
  <si>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</si>
  <si>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</si>
  <si>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</si>
  <si>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</si>
  <si>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</si>
  <si>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</si>
  <si>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</si>
  <si>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</si>
  <si>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</si>
  <si>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</si>
  <si>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</si>
  <si>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</si>
  <si>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</si>
  <si>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</si>
  <si>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</si>
  <si>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</si>
  <si>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</si>
  <si>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</si>
  <si>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</si>
  <si>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</si>
  <si>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</si>
  <si>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</si>
  <si>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</si>
  <si>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</si>
  <si>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</si>
  <si>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</si>
  <si>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</si>
  <si>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</si>
  <si>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</si>
  <si>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</si>
  <si>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</si>
  <si>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</si>
  <si>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</si>
  <si>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</si>
  <si>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</si>
  <si>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</si>
  <si>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</si>
  <si>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</si>
  <si>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</si>
  <si>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</si>
  <si>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</si>
  <si>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</si>
  <si>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</si>
  <si>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</si>
  <si>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</si>
  <si>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</si>
  <si>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</si>
  <si>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</si>
  <si>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</si>
  <si>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</si>
  <si>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</si>
  <si>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</si>
  <si>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</si>
  <si>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</si>
  <si>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</si>
  <si>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</si>
  <si>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</si>
  <si>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</si>
  <si>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</si>
  <si>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</si>
  <si>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</si>
  <si>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</si>
  <si>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</si>
  <si>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</si>
  <si>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</si>
  <si>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</si>
  <si>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</si>
  <si>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</si>
  <si>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</si>
  <si>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</si>
  <si>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</si>
  <si>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</si>
  <si>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</si>
  <si>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</si>
  <si>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</si>
  <si>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</si>
  <si>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</si>
  <si>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</si>
  <si>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</si>
  <si>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</si>
  <si>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</si>
  <si>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</si>
  <si>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</si>
  <si>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</si>
  <si>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</si>
  <si>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</si>
  <si>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</si>
  <si>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</si>
  <si>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</si>
  <si>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</si>
  <si>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</si>
  <si>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</si>
  <si>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</si>
  <si>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</si>
  <si>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</si>
  <si>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</si>
  <si>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</si>
  <si>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</si>
  <si>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</si>
  <si>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</si>
  <si>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</si>
  <si>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</si>
  <si>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</si>
  <si>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</si>
  <si>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</si>
  <si>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</si>
  <si>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</si>
  <si>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</si>
  <si>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</si>
  <si>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</si>
  <si>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</si>
  <si>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</si>
  <si>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</si>
  <si>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</si>
  <si>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</si>
  <si>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</si>
  <si>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</si>
  <si>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</si>
  <si>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</si>
  <si>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</si>
  <si>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</si>
  <si>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</si>
  <si>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</si>
  <si>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</si>
  <si>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</si>
  <si>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</si>
  <si>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</si>
  <si>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</si>
  <si>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</si>
  <si>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</si>
  <si>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</si>
  <si>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</si>
  <si>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</si>
  <si>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</si>
  <si>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</si>
  <si>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</si>
  <si>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</si>
  <si>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</si>
  <si>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</si>
  <si>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</si>
  <si>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</si>
  <si>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</si>
  <si>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</si>
  <si>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</si>
  <si>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</si>
  <si>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</si>
  <si>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</si>
  <si>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</si>
  <si>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</si>
  <si>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</si>
  <si>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</si>
  <si>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</si>
  <si>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</si>
  <si>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</si>
  <si>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</si>
  <si>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</si>
  <si>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</si>
  <si>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</si>
  <si>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</si>
  <si>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</si>
  <si>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</si>
  <si>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</si>
  <si>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</si>
  <si>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</si>
  <si>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</si>
  <si>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</si>
  <si>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</si>
  <si>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</si>
  <si>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</si>
  <si>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</si>
  <si>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</si>
  <si>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</si>
  <si>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</si>
  <si>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</si>
  <si>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</si>
  <si>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</si>
  <si>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</si>
  <si>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</si>
  <si>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</si>
  <si>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</si>
  <si>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</si>
  <si>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</si>
  <si>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</si>
  <si>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</si>
  <si>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</si>
  <si>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</si>
  <si>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</si>
  <si>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</si>
  <si>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</si>
  <si>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</si>
  <si>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</si>
  <si>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</si>
  <si>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</si>
  <si>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</si>
  <si>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</si>
  <si>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</si>
  <si>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</si>
  <si>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</si>
  <si>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</si>
  <si>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</si>
  <si>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</si>
  <si>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</si>
  <si>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</si>
  <si>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</si>
  <si>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</si>
  <si>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</si>
  <si>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</si>
  <si>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</si>
  <si>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</si>
  <si>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</si>
  <si>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</si>
  <si>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</si>
  <si>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</si>
  <si>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</si>
  <si>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</si>
  <si>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</si>
  <si>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</si>
  <si>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</si>
  <si>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</si>
  <si>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</si>
  <si>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</si>
  <si>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</si>
  <si>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</si>
  <si>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</si>
  <si>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</si>
  <si>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</si>
  <si>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</si>
  <si>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</si>
  <si>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</si>
  <si>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</si>
  <si>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</si>
  <si>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</si>
  <si>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</si>
  <si>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</si>
  <si>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</si>
  <si>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</si>
  <si>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</si>
  <si>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</si>
  <si>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</si>
  <si>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</si>
  <si>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</si>
  <si>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</si>
  <si>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</si>
  <si>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</si>
  <si>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</si>
  <si>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</si>
  <si>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</si>
  <si>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</si>
  <si>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</si>
  <si>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</si>
  <si>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</si>
  <si>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</si>
  <si>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</si>
  <si>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</si>
  <si>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</si>
  <si>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</si>
  <si>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</si>
  <si>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</si>
  <si>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</si>
  <si>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</si>
  <si>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</si>
  <si>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</si>
  <si>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</si>
  <si>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</si>
  <si>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</si>
  <si>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</si>
  <si>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</si>
  <si>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</si>
  <si>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</si>
  <si>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</si>
  <si>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</si>
  <si>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</si>
  <si>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</si>
  <si>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</si>
  <si>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</si>
  <si>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</si>
  <si>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</si>
  <si>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</si>
  <si>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</si>
  <si>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</si>
  <si>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</si>
  <si>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</si>
  <si>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</si>
  <si>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</si>
  <si>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</si>
  <si>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</si>
  <si>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</si>
  <si>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</si>
  <si>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</si>
  <si>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</si>
  <si>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</si>
  <si>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</si>
  <si>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</si>
  <si>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</si>
  <si>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</si>
  <si>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</si>
  <si>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</si>
  <si>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</si>
  <si>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</si>
  <si>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</si>
  <si>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</si>
  <si>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</si>
  <si>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</si>
  <si>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</si>
  <si>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</si>
  <si>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</si>
  <si>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</si>
  <si>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</si>
  <si>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</si>
  <si>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</si>
  <si>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</si>
  <si>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</si>
  <si>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</si>
  <si>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</si>
  <si>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</si>
  <si>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</si>
  <si>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</si>
  <si>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</si>
  <si>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</si>
  <si>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</si>
  <si>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</si>
  <si>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</si>
  <si>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</si>
  <si>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</si>
  <si>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</si>
  <si>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</si>
  <si>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</si>
  <si>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</si>
  <si>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</si>
  <si>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</si>
  <si>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</si>
  <si>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</si>
  <si>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</si>
  <si>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</si>
  <si>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</si>
  <si>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</si>
  <si>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</si>
  <si>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</si>
  <si>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</si>
  <si>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</si>
  <si>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</si>
  <si>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</si>
  <si>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</si>
  <si>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</si>
  <si>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</si>
  <si>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</si>
  <si>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</si>
  <si>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</si>
  <si>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</si>
  <si>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</si>
  <si>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</si>
  <si>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</si>
  <si>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</si>
  <si>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</si>
  <si>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</si>
  <si>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</si>
  <si>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</si>
  <si>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</si>
  <si>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</si>
  <si>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</si>
  <si>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</si>
  <si>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</si>
  <si>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</si>
  <si>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</si>
  <si>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</si>
  <si>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</si>
  <si>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</si>
  <si>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</si>
  <si>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</si>
  <si>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</si>
  <si>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</si>
  <si>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</si>
  <si>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</si>
  <si>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</si>
  <si>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</si>
  <si>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</si>
  <si>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</si>
  <si>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</si>
  <si>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</si>
  <si>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</si>
  <si>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</si>
  <si>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</si>
  <si>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</si>
  <si>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</si>
  <si>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</si>
  <si>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</si>
  <si>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</si>
  <si>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</si>
  <si>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</si>
  <si>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</si>
  <si>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</si>
  <si>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</si>
  <si>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</si>
  <si>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</si>
  <si>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</si>
  <si>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</si>
  <si>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</si>
  <si>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</si>
  <si>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</si>
  <si>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</si>
  <si>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</si>
  <si>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</si>
  <si>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</si>
  <si>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</si>
  <si>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</si>
  <si>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</si>
  <si>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</si>
  <si>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</si>
  <si>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</si>
  <si>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</si>
  <si>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</si>
  <si>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</si>
  <si>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</si>
  <si>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</si>
  <si>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</si>
  <si>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</si>
  <si>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</si>
  <si>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</si>
  <si>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</si>
  <si>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</si>
  <si>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</si>
  <si>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</si>
  <si>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</si>
  <si>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</si>
  <si>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</si>
  <si>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</si>
  <si>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</si>
  <si>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</si>
  <si>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</si>
  <si>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</si>
  <si>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</si>
  <si>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</si>
  <si>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</si>
  <si>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</si>
  <si>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</si>
  <si>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</si>
  <si>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</si>
  <si>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</si>
  <si>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</si>
  <si>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</si>
  <si>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</si>
  <si>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</si>
  <si>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</si>
  <si>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</si>
  <si>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</si>
  <si>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</si>
  <si>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</si>
  <si>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</si>
  <si>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</si>
  <si>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</si>
  <si>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</si>
  <si>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</si>
  <si>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</si>
  <si>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</si>
  <si>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</si>
  <si>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</si>
  <si>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</si>
  <si>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</si>
  <si>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</si>
  <si>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</si>
  <si>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</si>
  <si>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</si>
  <si>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</si>
  <si>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</si>
  <si>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</si>
  <si>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</si>
  <si>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</si>
  <si>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</si>
  <si>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</si>
  <si>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</si>
  <si>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</si>
  <si>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</si>
  <si>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</si>
  <si>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</si>
  <si>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</si>
  <si>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</si>
  <si>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</si>
  <si>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</si>
  <si>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</si>
  <si>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</si>
  <si>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</si>
  <si>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</si>
  <si>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</si>
  <si>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</si>
  <si>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</si>
  <si>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</si>
  <si>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</si>
  <si>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</si>
  <si>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</si>
  <si>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</si>
  <si>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</si>
  <si>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</si>
  <si>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</si>
  <si>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</si>
  <si>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</si>
  <si>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</si>
  <si>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</si>
  <si>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</si>
  <si>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</si>
  <si>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</si>
  <si>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</si>
  <si>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</si>
  <si>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</si>
  <si>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</si>
  <si>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</si>
  <si>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</si>
  <si>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</si>
  <si>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</si>
  <si>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</si>
  <si>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</si>
  <si>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</si>
  <si>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</si>
  <si>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</si>
  <si>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</si>
  <si>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</si>
  <si>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</si>
  <si>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</si>
  <si>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</si>
  <si>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</si>
  <si>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</si>
  <si>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</si>
  <si>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</si>
  <si>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</si>
  <si>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</si>
  <si>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</si>
  <si>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</si>
  <si>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</si>
  <si>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</si>
  <si>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</si>
  <si>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</si>
  <si>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</si>
  <si>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</si>
  <si>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</si>
  <si>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</si>
  <si>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</si>
  <si>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</si>
  <si>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</si>
  <si>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</si>
  <si>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</si>
  <si>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</si>
  <si>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</si>
  <si>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</si>
  <si>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</si>
  <si>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</si>
  <si>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</si>
  <si>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</si>
  <si>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</si>
  <si>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</si>
  <si>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</si>
  <si>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</si>
  <si>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</si>
  <si>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</si>
  <si>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</si>
  <si>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</si>
  <si>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</si>
  <si>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</si>
  <si>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</si>
  <si>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</si>
  <si>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</si>
  <si>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</si>
  <si>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</si>
  <si>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</si>
  <si>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</si>
  <si>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</si>
  <si>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</si>
  <si>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</si>
  <si>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</si>
  <si>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</si>
  <si>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</si>
  <si>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</si>
  <si>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</si>
  <si>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</si>
  <si>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</si>
  <si>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</si>
  <si>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</si>
  <si>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</si>
  <si>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</si>
  <si>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</si>
  <si>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</si>
  <si>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</si>
  <si>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</si>
  <si>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</si>
  <si>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</si>
  <si>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</si>
  <si>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</si>
  <si>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</si>
  <si>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</si>
  <si>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</si>
  <si>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</si>
  <si>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</si>
  <si>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</si>
  <si>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</si>
  <si>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</si>
  <si>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</si>
  <si>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</si>
  <si>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</si>
  <si>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</si>
  <si>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</si>
  <si>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</si>
  <si>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</si>
  <si>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</si>
  <si>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</si>
  <si>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</si>
  <si>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</si>
  <si>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</si>
  <si>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</si>
  <si>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</si>
  <si>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</si>
  <si>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</si>
  <si>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</si>
  <si>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</si>
  <si>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</si>
  <si>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</si>
  <si>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</si>
  <si>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</si>
  <si>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</si>
  <si>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</si>
  <si>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</si>
  <si>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</si>
  <si>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</si>
  <si>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</si>
  <si>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</si>
  <si>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</si>
  <si>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</si>
  <si>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</si>
  <si>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</si>
  <si>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</si>
  <si>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</si>
  <si>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</si>
  <si>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</si>
  <si>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</si>
  <si>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</si>
  <si>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</si>
  <si>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</si>
  <si>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</si>
  <si>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</si>
  <si>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</si>
  <si>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</si>
  <si>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</si>
  <si>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</si>
  <si>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</si>
  <si>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</si>
  <si>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</si>
  <si>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</si>
  <si>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</si>
  <si>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</si>
  <si>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</si>
  <si>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</si>
  <si>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</si>
  <si>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</si>
  <si>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</si>
  <si>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</si>
  <si>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</si>
  <si>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</si>
  <si>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</si>
  <si>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</si>
  <si>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</si>
  <si>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</si>
  <si>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</si>
  <si>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</si>
  <si>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</si>
  <si>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</si>
  <si>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</si>
  <si>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</si>
  <si>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</si>
  <si>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</si>
  <si>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</si>
  <si>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</si>
  <si>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</si>
  <si>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</si>
  <si>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</si>
  <si>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</si>
  <si>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</si>
  <si>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</si>
  <si>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</si>
  <si>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</si>
  <si>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</si>
  <si>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</si>
  <si>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</si>
  <si>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</si>
  <si>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</si>
  <si>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</si>
  <si>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</si>
  <si>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</si>
  <si>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</si>
  <si>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</si>
  <si>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</si>
  <si>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</si>
  <si>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</si>
  <si>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</si>
  <si>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</si>
  <si>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</si>
  <si>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</si>
  <si>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</si>
  <si>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</si>
  <si>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</si>
  <si>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</si>
  <si>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</si>
  <si>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</si>
  <si>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</si>
  <si>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</si>
  <si>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</si>
  <si>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</si>
  <si>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</si>
  <si>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</si>
  <si>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</si>
  <si>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</si>
  <si>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</si>
  <si>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</si>
  <si>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</si>
  <si>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</si>
  <si>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</si>
  <si>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</si>
  <si>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</si>
  <si>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</si>
  <si>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</si>
  <si>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</si>
  <si>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</si>
  <si>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</si>
  <si>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</si>
  <si>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</si>
  <si>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</si>
  <si>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</si>
  <si>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</si>
  <si>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</si>
  <si>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</si>
  <si>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</si>
  <si>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</si>
  <si>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</si>
  <si>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</si>
  <si>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</si>
  <si>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</si>
  <si>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</si>
  <si>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</si>
  <si>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</si>
  <si>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</si>
  <si>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</si>
  <si>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</si>
  <si>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</si>
  <si>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</si>
  <si>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</si>
  <si>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</si>
  <si>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</si>
  <si>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</si>
  <si>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</si>
  <si>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</si>
  <si>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</si>
  <si>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</si>
  <si>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</si>
  <si>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</si>
  <si>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</si>
  <si>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</si>
  <si>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</si>
  <si>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</si>
  <si>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</si>
  <si>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</si>
  <si>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</si>
  <si>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</si>
  <si>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</si>
  <si>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</si>
  <si>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</si>
  <si>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</si>
  <si>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</si>
  <si>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</si>
  <si>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</si>
  <si>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</si>
  <si>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</si>
  <si>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</si>
  <si>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</si>
  <si>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</si>
  <si>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</si>
  <si>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</si>
  <si>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</si>
  <si>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</si>
  <si>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</si>
  <si>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</si>
  <si>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</si>
  <si>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</si>
  <si>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</si>
  <si>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</si>
  <si>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</si>
  <si>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</si>
  <si>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</si>
  <si>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</si>
  <si>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</si>
  <si>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</si>
  <si>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</si>
  <si>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</si>
  <si>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</si>
  <si>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</si>
  <si>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</si>
  <si>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</si>
  <si>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</si>
  <si>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</si>
  <si>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</si>
  <si>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</si>
  <si>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</si>
  <si>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</si>
  <si>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</si>
  <si>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</si>
  <si>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</si>
  <si>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</si>
  <si>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</si>
  <si>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</si>
  <si>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</si>
  <si>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</si>
  <si>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</si>
  <si>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</si>
  <si>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</si>
  <si>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</si>
  <si>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</si>
  <si>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</si>
  <si>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</si>
  <si>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</si>
  <si>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</si>
  <si>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</si>
  <si>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</si>
  <si>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</si>
  <si>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</si>
  <si>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</si>
  <si>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</si>
  <si>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</si>
  <si>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</si>
  <si>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</si>
  <si>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</si>
  <si>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</si>
  <si>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</si>
  <si>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</si>
  <si>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</si>
  <si>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</si>
  <si>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</si>
  <si>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</si>
  <si>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</si>
  <si>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</si>
  <si>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</si>
  <si>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</si>
  <si>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</si>
  <si>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</si>
  <si>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</si>
  <si>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</si>
  <si>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</si>
  <si>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</si>
  <si>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</si>
  <si>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</si>
  <si>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</si>
  <si>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</si>
  <si>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</si>
  <si>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</si>
  <si>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</si>
  <si>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</si>
  <si>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</si>
  <si>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</si>
  <si>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</si>
  <si>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</si>
  <si>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</si>
  <si>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</si>
  <si>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</si>
  <si>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</si>
  <si>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</si>
  <si>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</si>
  <si>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</si>
  <si>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</si>
  <si>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</si>
  <si>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</si>
  <si>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</si>
  <si>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</si>
  <si>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</si>
  <si>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</si>
  <si>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</si>
  <si>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</si>
  <si>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</si>
  <si>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</si>
  <si>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</si>
  <si>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</si>
  <si>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</si>
  <si>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</si>
  <si>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</si>
  <si>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</si>
  <si>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</si>
  <si>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</si>
  <si>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</si>
  <si>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</si>
  <si>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</si>
  <si>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</si>
  <si>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</si>
  <si>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</si>
  <si>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</si>
  <si>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</si>
  <si>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</si>
  <si>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</si>
  <si>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</si>
  <si>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</si>
  <si>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</si>
  <si>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</si>
  <si>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</si>
  <si>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</si>
  <si>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</si>
  <si>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</si>
  <si>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</si>
  <si>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</si>
  <si>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</si>
  <si>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</si>
  <si>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</si>
  <si>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</si>
  <si>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</si>
  <si>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</si>
  <si>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</si>
  <si>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</si>
  <si>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</si>
  <si>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</si>
  <si>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</si>
  <si>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</si>
  <si>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</si>
  <si>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</si>
  <si>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</si>
  <si>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</si>
  <si>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</si>
  <si>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</si>
  <si>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</si>
  <si>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</si>
  <si>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</si>
  <si>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</si>
  <si>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</si>
  <si>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</si>
  <si>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</si>
  <si>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</si>
  <si>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</si>
  <si>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</si>
  <si>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</si>
  <si>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</si>
  <si>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</si>
  <si>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</si>
  <si>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</si>
  <si>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</si>
  <si>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</si>
  <si>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</si>
  <si>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</si>
  <si>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</si>
  <si>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</si>
  <si>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</si>
  <si>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</si>
  <si>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</si>
  <si>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</si>
  <si>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</si>
  <si>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</si>
  <si>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</si>
  <si>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</si>
  <si>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</si>
  <si>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</si>
  <si>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</si>
  <si>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</si>
  <si>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</si>
  <si>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</si>
  <si>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</si>
  <si>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</si>
  <si>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</si>
  <si>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</si>
  <si>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</si>
  <si>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</si>
  <si>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</si>
  <si>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</si>
  <si>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</si>
  <si>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</si>
  <si>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</si>
  <si>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</si>
  <si>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</si>
  <si>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</si>
  <si>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</si>
  <si>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</si>
  <si>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</si>
  <si>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</si>
  <si>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</si>
  <si>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</si>
  <si>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</si>
  <si>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</si>
  <si>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</si>
  <si>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</si>
  <si>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</si>
  <si>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</si>
  <si>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</si>
  <si>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</si>
  <si>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</si>
  <si>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</si>
  <si>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</si>
  <si>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</si>
  <si>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</si>
  <si>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</si>
  <si>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</si>
  <si>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</si>
  <si>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</si>
  <si>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</si>
  <si>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</si>
  <si>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</si>
  <si>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</si>
  <si>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</si>
  <si>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</si>
  <si>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</si>
  <si>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</si>
  <si>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</si>
  <si>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</si>
  <si>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</si>
  <si>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</si>
  <si>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</si>
  <si>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</si>
  <si>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</si>
  <si>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</si>
  <si>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</si>
  <si>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</si>
  <si>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</si>
  <si>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</si>
  <si>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</si>
  <si>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</si>
  <si>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</si>
  <si>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</si>
  <si>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</si>
  <si>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</si>
  <si>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</si>
  <si>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</si>
  <si>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</si>
  <si>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</si>
  <si>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</si>
  <si>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</si>
  <si>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</si>
  <si>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</si>
  <si>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</si>
  <si>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</si>
  <si>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</si>
  <si>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</si>
  <si>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</si>
  <si>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</si>
  <si>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</si>
  <si>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</si>
  <si>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</si>
  <si>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</si>
  <si>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</si>
  <si>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</si>
  <si>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</si>
  <si>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</si>
  <si>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</si>
  <si>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</si>
  <si>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</si>
  <si>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</si>
  <si>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</si>
  <si>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</si>
  <si>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</si>
  <si>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</si>
  <si>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</si>
  <si>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</si>
  <si>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</si>
  <si>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</si>
  <si>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</si>
  <si>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</si>
  <si>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</si>
  <si>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</si>
  <si>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</si>
  <si>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</si>
  <si>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</si>
  <si>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</si>
  <si>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</si>
  <si>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</si>
  <si>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</si>
  <si>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</si>
  <si>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</si>
  <si>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</si>
  <si>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</si>
  <si>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</si>
  <si>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</si>
  <si>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</si>
  <si>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</si>
  <si>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</si>
  <si>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</si>
  <si>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</si>
  <si>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</si>
  <si>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</si>
  <si>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</si>
  <si>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</si>
  <si>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</si>
  <si>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</si>
  <si>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</si>
  <si>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</si>
  <si>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</si>
  <si>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</si>
  <si>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</si>
  <si>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</si>
  <si>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</si>
  <si>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</si>
  <si>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</si>
  <si>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</si>
  <si>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</si>
  <si>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</si>
  <si>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</si>
  <si>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</si>
  <si>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</si>
  <si>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</si>
  <si>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</si>
  <si>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</si>
  <si>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</si>
  <si>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</si>
  <si>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</si>
  <si>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</si>
  <si>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</si>
  <si>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</si>
  <si>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</si>
  <si>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</si>
  <si>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</si>
  <si>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</si>
  <si>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</si>
  <si>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</si>
  <si>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</si>
  <si>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</si>
  <si>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</si>
  <si>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</si>
  <si>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</si>
  <si>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</si>
  <si>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</si>
  <si>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</si>
  <si>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</si>
  <si>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</si>
  <si>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</si>
  <si>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</si>
  <si>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</si>
  <si>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</si>
  <si>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</si>
  <si>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</si>
  <si>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</si>
  <si>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</si>
  <si>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</si>
  <si>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</si>
  <si>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</si>
  <si>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</si>
  <si>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</si>
  <si>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</si>
  <si>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</si>
  <si>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</si>
  <si>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</si>
  <si>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</si>
  <si>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</si>
  <si>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</si>
  <si>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</si>
  <si>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</si>
  <si>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</si>
  <si>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</si>
  <si>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</si>
  <si>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</si>
  <si>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</si>
  <si>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</si>
  <si>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</si>
  <si>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</si>
  <si>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</si>
  <si>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</si>
  <si>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</si>
  <si>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</si>
  <si>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</si>
  <si>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</si>
  <si>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</si>
  <si>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</si>
  <si>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</si>
  <si>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</si>
  <si>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</si>
  <si>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</si>
  <si>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</si>
  <si>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</si>
  <si>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</si>
  <si>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</si>
  <si>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</si>
  <si>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</si>
  <si>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</si>
  <si>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</si>
  <si>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</si>
  <si>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</si>
  <si>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</si>
  <si>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</si>
  <si>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</si>
  <si>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</si>
  <si>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</si>
  <si>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</si>
  <si>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</si>
  <si>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</si>
  <si>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</si>
  <si>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</si>
  <si>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</si>
  <si>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</si>
  <si>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</si>
  <si>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</si>
  <si>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</si>
  <si>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</si>
  <si>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</si>
  <si>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</si>
  <si>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</si>
  <si>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</si>
  <si>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</si>
  <si>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</si>
  <si>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</si>
  <si>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</si>
  <si>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</si>
  <si>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</si>
  <si>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</si>
  <si>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</si>
  <si>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</si>
  <si>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</si>
  <si>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</si>
  <si>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</si>
  <si>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</si>
  <si>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</si>
  <si>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</si>
  <si>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</si>
  <si>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</si>
  <si>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</si>
  <si>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</si>
  <si>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</si>
  <si>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</si>
  <si>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</si>
  <si>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</si>
  <si>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</si>
  <si>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</si>
  <si>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</si>
  <si>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</si>
  <si>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</si>
  <si>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</si>
  <si>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</si>
  <si>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</si>
  <si>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</si>
  <si>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</si>
  <si>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</si>
  <si>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</si>
  <si>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</si>
  <si>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</si>
  <si>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</si>
  <si>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</si>
  <si>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</si>
  <si>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</si>
  <si>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</si>
  <si>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</si>
  <si>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</si>
  <si>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</si>
  <si>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</si>
  <si>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</si>
  <si>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</si>
  <si>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</si>
  <si>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</si>
  <si>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</si>
  <si>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</si>
  <si>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</si>
  <si>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</si>
  <si>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</si>
  <si>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</si>
  <si>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</si>
  <si>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</si>
  <si>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</si>
  <si>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</si>
  <si>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</si>
  <si>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</si>
  <si>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</si>
  <si>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</si>
  <si>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</si>
  <si>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</si>
  <si>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</si>
  <si>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</si>
  <si>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</si>
  <si>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</si>
  <si>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</si>
  <si>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</si>
  <si>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</si>
  <si>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</si>
  <si>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</si>
  <si>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</si>
  <si>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</si>
  <si>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</si>
  <si>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</si>
  <si>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</si>
  <si>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</si>
  <si>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</si>
  <si>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</si>
  <si>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</si>
  <si>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</si>
  <si>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</si>
  <si>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</si>
  <si>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</si>
  <si>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</si>
  <si>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</si>
  <si>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</si>
  <si>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</si>
  <si>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</si>
  <si>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</si>
  <si>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</si>
  <si>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</si>
  <si>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</si>
  <si>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</si>
  <si>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</si>
  <si>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</si>
  <si>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</si>
  <si>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</si>
  <si>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</si>
  <si>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</si>
  <si>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</si>
  <si>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</si>
  <si>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</si>
  <si>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</si>
  <si>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</si>
  <si>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</si>
  <si>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</si>
  <si>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</si>
  <si>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</si>
  <si>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</si>
  <si>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</si>
  <si>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</si>
  <si>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</si>
  <si>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</si>
  <si>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</si>
  <si>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</si>
  <si>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</si>
  <si>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</si>
  <si>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</si>
  <si>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</si>
  <si>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</si>
  <si>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</si>
  <si>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</si>
  <si>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</si>
  <si>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</si>
  <si>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</si>
  <si>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</si>
  <si>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</si>
  <si>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</si>
  <si>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</si>
  <si>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</si>
  <si>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</si>
  <si>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</si>
  <si>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</si>
  <si>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</si>
  <si>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</si>
  <si>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</si>
  <si>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</si>
  <si>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</si>
  <si>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</si>
  <si>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</si>
  <si>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</si>
  <si>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</si>
  <si>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</si>
  <si>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</si>
  <si>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</si>
  <si>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</si>
  <si>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</si>
  <si>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</si>
  <si>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</si>
  <si>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</si>
  <si>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</si>
  <si>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</si>
  <si>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</si>
  <si>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</si>
  <si>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</si>
  <si>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</si>
  <si>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</si>
  <si>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</si>
  <si>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</si>
  <si>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</si>
  <si>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</si>
  <si>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</si>
  <si>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</si>
  <si>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</si>
  <si>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</si>
  <si>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</si>
  <si>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</si>
  <si>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</si>
  <si>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</si>
  <si>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</si>
  <si>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</si>
  <si>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</si>
  <si>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</si>
  <si>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</si>
  <si>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</si>
  <si>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</si>
  <si>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</si>
  <si>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</si>
  <si>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</si>
  <si>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</si>
  <si>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</si>
  <si>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</si>
  <si>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</si>
  <si>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</si>
  <si>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</si>
  <si>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</si>
  <si>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</si>
  <si>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</si>
  <si>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</si>
  <si>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</si>
  <si>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</si>
  <si>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</si>
  <si>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</si>
  <si>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</si>
  <si>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</si>
  <si>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</si>
  <si>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</si>
  <si>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</si>
  <si>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</si>
  <si>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</si>
  <si>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</si>
  <si>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</si>
  <si>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</si>
  <si>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</si>
  <si>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</si>
  <si>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</si>
  <si>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</si>
  <si>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</si>
  <si>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</si>
  <si>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</si>
  <si>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</si>
  <si>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</si>
  <si>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</si>
  <si>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</si>
  <si>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</si>
  <si>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</si>
  <si>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</si>
  <si>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</si>
  <si>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</si>
  <si>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</si>
  <si>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</si>
  <si>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</si>
  <si>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</si>
  <si>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</si>
  <si>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</si>
  <si>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</si>
  <si>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</si>
  <si>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</si>
  <si>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</si>
  <si>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</si>
  <si>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</si>
  <si>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</si>
  <si>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</si>
  <si>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</si>
  <si>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</si>
  <si>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</si>
  <si>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</si>
  <si>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</si>
  <si>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</si>
  <si>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</si>
  <si>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</si>
  <si>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</si>
  <si>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</si>
  <si>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</si>
  <si>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</si>
  <si>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</si>
  <si>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</si>
  <si>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</si>
  <si>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</si>
  <si>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</si>
  <si>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</si>
  <si>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</si>
  <si>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</si>
  <si>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</si>
  <si>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</si>
  <si>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</si>
  <si>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</si>
  <si>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</si>
  <si>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</si>
  <si>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</si>
  <si>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</si>
  <si>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</si>
  <si>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</si>
  <si>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</si>
  <si>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</si>
  <si>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</si>
  <si>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</si>
  <si>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</si>
  <si>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</si>
  <si>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</si>
  <si>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</si>
  <si>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</si>
  <si>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</si>
  <si>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</si>
  <si>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</si>
  <si>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</si>
  <si>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</si>
  <si>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</si>
  <si>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</si>
  <si>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</si>
  <si>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</si>
  <si>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</si>
  <si>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</si>
  <si>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</si>
  <si>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</si>
  <si>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</si>
  <si>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</si>
  <si>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</si>
  <si>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</si>
  <si>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</si>
  <si>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</si>
  <si>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</si>
  <si>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</si>
  <si>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</si>
  <si>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</si>
  <si>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</si>
  <si>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</si>
  <si>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</si>
  <si>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</si>
  <si>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</si>
  <si>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</si>
  <si>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</si>
  <si>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</si>
  <si>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</si>
  <si>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</si>
  <si>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</si>
  <si>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</si>
  <si>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</si>
  <si>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</si>
  <si>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</si>
  <si>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</si>
  <si>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</si>
  <si>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</si>
  <si>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</si>
  <si>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</si>
  <si>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</si>
  <si>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</si>
  <si>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</si>
  <si>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</si>
  <si>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</si>
  <si>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</si>
  <si>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</si>
  <si>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</si>
  <si>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</si>
  <si>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</si>
  <si>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</si>
  <si>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</si>
  <si>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</si>
  <si>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</si>
  <si>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</si>
  <si>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</si>
  <si>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</si>
  <si>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</si>
  <si>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</si>
  <si>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</si>
  <si>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</si>
  <si>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</si>
  <si>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</si>
  <si>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</si>
  <si>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</si>
  <si>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</si>
  <si>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</si>
  <si>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</si>
  <si>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</si>
  <si>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</si>
  <si>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</si>
  <si>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</si>
  <si>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</si>
  <si>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</si>
  <si>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</si>
  <si>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</si>
  <si>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</si>
  <si>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</si>
  <si>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</si>
  <si>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</si>
  <si>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</si>
  <si>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</si>
  <si>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</si>
  <si>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</si>
  <si>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</si>
  <si>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</si>
  <si>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</si>
  <si>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</si>
  <si>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</si>
  <si>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</si>
  <si>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</si>
  <si>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</si>
  <si>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</si>
  <si>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</si>
  <si>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</si>
  <si>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</si>
  <si>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</si>
  <si>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</si>
  <si>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</si>
  <si>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</si>
  <si>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</si>
  <si>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</si>
  <si>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</si>
  <si>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</si>
  <si>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</si>
  <si>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</si>
  <si>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</si>
  <si>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</si>
  <si>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</si>
  <si>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</si>
  <si>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</si>
  <si>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</si>
  <si>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</si>
  <si>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</si>
  <si>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</si>
  <si>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</si>
  <si>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</si>
  <si>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</si>
  <si>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</si>
  <si>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</si>
  <si>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</si>
  <si>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</si>
  <si>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</si>
  <si>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</si>
  <si>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</si>
  <si>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</si>
  <si>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</si>
  <si>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</si>
  <si>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</si>
  <si>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</si>
  <si>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</si>
  <si>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</si>
  <si>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</si>
  <si>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</si>
  <si>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</si>
  <si>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</si>
  <si>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</si>
  <si>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</si>
  <si>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</si>
  <si>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</si>
  <si>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</si>
  <si>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</si>
  <si>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</si>
  <si>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</si>
  <si>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</si>
  <si>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</si>
  <si>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</si>
  <si>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</si>
  <si>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</si>
  <si>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</si>
  <si>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</si>
  <si>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</si>
  <si>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</si>
  <si>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</si>
  <si>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</si>
  <si>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</si>
  <si>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</si>
  <si>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</si>
  <si>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</si>
  <si>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</si>
  <si>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</si>
  <si>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</si>
  <si>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</si>
  <si>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</si>
  <si>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</si>
  <si>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</si>
  <si>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</si>
  <si>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</si>
  <si>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</si>
  <si>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</si>
  <si>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</si>
  <si>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</si>
  <si>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</si>
  <si>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</si>
  <si>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</si>
  <si>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</si>
  <si>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</si>
  <si>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</si>
  <si>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</si>
  <si>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</si>
  <si>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</si>
  <si>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</si>
  <si>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</si>
  <si>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</si>
  <si>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</si>
  <si>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</si>
  <si>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</si>
  <si>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</si>
  <si>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</si>
  <si>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</si>
  <si>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</si>
  <si>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</si>
  <si>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</si>
  <si>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</si>
  <si>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</si>
  <si>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</si>
  <si>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</si>
  <si>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</si>
  <si>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</si>
  <si>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</si>
  <si>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</si>
  <si>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</si>
  <si>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</si>
  <si>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</si>
  <si>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</si>
  <si>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</si>
  <si>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</si>
  <si>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</si>
  <si>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</si>
  <si>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</si>
  <si>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</si>
  <si>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</si>
  <si>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</si>
  <si>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</si>
  <si>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</si>
  <si>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</si>
  <si>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</si>
  <si>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</si>
  <si>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</si>
  <si>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</si>
  <si>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</si>
  <si>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</si>
  <si>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</si>
  <si>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</si>
  <si>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</si>
  <si>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</si>
  <si>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</si>
  <si>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</si>
  <si>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</si>
  <si>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</si>
  <si>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</si>
  <si>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</si>
  <si>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</si>
  <si>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</si>
  <si>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</si>
  <si>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</si>
  <si>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</si>
  <si>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</si>
  <si>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</si>
  <si>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</si>
  <si>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</si>
  <si>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</si>
  <si>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</si>
  <si>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</si>
  <si>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</si>
  <si>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</si>
  <si>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</si>
  <si>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</si>
  <si>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</si>
  <si>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</si>
  <si>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</si>
  <si>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</si>
  <si>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</si>
  <si>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</si>
  <si>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</si>
  <si>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</si>
  <si>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</si>
  <si>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</si>
  <si>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</si>
  <si>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</si>
  <si>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</si>
  <si>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</si>
  <si>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</si>
  <si>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</si>
  <si>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</si>
  <si>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</si>
  <si>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</si>
  <si>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</si>
  <si>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</si>
  <si>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</si>
  <si>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</si>
  <si>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</si>
  <si>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</si>
  <si>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</si>
  <si>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</si>
  <si>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</si>
  <si>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</si>
  <si>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</si>
  <si>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</si>
  <si>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</si>
  <si>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</si>
  <si>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</si>
  <si>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</si>
  <si>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</si>
  <si>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</si>
  <si>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</si>
  <si>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</si>
  <si>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</si>
  <si>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</si>
  <si>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</si>
  <si>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</si>
  <si>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</si>
  <si>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</si>
  <si>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</si>
  <si>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</si>
  <si>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</si>
  <si>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</si>
  <si>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</si>
  <si>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</si>
  <si>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</si>
  <si>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</si>
  <si>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</si>
  <si>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</si>
  <si>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</si>
  <si>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</si>
  <si>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</si>
  <si>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</si>
  <si>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</si>
  <si>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</si>
  <si>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</si>
  <si>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</si>
  <si>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</si>
  <si>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</si>
  <si>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</si>
  <si>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</si>
  <si>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</si>
  <si>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</si>
  <si>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</si>
  <si>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</si>
  <si>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</si>
  <si>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</si>
  <si>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</si>
  <si>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</si>
  <si>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</si>
  <si>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</si>
  <si>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</si>
  <si>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</si>
  <si>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</si>
  <si>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</si>
  <si>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</si>
  <si>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</si>
  <si>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</si>
  <si>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</si>
  <si>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</si>
  <si>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</si>
  <si>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</si>
  <si>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</si>
  <si>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</si>
  <si>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</si>
  <si>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</si>
  <si>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</si>
  <si>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</si>
  <si>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</si>
  <si>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</si>
  <si>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</si>
  <si>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</si>
  <si>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</si>
  <si>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</si>
  <si>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</si>
  <si>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</si>
  <si>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</si>
  <si>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</si>
  <si>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</si>
  <si>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</si>
  <si>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</si>
  <si>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</si>
  <si>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</si>
  <si>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</si>
  <si>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</si>
  <si>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</si>
  <si>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</si>
  <si>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</si>
  <si>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</si>
  <si>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</si>
  <si>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</si>
  <si>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</si>
  <si>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</si>
  <si>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</si>
  <si>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</si>
  <si>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</si>
  <si>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</si>
  <si>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</si>
  <si>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</si>
  <si>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</si>
  <si>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</si>
  <si>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</si>
  <si>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</si>
  <si>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</si>
  <si>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</si>
  <si>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</si>
  <si>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</si>
  <si>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</si>
  <si>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</si>
  <si>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28-03-2021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</si>
</sst>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8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33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6364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zoomScale="55" zoomScaleNormal="55" workbookViewId="0">
      <pane xSplit="9" ySplit="5" topLeftCell="J92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19" t="s">
        <v>6040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319"/>
      <c r="V1" s="319"/>
      <c r="W1" s="319"/>
      <c r="X1" s="319"/>
      <c r="Y1" s="319"/>
      <c r="Z1" s="319"/>
      <c r="AA1" s="319"/>
      <c r="AB1" s="319"/>
      <c r="AC1" s="320"/>
      <c r="AD1" s="323" t="s">
        <v>4438</v>
      </c>
      <c r="AE1" s="324"/>
      <c r="AF1" s="324"/>
      <c r="AG1" s="324"/>
      <c r="AH1" s="324"/>
      <c r="AI1" s="324"/>
      <c r="AJ1" s="324"/>
      <c r="AK1" s="324"/>
      <c r="AL1" s="324"/>
      <c r="AM1" s="324"/>
      <c r="AN1" s="324"/>
      <c r="AO1" s="324"/>
      <c r="AP1" s="324"/>
      <c r="AQ1" s="324"/>
      <c r="AR1" s="324"/>
      <c r="AS1" s="324"/>
      <c r="AT1" s="324"/>
      <c r="AU1" s="324"/>
      <c r="AV1" s="324"/>
      <c r="AW1" s="324"/>
      <c r="AX1" s="324"/>
      <c r="AY1" s="324"/>
      <c r="AZ1" s="324"/>
      <c r="BA1" s="324"/>
      <c r="BB1" s="324"/>
      <c r="BC1" s="324"/>
      <c r="BD1" s="324"/>
      <c r="BE1" s="324"/>
      <c r="BF1" s="324"/>
      <c r="BG1" s="324"/>
      <c r="BH1" s="324"/>
      <c r="BI1" s="324"/>
      <c r="BJ1" s="324"/>
      <c r="BK1" s="324"/>
      <c r="BL1" s="324"/>
      <c r="BM1" s="324"/>
      <c r="BN1" s="324"/>
      <c r="BO1" s="324"/>
      <c r="BP1" s="324"/>
      <c r="BQ1" s="324"/>
      <c r="BR1" s="324"/>
      <c r="BS1" s="324"/>
      <c r="BT1" s="324"/>
      <c r="BU1" s="324"/>
      <c r="BV1" s="324"/>
      <c r="BW1" s="324"/>
      <c r="BX1" s="324"/>
      <c r="BY1" s="324"/>
      <c r="BZ1" s="324"/>
      <c r="CA1" s="324"/>
      <c r="CB1" s="324"/>
      <c r="CC1" s="324"/>
      <c r="CD1" s="324"/>
      <c r="CE1" s="324"/>
      <c r="CF1" s="325"/>
      <c r="CG1" s="329" t="s">
        <v>4448</v>
      </c>
      <c r="CH1" s="330"/>
      <c r="CI1" s="330"/>
      <c r="CJ1" s="330"/>
      <c r="CK1" s="330"/>
      <c r="CL1" s="330"/>
      <c r="CM1" s="330"/>
      <c r="CN1" s="330"/>
      <c r="CO1" s="330"/>
      <c r="CP1" s="330"/>
      <c r="CQ1" s="330"/>
      <c r="CR1" s="330"/>
      <c r="CS1" s="330"/>
      <c r="CT1" s="330"/>
      <c r="CU1" s="330"/>
      <c r="CV1" s="330"/>
      <c r="CW1" s="330"/>
      <c r="CX1" s="330"/>
      <c r="CY1" s="330"/>
      <c r="CZ1" s="330"/>
      <c r="DA1" s="330"/>
      <c r="DB1" s="330"/>
      <c r="DC1" s="330"/>
      <c r="DD1" s="330"/>
      <c r="DE1" s="330"/>
      <c r="DF1" s="330"/>
      <c r="DG1" s="330"/>
      <c r="DH1" s="330"/>
      <c r="DI1" s="330"/>
      <c r="DJ1" s="330"/>
      <c r="DK1" s="330"/>
      <c r="DL1" s="331"/>
      <c r="DM1" s="335" t="s">
        <v>5974</v>
      </c>
      <c r="DN1" s="338" t="s">
        <v>4561</v>
      </c>
      <c r="DO1" s="335" t="s">
        <v>6011</v>
      </c>
    </row>
    <row r="2" spans="1:119" ht="18" customHeight="1" thickBot="1">
      <c r="A2" s="319"/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20"/>
      <c r="AD2" s="326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327"/>
      <c r="BY2" s="327"/>
      <c r="BZ2" s="327"/>
      <c r="CA2" s="327"/>
      <c r="CB2" s="327"/>
      <c r="CC2" s="327"/>
      <c r="CD2" s="327"/>
      <c r="CE2" s="327"/>
      <c r="CF2" s="328"/>
      <c r="CG2" s="332"/>
      <c r="CH2" s="333"/>
      <c r="CI2" s="333"/>
      <c r="CJ2" s="333"/>
      <c r="CK2" s="333"/>
      <c r="CL2" s="333"/>
      <c r="CM2" s="333"/>
      <c r="CN2" s="333"/>
      <c r="CO2" s="333"/>
      <c r="CP2" s="333"/>
      <c r="CQ2" s="333"/>
      <c r="CR2" s="333"/>
      <c r="CS2" s="333"/>
      <c r="CT2" s="333"/>
      <c r="CU2" s="333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4"/>
      <c r="DM2" s="336"/>
      <c r="DN2" s="339"/>
      <c r="DO2" s="336"/>
    </row>
    <row r="3" spans="1:119" ht="18" customHeight="1" thickBot="1">
      <c r="A3" s="321"/>
      <c r="B3" s="321"/>
      <c r="C3" s="321"/>
      <c r="D3" s="321"/>
      <c r="E3" s="321"/>
      <c r="F3" s="321"/>
      <c r="G3" s="321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2"/>
      <c r="AD3" s="341" t="s">
        <v>6307</v>
      </c>
      <c r="AE3" s="342"/>
      <c r="AF3" s="342"/>
      <c r="AG3" s="342"/>
      <c r="AH3" s="342"/>
      <c r="AI3" s="343"/>
      <c r="AJ3" s="341" t="s">
        <v>6308</v>
      </c>
      <c r="AK3" s="342"/>
      <c r="AL3" s="342"/>
      <c r="AM3" s="342"/>
      <c r="AN3" s="342"/>
      <c r="AO3" s="342"/>
      <c r="AP3" s="342"/>
      <c r="AQ3" s="343"/>
      <c r="AR3" s="341" t="s">
        <v>6309</v>
      </c>
      <c r="AS3" s="342"/>
      <c r="AT3" s="342"/>
      <c r="AU3" s="342"/>
      <c r="AV3" s="343"/>
      <c r="AW3" s="344" t="s">
        <v>6310</v>
      </c>
      <c r="AX3" s="345"/>
      <c r="AY3" s="345"/>
      <c r="AZ3" s="345"/>
      <c r="BA3" s="345"/>
      <c r="BB3" s="345"/>
      <c r="BC3" s="345"/>
      <c r="BD3" s="345"/>
      <c r="BE3" s="345"/>
      <c r="BF3" s="345"/>
      <c r="BG3" s="345"/>
      <c r="BH3" s="345"/>
      <c r="BI3" s="345"/>
      <c r="BJ3" s="345"/>
      <c r="BK3" s="345"/>
      <c r="BL3" s="341" t="s">
        <v>4570</v>
      </c>
      <c r="BM3" s="342"/>
      <c r="BN3" s="342"/>
      <c r="BO3" s="342"/>
      <c r="BP3" s="342"/>
      <c r="BQ3" s="342"/>
      <c r="BR3" s="342"/>
      <c r="BS3" s="342"/>
      <c r="BT3" s="341" t="s">
        <v>5880</v>
      </c>
      <c r="BU3" s="342"/>
      <c r="BV3" s="342"/>
      <c r="BW3" s="342"/>
      <c r="BX3" s="342"/>
      <c r="BY3" s="342"/>
      <c r="BZ3" s="343"/>
      <c r="CA3" s="342" t="s">
        <v>4645</v>
      </c>
      <c r="CB3" s="342"/>
      <c r="CC3" s="342"/>
      <c r="CD3" s="342"/>
      <c r="CE3" s="342"/>
      <c r="CF3" s="343"/>
      <c r="CG3" s="346" t="s">
        <v>6307</v>
      </c>
      <c r="CH3" s="346"/>
      <c r="CI3" s="346"/>
      <c r="CJ3" s="346"/>
      <c r="CK3" s="346"/>
      <c r="CL3" s="347"/>
      <c r="CM3" s="346" t="s">
        <v>6308</v>
      </c>
      <c r="CN3" s="346"/>
      <c r="CO3" s="346"/>
      <c r="CP3" s="346"/>
      <c r="CQ3" s="346"/>
      <c r="CR3" s="347"/>
      <c r="CS3" s="348" t="s">
        <v>6311</v>
      </c>
      <c r="CT3" s="346"/>
      <c r="CU3" s="346"/>
      <c r="CV3" s="346"/>
      <c r="CW3" s="346"/>
      <c r="CX3" s="346"/>
      <c r="CY3" s="348" t="s">
        <v>4574</v>
      </c>
      <c r="CZ3" s="346"/>
      <c r="DA3" s="346"/>
      <c r="DB3" s="347"/>
      <c r="DC3" s="348" t="s">
        <v>4575</v>
      </c>
      <c r="DD3" s="346"/>
      <c r="DE3" s="347"/>
      <c r="DF3" s="272" t="s">
        <v>4571</v>
      </c>
      <c r="DG3" s="346" t="s">
        <v>4564</v>
      </c>
      <c r="DH3" s="346"/>
      <c r="DI3" s="346"/>
      <c r="DJ3" s="346"/>
      <c r="DK3" s="346"/>
      <c r="DL3" s="347"/>
      <c r="DM3" s="336"/>
      <c r="DN3" s="339"/>
      <c r="DO3" s="336"/>
    </row>
    <row r="4" spans="1:119" ht="18" customHeight="1">
      <c r="A4" s="438" t="s">
        <v>6133</v>
      </c>
      <c r="B4" s="438" t="s">
        <v>6132</v>
      </c>
      <c r="C4" s="438" t="s">
        <v>6312</v>
      </c>
      <c r="D4" s="446" t="s">
        <v>4</v>
      </c>
      <c r="E4" s="446" t="s">
        <v>4832</v>
      </c>
      <c r="F4" s="438" t="s">
        <v>4503</v>
      </c>
      <c r="G4" s="448" t="s">
        <v>5893</v>
      </c>
      <c r="H4" s="448" t="s">
        <v>5926</v>
      </c>
      <c r="I4" s="448" t="s">
        <v>6215</v>
      </c>
      <c r="J4" s="438" t="s">
        <v>16</v>
      </c>
      <c r="K4" s="438" t="s">
        <v>5866</v>
      </c>
      <c r="L4" s="448" t="s">
        <v>4424</v>
      </c>
      <c r="M4" s="448" t="s">
        <v>4435</v>
      </c>
      <c r="N4" s="438" t="s">
        <v>4704</v>
      </c>
      <c r="O4" s="438" t="s">
        <v>4504</v>
      </c>
      <c r="P4" s="455" t="s">
        <v>6313</v>
      </c>
      <c r="Q4" s="455" t="s">
        <v>4903</v>
      </c>
      <c r="R4" s="448" t="s">
        <v>6287</v>
      </c>
      <c r="S4" s="438" t="s">
        <v>6304</v>
      </c>
      <c r="T4" s="448" t="s">
        <v>6291</v>
      </c>
      <c r="U4" s="438" t="s">
        <v>6305</v>
      </c>
      <c r="V4" s="448" t="s">
        <v>5039</v>
      </c>
      <c r="W4" s="438" t="s">
        <v>6306</v>
      </c>
      <c r="X4" s="448" t="s">
        <v>4651</v>
      </c>
      <c r="Y4" s="438" t="s">
        <v>4876</v>
      </c>
      <c r="Z4" s="438" t="s">
        <v>4495</v>
      </c>
      <c r="AA4" s="438" t="s">
        <v>4563</v>
      </c>
      <c r="AB4" s="440" t="s">
        <v>4904</v>
      </c>
      <c r="AC4" s="442" t="s">
        <v>4905</v>
      </c>
      <c r="AD4" s="444" t="s">
        <v>6314</v>
      </c>
      <c r="AE4" s="391" t="s">
        <v>5534</v>
      </c>
      <c r="AF4" s="391" t="s">
        <v>4439</v>
      </c>
      <c r="AG4" s="437" t="s">
        <v>5539</v>
      </c>
      <c r="AH4" s="437" t="s">
        <v>5538</v>
      </c>
      <c r="AI4" s="426" t="s">
        <v>5555</v>
      </c>
      <c r="AJ4" s="395" t="s">
        <v>6314</v>
      </c>
      <c r="AK4" s="391" t="s">
        <v>5535</v>
      </c>
      <c r="AL4" s="391" t="s">
        <v>4436</v>
      </c>
      <c r="AM4" s="397" t="s">
        <v>5536</v>
      </c>
      <c r="AN4" s="397" t="s">
        <v>5537</v>
      </c>
      <c r="AO4" s="400" t="s">
        <v>5556</v>
      </c>
      <c r="AP4" s="402" t="s">
        <v>4461</v>
      </c>
      <c r="AQ4" s="404" t="s">
        <v>4474</v>
      </c>
      <c r="AR4" s="406" t="s">
        <v>5542</v>
      </c>
      <c r="AS4" s="391" t="s">
        <v>5540</v>
      </c>
      <c r="AT4" s="391" t="s">
        <v>5541</v>
      </c>
      <c r="AU4" s="393" t="s">
        <v>4473</v>
      </c>
      <c r="AV4" s="393" t="s">
        <v>4815</v>
      </c>
      <c r="AW4" s="395" t="s">
        <v>5805</v>
      </c>
      <c r="AX4" s="408" t="s">
        <v>4496</v>
      </c>
      <c r="AY4" s="408" t="s">
        <v>4592</v>
      </c>
      <c r="AZ4" s="424" t="s">
        <v>4441</v>
      </c>
      <c r="BA4" s="424" t="s">
        <v>4440</v>
      </c>
      <c r="BB4" s="399" t="s">
        <v>4472</v>
      </c>
      <c r="BC4" s="399" t="s">
        <v>4471</v>
      </c>
      <c r="BD4" s="389" t="s">
        <v>6277</v>
      </c>
      <c r="BE4" s="389" t="s">
        <v>6279</v>
      </c>
      <c r="BF4" s="399" t="s">
        <v>4813</v>
      </c>
      <c r="BG4" s="416" t="s">
        <v>4463</v>
      </c>
      <c r="BH4" s="408" t="s">
        <v>6202</v>
      </c>
      <c r="BI4" s="408" t="s">
        <v>6203</v>
      </c>
      <c r="BJ4" s="424" t="s">
        <v>4442</v>
      </c>
      <c r="BK4" s="418" t="s">
        <v>6207</v>
      </c>
      <c r="BL4" s="420" t="s">
        <v>6029</v>
      </c>
      <c r="BM4" s="355" t="s">
        <v>4816</v>
      </c>
      <c r="BN4" s="355" t="s">
        <v>4571</v>
      </c>
      <c r="BO4" s="355" t="s">
        <v>6170</v>
      </c>
      <c r="BP4" s="355" t="s">
        <v>6184</v>
      </c>
      <c r="BQ4" s="355" t="s">
        <v>6185</v>
      </c>
      <c r="BR4" s="355" t="s">
        <v>6028</v>
      </c>
      <c r="BS4" s="387" t="s">
        <v>4591</v>
      </c>
      <c r="BT4" s="420" t="s">
        <v>5805</v>
      </c>
      <c r="BU4" s="355" t="s">
        <v>5881</v>
      </c>
      <c r="BV4" s="355" t="s">
        <v>6171</v>
      </c>
      <c r="BW4" s="355" t="s">
        <v>5882</v>
      </c>
      <c r="BX4" s="355" t="s">
        <v>5883</v>
      </c>
      <c r="BY4" s="355" t="s">
        <v>6109</v>
      </c>
      <c r="BZ4" s="422" t="s">
        <v>5884</v>
      </c>
      <c r="CA4" s="387" t="s">
        <v>4578</v>
      </c>
      <c r="CB4" s="387" t="s">
        <v>4577</v>
      </c>
      <c r="CC4" s="355" t="s">
        <v>6160</v>
      </c>
      <c r="CD4" s="355" t="s">
        <v>6151</v>
      </c>
      <c r="CE4" s="355" t="s">
        <v>5858</v>
      </c>
      <c r="CF4" s="457" t="s">
        <v>4576</v>
      </c>
      <c r="CG4" s="433" t="s">
        <v>4447</v>
      </c>
      <c r="CH4" s="351" t="s">
        <v>4443</v>
      </c>
      <c r="CI4" s="351" t="s">
        <v>4444</v>
      </c>
      <c r="CJ4" s="351" t="s">
        <v>4445</v>
      </c>
      <c r="CK4" s="351" t="s">
        <v>4446</v>
      </c>
      <c r="CL4" s="412" t="s">
        <v>4879</v>
      </c>
      <c r="CM4" s="435" t="s">
        <v>4447</v>
      </c>
      <c r="CN4" s="351" t="s">
        <v>4443</v>
      </c>
      <c r="CO4" s="351" t="s">
        <v>4444</v>
      </c>
      <c r="CP4" s="351" t="s">
        <v>4445</v>
      </c>
      <c r="CQ4" s="351" t="s">
        <v>4446</v>
      </c>
      <c r="CR4" s="412" t="s">
        <v>4879</v>
      </c>
      <c r="CS4" s="433" t="s">
        <v>4447</v>
      </c>
      <c r="CT4" s="349" t="s">
        <v>4443</v>
      </c>
      <c r="CU4" s="349" t="s">
        <v>4444</v>
      </c>
      <c r="CV4" s="349" t="s">
        <v>4445</v>
      </c>
      <c r="CW4" s="351" t="s">
        <v>4446</v>
      </c>
      <c r="CX4" s="412" t="s">
        <v>4879</v>
      </c>
      <c r="CY4" s="414" t="s">
        <v>4447</v>
      </c>
      <c r="CZ4" s="349" t="s">
        <v>4593</v>
      </c>
      <c r="DA4" s="349" t="s">
        <v>4594</v>
      </c>
      <c r="DB4" s="412" t="s">
        <v>4879</v>
      </c>
      <c r="DC4" s="429" t="s">
        <v>4444</v>
      </c>
      <c r="DD4" s="351" t="s">
        <v>4446</v>
      </c>
      <c r="DE4" s="412" t="s">
        <v>4879</v>
      </c>
      <c r="DF4" s="431" t="s">
        <v>4443</v>
      </c>
      <c r="DG4" s="410" t="s">
        <v>4447</v>
      </c>
      <c r="DH4" s="349" t="s">
        <v>4443</v>
      </c>
      <c r="DI4" s="349" t="s">
        <v>4444</v>
      </c>
      <c r="DJ4" s="349" t="s">
        <v>4445</v>
      </c>
      <c r="DK4" s="351" t="s">
        <v>4446</v>
      </c>
      <c r="DL4" s="353" t="s">
        <v>4879</v>
      </c>
      <c r="DM4" s="336"/>
      <c r="DN4" s="339"/>
      <c r="DO4" s="336"/>
    </row>
    <row r="5" spans="1:119" ht="16.2" customHeight="1" thickBot="1">
      <c r="A5" s="439"/>
      <c r="B5" s="439"/>
      <c r="C5" s="439"/>
      <c r="D5" s="447"/>
      <c r="E5" s="447"/>
      <c r="F5" s="439"/>
      <c r="G5" s="449"/>
      <c r="H5" s="449"/>
      <c r="I5" s="449"/>
      <c r="J5" s="450"/>
      <c r="K5" s="439"/>
      <c r="L5" s="449"/>
      <c r="M5" s="449"/>
      <c r="N5" s="439"/>
      <c r="O5" s="439"/>
      <c r="P5" s="456"/>
      <c r="Q5" s="456"/>
      <c r="R5" s="449"/>
      <c r="S5" s="439"/>
      <c r="T5" s="451"/>
      <c r="U5" s="450"/>
      <c r="V5" s="451"/>
      <c r="W5" s="450"/>
      <c r="X5" s="449"/>
      <c r="Y5" s="439"/>
      <c r="Z5" s="439"/>
      <c r="AA5" s="439"/>
      <c r="AB5" s="441"/>
      <c r="AC5" s="443"/>
      <c r="AD5" s="445"/>
      <c r="AE5" s="428"/>
      <c r="AF5" s="428"/>
      <c r="AG5" s="401"/>
      <c r="AH5" s="401"/>
      <c r="AI5" s="427"/>
      <c r="AJ5" s="396"/>
      <c r="AK5" s="428"/>
      <c r="AL5" s="428"/>
      <c r="AM5" s="398"/>
      <c r="AN5" s="398"/>
      <c r="AO5" s="401"/>
      <c r="AP5" s="403"/>
      <c r="AQ5" s="405"/>
      <c r="AR5" s="407"/>
      <c r="AS5" s="392"/>
      <c r="AT5" s="392"/>
      <c r="AU5" s="394"/>
      <c r="AV5" s="394"/>
      <c r="AW5" s="396"/>
      <c r="AX5" s="409"/>
      <c r="AY5" s="409"/>
      <c r="AZ5" s="425"/>
      <c r="BA5" s="425"/>
      <c r="BB5" s="390"/>
      <c r="BC5" s="390"/>
      <c r="BD5" s="390"/>
      <c r="BE5" s="390"/>
      <c r="BF5" s="390"/>
      <c r="BG5" s="417"/>
      <c r="BH5" s="409"/>
      <c r="BI5" s="409"/>
      <c r="BJ5" s="425"/>
      <c r="BK5" s="419"/>
      <c r="BL5" s="421"/>
      <c r="BM5" s="356"/>
      <c r="BN5" s="356"/>
      <c r="BO5" s="356"/>
      <c r="BP5" s="356"/>
      <c r="BQ5" s="356"/>
      <c r="BR5" s="356"/>
      <c r="BS5" s="388"/>
      <c r="BT5" s="421"/>
      <c r="BU5" s="356"/>
      <c r="BV5" s="356"/>
      <c r="BW5" s="356"/>
      <c r="BX5" s="356"/>
      <c r="BY5" s="356"/>
      <c r="BZ5" s="423"/>
      <c r="CA5" s="388"/>
      <c r="CB5" s="388"/>
      <c r="CC5" s="356"/>
      <c r="CD5" s="356"/>
      <c r="CE5" s="356"/>
      <c r="CF5" s="458"/>
      <c r="CG5" s="434"/>
      <c r="CH5" s="352"/>
      <c r="CI5" s="352"/>
      <c r="CJ5" s="352"/>
      <c r="CK5" s="352"/>
      <c r="CL5" s="413"/>
      <c r="CM5" s="436"/>
      <c r="CN5" s="352"/>
      <c r="CO5" s="352"/>
      <c r="CP5" s="352"/>
      <c r="CQ5" s="352"/>
      <c r="CR5" s="413"/>
      <c r="CS5" s="434"/>
      <c r="CT5" s="350"/>
      <c r="CU5" s="350"/>
      <c r="CV5" s="350"/>
      <c r="CW5" s="352"/>
      <c r="CX5" s="413"/>
      <c r="CY5" s="415"/>
      <c r="CZ5" s="350"/>
      <c r="DA5" s="350"/>
      <c r="DB5" s="413"/>
      <c r="DC5" s="430"/>
      <c r="DD5" s="352"/>
      <c r="DE5" s="413"/>
      <c r="DF5" s="432"/>
      <c r="DG5" s="411"/>
      <c r="DH5" s="350"/>
      <c r="DI5" s="350"/>
      <c r="DJ5" s="350"/>
      <c r="DK5" s="352"/>
      <c r="DL5" s="354"/>
      <c r="DM5" s="337"/>
      <c r="DN5" s="340"/>
      <c r="DO5" s="337"/>
    </row>
    <row r="6" spans="1:119" ht="15.6" customHeight="1">
      <c r="A6" s="18">
        <v>1</v>
      </c>
      <c r="B6" s="357">
        <v>1</v>
      </c>
      <c r="C6" s="357">
        <v>1970</v>
      </c>
      <c r="D6" s="452" t="s">
        <v>4664</v>
      </c>
      <c r="E6" s="375" t="s">
        <v>4833</v>
      </c>
      <c r="F6" s="357">
        <v>24</v>
      </c>
      <c r="G6" s="370" t="s">
        <v>5895</v>
      </c>
      <c r="H6" s="370" t="s">
        <v>5894</v>
      </c>
      <c r="I6" s="370" t="s">
        <v>6216</v>
      </c>
      <c r="J6" s="284" t="s">
        <v>6315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6316</v>
      </c>
      <c r="Q6" s="310" t="s">
        <v>4420</v>
      </c>
      <c r="R6" s="310" t="s">
        <v>6316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6317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58"/>
      <c r="C7" s="358"/>
      <c r="D7" s="453"/>
      <c r="E7" s="376"/>
      <c r="F7" s="358"/>
      <c r="G7" s="371"/>
      <c r="H7" s="371"/>
      <c r="I7" s="371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6316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6317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58"/>
      <c r="C8" s="358"/>
      <c r="D8" s="453"/>
      <c r="E8" s="376"/>
      <c r="F8" s="358"/>
      <c r="G8" s="371"/>
      <c r="H8" s="371"/>
      <c r="I8" s="371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6316</v>
      </c>
      <c r="Q8" s="310" t="s">
        <v>4420</v>
      </c>
      <c r="R8" s="310" t="s">
        <v>6316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6317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58"/>
      <c r="C9" s="358"/>
      <c r="D9" s="453"/>
      <c r="E9" s="376"/>
      <c r="F9" s="358"/>
      <c r="G9" s="371"/>
      <c r="H9" s="371"/>
      <c r="I9" s="371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6316</v>
      </c>
      <c r="Q9" s="310" t="s">
        <v>4420</v>
      </c>
      <c r="R9" s="310" t="s">
        <v>6316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6317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58"/>
      <c r="C10" s="358"/>
      <c r="D10" s="453"/>
      <c r="E10" s="376"/>
      <c r="F10" s="358"/>
      <c r="G10" s="371"/>
      <c r="H10" s="371"/>
      <c r="I10" s="371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6316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6317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58"/>
      <c r="C11" s="358"/>
      <c r="D11" s="453"/>
      <c r="E11" s="376"/>
      <c r="F11" s="358"/>
      <c r="G11" s="371"/>
      <c r="H11" s="371"/>
      <c r="I11" s="371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6316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6317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58"/>
      <c r="C12" s="358"/>
      <c r="D12" s="453"/>
      <c r="E12" s="376"/>
      <c r="F12" s="358"/>
      <c r="G12" s="371"/>
      <c r="H12" s="371"/>
      <c r="I12" s="371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6316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6317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58"/>
      <c r="C13" s="358"/>
      <c r="D13" s="453"/>
      <c r="E13" s="376"/>
      <c r="F13" s="358"/>
      <c r="G13" s="371"/>
      <c r="H13" s="371"/>
      <c r="I13" s="371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6316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6317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58"/>
      <c r="C14" s="358"/>
      <c r="D14" s="453"/>
      <c r="E14" s="376"/>
      <c r="F14" s="358"/>
      <c r="G14" s="371"/>
      <c r="H14" s="371"/>
      <c r="I14" s="371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6316</v>
      </c>
      <c r="Q14" s="310" t="s">
        <v>4420</v>
      </c>
      <c r="R14" s="310" t="s">
        <v>6316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6317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58"/>
      <c r="C15" s="358"/>
      <c r="D15" s="453"/>
      <c r="E15" s="376"/>
      <c r="F15" s="358"/>
      <c r="G15" s="371"/>
      <c r="H15" s="371"/>
      <c r="I15" s="371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6316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6317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58"/>
      <c r="C16" s="358"/>
      <c r="D16" s="453"/>
      <c r="E16" s="376"/>
      <c r="F16" s="358"/>
      <c r="G16" s="371"/>
      <c r="H16" s="371"/>
      <c r="I16" s="371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6316</v>
      </c>
      <c r="Q16" s="310" t="s">
        <v>4420</v>
      </c>
      <c r="R16" s="310" t="s">
        <v>6316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6317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58"/>
      <c r="C17" s="358"/>
      <c r="D17" s="453"/>
      <c r="E17" s="376"/>
      <c r="F17" s="358"/>
      <c r="G17" s="371"/>
      <c r="H17" s="371"/>
      <c r="I17" s="371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6316</v>
      </c>
      <c r="Q17" s="310" t="s">
        <v>4420</v>
      </c>
      <c r="R17" s="310" t="s">
        <v>6316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6317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58"/>
      <c r="C18" s="358"/>
      <c r="D18" s="453"/>
      <c r="E18" s="376"/>
      <c r="F18" s="358"/>
      <c r="G18" s="371"/>
      <c r="H18" s="371"/>
      <c r="I18" s="371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6316</v>
      </c>
      <c r="Q18" s="310" t="s">
        <v>4420</v>
      </c>
      <c r="R18" s="310" t="s">
        <v>6316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6317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58"/>
      <c r="C19" s="358"/>
      <c r="D19" s="453"/>
      <c r="E19" s="376"/>
      <c r="F19" s="358"/>
      <c r="G19" s="371"/>
      <c r="H19" s="371"/>
      <c r="I19" s="371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6316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6317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58"/>
      <c r="C20" s="358"/>
      <c r="D20" s="453"/>
      <c r="E20" s="376"/>
      <c r="F20" s="358"/>
      <c r="G20" s="371"/>
      <c r="H20" s="371"/>
      <c r="I20" s="371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6316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6317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58"/>
      <c r="C21" s="358"/>
      <c r="D21" s="453"/>
      <c r="E21" s="376"/>
      <c r="F21" s="358"/>
      <c r="G21" s="371"/>
      <c r="H21" s="371"/>
      <c r="I21" s="371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6316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6317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58"/>
      <c r="C22" s="358"/>
      <c r="D22" s="453"/>
      <c r="E22" s="376"/>
      <c r="F22" s="358"/>
      <c r="G22" s="371"/>
      <c r="H22" s="371"/>
      <c r="I22" s="371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6316</v>
      </c>
      <c r="Q22" s="310" t="s">
        <v>4420</v>
      </c>
      <c r="R22" s="310" t="s">
        <v>6316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6317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58"/>
      <c r="C23" s="358"/>
      <c r="D23" s="453"/>
      <c r="E23" s="376"/>
      <c r="F23" s="358"/>
      <c r="G23" s="371"/>
      <c r="H23" s="371"/>
      <c r="I23" s="371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6316</v>
      </c>
      <c r="Q23" s="310" t="s">
        <v>4420</v>
      </c>
      <c r="R23" s="310" t="s">
        <v>6316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6317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58"/>
      <c r="C24" s="358"/>
      <c r="D24" s="453"/>
      <c r="E24" s="376"/>
      <c r="F24" s="358"/>
      <c r="G24" s="371"/>
      <c r="H24" s="371"/>
      <c r="I24" s="371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6316</v>
      </c>
      <c r="Q24" s="310" t="s">
        <v>4420</v>
      </c>
      <c r="R24" s="310" t="s">
        <v>6316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6317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58"/>
      <c r="C25" s="358"/>
      <c r="D25" s="453"/>
      <c r="E25" s="376"/>
      <c r="F25" s="358"/>
      <c r="G25" s="371"/>
      <c r="H25" s="371"/>
      <c r="I25" s="371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6316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6317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58"/>
      <c r="C26" s="358"/>
      <c r="D26" s="453"/>
      <c r="E26" s="376"/>
      <c r="F26" s="358"/>
      <c r="G26" s="371"/>
      <c r="H26" s="371"/>
      <c r="I26" s="371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6316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6317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58"/>
      <c r="C27" s="358"/>
      <c r="D27" s="453"/>
      <c r="E27" s="376"/>
      <c r="F27" s="358"/>
      <c r="G27" s="371"/>
      <c r="H27" s="371"/>
      <c r="I27" s="371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6316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6317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58"/>
      <c r="C28" s="358"/>
      <c r="D28" s="453"/>
      <c r="E28" s="376"/>
      <c r="F28" s="358"/>
      <c r="G28" s="371"/>
      <c r="H28" s="371"/>
      <c r="I28" s="371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6316</v>
      </c>
      <c r="Q28" s="310" t="s">
        <v>4420</v>
      </c>
      <c r="R28" s="310" t="s">
        <v>6316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6317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59"/>
      <c r="C29" s="359"/>
      <c r="D29" s="454"/>
      <c r="E29" s="377"/>
      <c r="F29" s="359"/>
      <c r="G29" s="372"/>
      <c r="H29" s="372"/>
      <c r="I29" s="372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6316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6317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57">
        <v>2</v>
      </c>
      <c r="C30" s="357">
        <v>1974</v>
      </c>
      <c r="D30" s="368" t="s">
        <v>4464</v>
      </c>
      <c r="E30" s="368" t="s">
        <v>4834</v>
      </c>
      <c r="F30" s="357">
        <v>6</v>
      </c>
      <c r="G30" s="357" t="s">
        <v>5897</v>
      </c>
      <c r="H30" s="357" t="s">
        <v>5896</v>
      </c>
      <c r="I30" s="357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58"/>
      <c r="C31" s="358"/>
      <c r="D31" s="369"/>
      <c r="E31" s="369"/>
      <c r="F31" s="358"/>
      <c r="G31" s="358"/>
      <c r="H31" s="358"/>
      <c r="I31" s="358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58"/>
      <c r="C32" s="358"/>
      <c r="D32" s="369"/>
      <c r="E32" s="369"/>
      <c r="F32" s="358"/>
      <c r="G32" s="358"/>
      <c r="H32" s="358"/>
      <c r="I32" s="358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58"/>
      <c r="C33" s="358"/>
      <c r="D33" s="369"/>
      <c r="E33" s="369"/>
      <c r="F33" s="358"/>
      <c r="G33" s="358"/>
      <c r="H33" s="358"/>
      <c r="I33" s="358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58"/>
      <c r="C34" s="358"/>
      <c r="D34" s="369"/>
      <c r="E34" s="369"/>
      <c r="F34" s="358"/>
      <c r="G34" s="358"/>
      <c r="H34" s="358"/>
      <c r="I34" s="358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58"/>
      <c r="C35" s="358"/>
      <c r="D35" s="369"/>
      <c r="E35" s="369"/>
      <c r="F35" s="358"/>
      <c r="G35" s="358"/>
      <c r="H35" s="358"/>
      <c r="I35" s="358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312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57">
        <v>3</v>
      </c>
      <c r="C36" s="357">
        <v>1975</v>
      </c>
      <c r="D36" s="368" t="s">
        <v>4464</v>
      </c>
      <c r="E36" s="368" t="s">
        <v>4836</v>
      </c>
      <c r="F36" s="357">
        <v>12</v>
      </c>
      <c r="G36" s="357" t="s">
        <v>5897</v>
      </c>
      <c r="H36" s="357" t="s">
        <v>5896</v>
      </c>
      <c r="I36" s="357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58"/>
      <c r="C37" s="358"/>
      <c r="D37" s="369"/>
      <c r="E37" s="369"/>
      <c r="F37" s="358"/>
      <c r="G37" s="358"/>
      <c r="H37" s="358"/>
      <c r="I37" s="358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58"/>
      <c r="C38" s="358"/>
      <c r="D38" s="369"/>
      <c r="E38" s="369"/>
      <c r="F38" s="358"/>
      <c r="G38" s="358"/>
      <c r="H38" s="358"/>
      <c r="I38" s="358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58"/>
      <c r="C39" s="358"/>
      <c r="D39" s="369"/>
      <c r="E39" s="369"/>
      <c r="F39" s="358"/>
      <c r="G39" s="358"/>
      <c r="H39" s="358"/>
      <c r="I39" s="358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58"/>
      <c r="C40" s="358"/>
      <c r="D40" s="369"/>
      <c r="E40" s="369"/>
      <c r="F40" s="358"/>
      <c r="G40" s="358"/>
      <c r="H40" s="358"/>
      <c r="I40" s="358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58"/>
      <c r="C41" s="358"/>
      <c r="D41" s="369"/>
      <c r="E41" s="369"/>
      <c r="F41" s="358"/>
      <c r="G41" s="358"/>
      <c r="H41" s="358"/>
      <c r="I41" s="358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58"/>
      <c r="C42" s="358"/>
      <c r="D42" s="369"/>
      <c r="E42" s="369"/>
      <c r="F42" s="358"/>
      <c r="G42" s="358"/>
      <c r="H42" s="358"/>
      <c r="I42" s="358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58"/>
      <c r="C43" s="358"/>
      <c r="D43" s="369"/>
      <c r="E43" s="369"/>
      <c r="F43" s="358"/>
      <c r="G43" s="358"/>
      <c r="H43" s="358"/>
      <c r="I43" s="358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58"/>
      <c r="C44" s="358"/>
      <c r="D44" s="369"/>
      <c r="E44" s="369"/>
      <c r="F44" s="358"/>
      <c r="G44" s="358"/>
      <c r="H44" s="358"/>
      <c r="I44" s="358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58"/>
      <c r="C45" s="358"/>
      <c r="D45" s="369"/>
      <c r="E45" s="369"/>
      <c r="F45" s="358"/>
      <c r="G45" s="358"/>
      <c r="H45" s="358"/>
      <c r="I45" s="358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58"/>
      <c r="C46" s="358"/>
      <c r="D46" s="369"/>
      <c r="E46" s="369"/>
      <c r="F46" s="358"/>
      <c r="G46" s="358"/>
      <c r="H46" s="358"/>
      <c r="I46" s="358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59"/>
      <c r="C47" s="359"/>
      <c r="D47" s="373"/>
      <c r="E47" s="373"/>
      <c r="F47" s="359"/>
      <c r="G47" s="359"/>
      <c r="H47" s="359"/>
      <c r="I47" s="359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57">
        <v>4</v>
      </c>
      <c r="C48" s="357">
        <v>1981</v>
      </c>
      <c r="D48" s="368" t="s">
        <v>4665</v>
      </c>
      <c r="E48" s="368" t="s">
        <v>4835</v>
      </c>
      <c r="F48" s="357">
        <v>5</v>
      </c>
      <c r="G48" s="357" t="s">
        <v>5898</v>
      </c>
      <c r="H48" s="357" t="s">
        <v>5894</v>
      </c>
      <c r="I48" s="357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58"/>
      <c r="C49" s="358"/>
      <c r="D49" s="369"/>
      <c r="E49" s="369"/>
      <c r="F49" s="358"/>
      <c r="G49" s="358"/>
      <c r="H49" s="358"/>
      <c r="I49" s="358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58"/>
      <c r="C50" s="358"/>
      <c r="D50" s="369"/>
      <c r="E50" s="369"/>
      <c r="F50" s="358"/>
      <c r="G50" s="358"/>
      <c r="H50" s="358"/>
      <c r="I50" s="358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58"/>
      <c r="C51" s="358"/>
      <c r="D51" s="369"/>
      <c r="E51" s="369"/>
      <c r="F51" s="358"/>
      <c r="G51" s="358"/>
      <c r="H51" s="358"/>
      <c r="I51" s="358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59"/>
      <c r="C52" s="359"/>
      <c r="D52" s="373"/>
      <c r="E52" s="373"/>
      <c r="F52" s="359"/>
      <c r="G52" s="359"/>
      <c r="H52" s="359"/>
      <c r="I52" s="359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313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57">
        <v>6</v>
      </c>
      <c r="C54" s="357">
        <v>1981</v>
      </c>
      <c r="D54" s="368" t="s">
        <v>4464</v>
      </c>
      <c r="E54" s="368" t="s">
        <v>5863</v>
      </c>
      <c r="F54" s="357">
        <v>23</v>
      </c>
      <c r="G54" s="357" t="s">
        <v>5897</v>
      </c>
      <c r="H54" s="357" t="s">
        <v>5896</v>
      </c>
      <c r="I54" s="357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58"/>
      <c r="C55" s="358"/>
      <c r="D55" s="369"/>
      <c r="E55" s="369"/>
      <c r="F55" s="358"/>
      <c r="G55" s="358"/>
      <c r="H55" s="358"/>
      <c r="I55" s="358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58"/>
      <c r="C56" s="358"/>
      <c r="D56" s="369"/>
      <c r="E56" s="369"/>
      <c r="F56" s="358"/>
      <c r="G56" s="358"/>
      <c r="H56" s="358"/>
      <c r="I56" s="358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58"/>
      <c r="C57" s="358"/>
      <c r="D57" s="369"/>
      <c r="E57" s="369"/>
      <c r="F57" s="358"/>
      <c r="G57" s="358"/>
      <c r="H57" s="358"/>
      <c r="I57" s="358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58"/>
      <c r="C58" s="358"/>
      <c r="D58" s="369"/>
      <c r="E58" s="369"/>
      <c r="F58" s="358"/>
      <c r="G58" s="358"/>
      <c r="H58" s="358"/>
      <c r="I58" s="358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58"/>
      <c r="C59" s="358"/>
      <c r="D59" s="369"/>
      <c r="E59" s="369"/>
      <c r="F59" s="358"/>
      <c r="G59" s="358"/>
      <c r="H59" s="358"/>
      <c r="I59" s="358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58"/>
      <c r="C60" s="358"/>
      <c r="D60" s="369"/>
      <c r="E60" s="369"/>
      <c r="F60" s="358"/>
      <c r="G60" s="358"/>
      <c r="H60" s="358"/>
      <c r="I60" s="358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58"/>
      <c r="C61" s="358"/>
      <c r="D61" s="369"/>
      <c r="E61" s="369"/>
      <c r="F61" s="358"/>
      <c r="G61" s="358"/>
      <c r="H61" s="358"/>
      <c r="I61" s="358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58"/>
      <c r="C62" s="358"/>
      <c r="D62" s="369"/>
      <c r="E62" s="369"/>
      <c r="F62" s="358"/>
      <c r="G62" s="358"/>
      <c r="H62" s="358"/>
      <c r="I62" s="358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58"/>
      <c r="C63" s="358"/>
      <c r="D63" s="369"/>
      <c r="E63" s="369"/>
      <c r="F63" s="358"/>
      <c r="G63" s="358"/>
      <c r="H63" s="358"/>
      <c r="I63" s="358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58"/>
      <c r="C64" s="358"/>
      <c r="D64" s="369"/>
      <c r="E64" s="369"/>
      <c r="F64" s="358"/>
      <c r="G64" s="358"/>
      <c r="H64" s="358"/>
      <c r="I64" s="358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58"/>
      <c r="C65" s="358"/>
      <c r="D65" s="369"/>
      <c r="E65" s="369"/>
      <c r="F65" s="358"/>
      <c r="G65" s="358"/>
      <c r="H65" s="358"/>
      <c r="I65" s="358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58"/>
      <c r="C66" s="358"/>
      <c r="D66" s="369"/>
      <c r="E66" s="369"/>
      <c r="F66" s="358"/>
      <c r="G66" s="358"/>
      <c r="H66" s="358"/>
      <c r="I66" s="358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58"/>
      <c r="C67" s="358"/>
      <c r="D67" s="369"/>
      <c r="E67" s="369"/>
      <c r="F67" s="358"/>
      <c r="G67" s="358"/>
      <c r="H67" s="358"/>
      <c r="I67" s="358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58"/>
      <c r="C68" s="358"/>
      <c r="D68" s="369"/>
      <c r="E68" s="369"/>
      <c r="F68" s="358"/>
      <c r="G68" s="358"/>
      <c r="H68" s="358"/>
      <c r="I68" s="358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58"/>
      <c r="C69" s="358"/>
      <c r="D69" s="369"/>
      <c r="E69" s="369"/>
      <c r="F69" s="358"/>
      <c r="G69" s="358"/>
      <c r="H69" s="358"/>
      <c r="I69" s="358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58"/>
      <c r="C70" s="358"/>
      <c r="D70" s="369"/>
      <c r="E70" s="369"/>
      <c r="F70" s="358"/>
      <c r="G70" s="358"/>
      <c r="H70" s="358"/>
      <c r="I70" s="358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58"/>
      <c r="C71" s="358"/>
      <c r="D71" s="369"/>
      <c r="E71" s="369"/>
      <c r="F71" s="358"/>
      <c r="G71" s="358"/>
      <c r="H71" s="358"/>
      <c r="I71" s="358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58"/>
      <c r="C72" s="358"/>
      <c r="D72" s="369"/>
      <c r="E72" s="369"/>
      <c r="F72" s="358"/>
      <c r="G72" s="358"/>
      <c r="H72" s="358"/>
      <c r="I72" s="358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58"/>
      <c r="C73" s="358"/>
      <c r="D73" s="369"/>
      <c r="E73" s="369"/>
      <c r="F73" s="358"/>
      <c r="G73" s="358"/>
      <c r="H73" s="358"/>
      <c r="I73" s="358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58"/>
      <c r="C74" s="358"/>
      <c r="D74" s="369"/>
      <c r="E74" s="369"/>
      <c r="F74" s="358"/>
      <c r="G74" s="358"/>
      <c r="H74" s="358"/>
      <c r="I74" s="358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58"/>
      <c r="C75" s="358"/>
      <c r="D75" s="369"/>
      <c r="E75" s="369"/>
      <c r="F75" s="358"/>
      <c r="G75" s="358"/>
      <c r="H75" s="358"/>
      <c r="I75" s="358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58"/>
      <c r="C76" s="358"/>
      <c r="D76" s="369"/>
      <c r="E76" s="369"/>
      <c r="F76" s="358"/>
      <c r="G76" s="358"/>
      <c r="H76" s="358"/>
      <c r="I76" s="358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57">
        <v>7</v>
      </c>
      <c r="C77" s="357">
        <v>1981</v>
      </c>
      <c r="D77" s="368" t="s">
        <v>4666</v>
      </c>
      <c r="E77" s="368" t="s">
        <v>4837</v>
      </c>
      <c r="F77" s="357">
        <v>4</v>
      </c>
      <c r="G77" s="357" t="s">
        <v>5902</v>
      </c>
      <c r="H77" s="357" t="s">
        <v>5901</v>
      </c>
      <c r="I77" s="357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58"/>
      <c r="C78" s="358"/>
      <c r="D78" s="369"/>
      <c r="E78" s="369"/>
      <c r="F78" s="358"/>
      <c r="G78" s="358"/>
      <c r="H78" s="358"/>
      <c r="I78" s="358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58"/>
      <c r="C79" s="358"/>
      <c r="D79" s="369"/>
      <c r="E79" s="369"/>
      <c r="F79" s="358"/>
      <c r="G79" s="358"/>
      <c r="H79" s="358"/>
      <c r="I79" s="358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59"/>
      <c r="C80" s="359"/>
      <c r="D80" s="373"/>
      <c r="E80" s="373"/>
      <c r="F80" s="359"/>
      <c r="G80" s="359"/>
      <c r="H80" s="359"/>
      <c r="I80" s="359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57">
        <v>8</v>
      </c>
      <c r="C81" s="357">
        <v>1981</v>
      </c>
      <c r="D81" s="375" t="s">
        <v>5862</v>
      </c>
      <c r="E81" s="375" t="s">
        <v>5861</v>
      </c>
      <c r="F81" s="357">
        <v>6</v>
      </c>
      <c r="G81" s="357" t="s">
        <v>5902</v>
      </c>
      <c r="H81" s="357" t="s">
        <v>5901</v>
      </c>
      <c r="I81" s="357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58"/>
      <c r="C82" s="358"/>
      <c r="D82" s="376"/>
      <c r="E82" s="376"/>
      <c r="F82" s="358"/>
      <c r="G82" s="358"/>
      <c r="H82" s="358"/>
      <c r="I82" s="358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58"/>
      <c r="C83" s="358"/>
      <c r="D83" s="376"/>
      <c r="E83" s="376"/>
      <c r="F83" s="358"/>
      <c r="G83" s="358"/>
      <c r="H83" s="358"/>
      <c r="I83" s="358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58"/>
      <c r="C84" s="358"/>
      <c r="D84" s="376"/>
      <c r="E84" s="376"/>
      <c r="F84" s="358"/>
      <c r="G84" s="358"/>
      <c r="H84" s="358"/>
      <c r="I84" s="358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58"/>
      <c r="C85" s="358"/>
      <c r="D85" s="376"/>
      <c r="E85" s="376"/>
      <c r="F85" s="358"/>
      <c r="G85" s="358"/>
      <c r="H85" s="358"/>
      <c r="I85" s="358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59"/>
      <c r="C86" s="359"/>
      <c r="D86" s="377"/>
      <c r="E86" s="377"/>
      <c r="F86" s="359"/>
      <c r="G86" s="359"/>
      <c r="H86" s="359"/>
      <c r="I86" s="359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57">
        <v>9</v>
      </c>
      <c r="C87" s="357">
        <v>1983</v>
      </c>
      <c r="D87" s="368" t="s">
        <v>4516</v>
      </c>
      <c r="E87" s="368" t="s">
        <v>4869</v>
      </c>
      <c r="F87" s="357">
        <v>14</v>
      </c>
      <c r="G87" s="357" t="s">
        <v>5904</v>
      </c>
      <c r="H87" s="357" t="s">
        <v>5903</v>
      </c>
      <c r="I87" s="357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58"/>
      <c r="C88" s="358"/>
      <c r="D88" s="369"/>
      <c r="E88" s="369"/>
      <c r="F88" s="358"/>
      <c r="G88" s="358"/>
      <c r="H88" s="358"/>
      <c r="I88" s="358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58"/>
      <c r="C89" s="358"/>
      <c r="D89" s="369"/>
      <c r="E89" s="369"/>
      <c r="F89" s="358"/>
      <c r="G89" s="358"/>
      <c r="H89" s="358"/>
      <c r="I89" s="358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58"/>
      <c r="C90" s="358"/>
      <c r="D90" s="369"/>
      <c r="E90" s="369"/>
      <c r="F90" s="358"/>
      <c r="G90" s="358"/>
      <c r="H90" s="358"/>
      <c r="I90" s="358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58"/>
      <c r="C91" s="358"/>
      <c r="D91" s="369"/>
      <c r="E91" s="369"/>
      <c r="F91" s="358"/>
      <c r="G91" s="358"/>
      <c r="H91" s="358"/>
      <c r="I91" s="358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58"/>
      <c r="C92" s="358"/>
      <c r="D92" s="369"/>
      <c r="E92" s="369"/>
      <c r="F92" s="358"/>
      <c r="G92" s="358"/>
      <c r="H92" s="358"/>
      <c r="I92" s="358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58"/>
      <c r="C93" s="358"/>
      <c r="D93" s="369"/>
      <c r="E93" s="369"/>
      <c r="F93" s="358"/>
      <c r="G93" s="358"/>
      <c r="H93" s="358"/>
      <c r="I93" s="358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58"/>
      <c r="C94" s="358"/>
      <c r="D94" s="369"/>
      <c r="E94" s="369"/>
      <c r="F94" s="358"/>
      <c r="G94" s="358"/>
      <c r="H94" s="358"/>
      <c r="I94" s="358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58"/>
      <c r="C95" s="358"/>
      <c r="D95" s="369"/>
      <c r="E95" s="369"/>
      <c r="F95" s="358"/>
      <c r="G95" s="358"/>
      <c r="H95" s="358"/>
      <c r="I95" s="358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58"/>
      <c r="C96" s="358"/>
      <c r="D96" s="369"/>
      <c r="E96" s="369"/>
      <c r="F96" s="358"/>
      <c r="G96" s="358"/>
      <c r="H96" s="358"/>
      <c r="I96" s="358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58"/>
      <c r="C97" s="358"/>
      <c r="D97" s="369"/>
      <c r="E97" s="369"/>
      <c r="F97" s="358"/>
      <c r="G97" s="358"/>
      <c r="H97" s="358"/>
      <c r="I97" s="358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58"/>
      <c r="C98" s="358"/>
      <c r="D98" s="369"/>
      <c r="E98" s="369"/>
      <c r="F98" s="358"/>
      <c r="G98" s="358"/>
      <c r="H98" s="358"/>
      <c r="I98" s="358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58"/>
      <c r="C99" s="358"/>
      <c r="D99" s="369"/>
      <c r="E99" s="369"/>
      <c r="F99" s="358"/>
      <c r="G99" s="358"/>
      <c r="H99" s="358"/>
      <c r="I99" s="358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59"/>
      <c r="C100" s="359"/>
      <c r="D100" s="369"/>
      <c r="E100" s="369"/>
      <c r="F100" s="358"/>
      <c r="G100" s="358"/>
      <c r="H100" s="358"/>
      <c r="I100" s="358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57">
        <v>10</v>
      </c>
      <c r="C101" s="357">
        <v>1985</v>
      </c>
      <c r="D101" s="368" t="s">
        <v>4531</v>
      </c>
      <c r="E101" s="368" t="s">
        <v>4868</v>
      </c>
      <c r="F101" s="357">
        <v>8</v>
      </c>
      <c r="G101" s="357" t="s">
        <v>5904</v>
      </c>
      <c r="H101" s="357" t="s">
        <v>5903</v>
      </c>
      <c r="I101" s="357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58"/>
      <c r="C102" s="358"/>
      <c r="D102" s="369"/>
      <c r="E102" s="369"/>
      <c r="F102" s="358"/>
      <c r="G102" s="358"/>
      <c r="H102" s="358"/>
      <c r="I102" s="358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58"/>
      <c r="C103" s="358"/>
      <c r="D103" s="369"/>
      <c r="E103" s="369"/>
      <c r="F103" s="358"/>
      <c r="G103" s="358"/>
      <c r="H103" s="358"/>
      <c r="I103" s="358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58"/>
      <c r="C104" s="358"/>
      <c r="D104" s="369"/>
      <c r="E104" s="369"/>
      <c r="F104" s="358"/>
      <c r="G104" s="358"/>
      <c r="H104" s="358"/>
      <c r="I104" s="358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58"/>
      <c r="C105" s="358"/>
      <c r="D105" s="369"/>
      <c r="E105" s="369"/>
      <c r="F105" s="358"/>
      <c r="G105" s="358"/>
      <c r="H105" s="358"/>
      <c r="I105" s="358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58"/>
      <c r="C106" s="358"/>
      <c r="D106" s="369"/>
      <c r="E106" s="369"/>
      <c r="F106" s="358"/>
      <c r="G106" s="358"/>
      <c r="H106" s="358"/>
      <c r="I106" s="358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58"/>
      <c r="C107" s="358"/>
      <c r="D107" s="369"/>
      <c r="E107" s="369"/>
      <c r="F107" s="358"/>
      <c r="G107" s="358"/>
      <c r="H107" s="358"/>
      <c r="I107" s="358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59"/>
      <c r="C108" s="359"/>
      <c r="D108" s="373"/>
      <c r="E108" s="373"/>
      <c r="F108" s="359"/>
      <c r="G108" s="359"/>
      <c r="H108" s="359"/>
      <c r="I108" s="359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58">
        <v>11</v>
      </c>
      <c r="C109" s="358">
        <v>1985</v>
      </c>
      <c r="D109" s="369" t="s">
        <v>4512</v>
      </c>
      <c r="E109" s="369" t="s">
        <v>4867</v>
      </c>
      <c r="F109" s="358">
        <v>6</v>
      </c>
      <c r="G109" s="358" t="s">
        <v>5905</v>
      </c>
      <c r="H109" s="358" t="s">
        <v>5901</v>
      </c>
      <c r="I109" s="358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58"/>
      <c r="C110" s="358"/>
      <c r="D110" s="369"/>
      <c r="E110" s="369"/>
      <c r="F110" s="358"/>
      <c r="G110" s="358"/>
      <c r="H110" s="358"/>
      <c r="I110" s="358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58"/>
      <c r="C111" s="358"/>
      <c r="D111" s="369"/>
      <c r="E111" s="369"/>
      <c r="F111" s="358"/>
      <c r="G111" s="358"/>
      <c r="H111" s="358"/>
      <c r="I111" s="358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58"/>
      <c r="C112" s="358"/>
      <c r="D112" s="369"/>
      <c r="E112" s="369"/>
      <c r="F112" s="358"/>
      <c r="G112" s="358"/>
      <c r="H112" s="358"/>
      <c r="I112" s="358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58"/>
      <c r="C113" s="358"/>
      <c r="D113" s="369"/>
      <c r="E113" s="369"/>
      <c r="F113" s="358"/>
      <c r="G113" s="358"/>
      <c r="H113" s="358"/>
      <c r="I113" s="358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59"/>
      <c r="C114" s="359"/>
      <c r="D114" s="373"/>
      <c r="E114" s="373"/>
      <c r="F114" s="358"/>
      <c r="G114" s="359"/>
      <c r="H114" s="359"/>
      <c r="I114" s="359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58">
        <v>12</v>
      </c>
      <c r="C115" s="358">
        <v>1986</v>
      </c>
      <c r="D115" s="369" t="s">
        <v>4667</v>
      </c>
      <c r="E115" s="369" t="s">
        <v>4866</v>
      </c>
      <c r="F115" s="357">
        <v>4</v>
      </c>
      <c r="G115" s="358" t="s">
        <v>5905</v>
      </c>
      <c r="H115" s="358" t="s">
        <v>5901</v>
      </c>
      <c r="I115" s="358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58"/>
      <c r="C116" s="358"/>
      <c r="D116" s="369"/>
      <c r="E116" s="369"/>
      <c r="F116" s="358"/>
      <c r="G116" s="358"/>
      <c r="H116" s="358"/>
      <c r="I116" s="358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58"/>
      <c r="C117" s="358"/>
      <c r="D117" s="369"/>
      <c r="E117" s="369"/>
      <c r="F117" s="358"/>
      <c r="G117" s="358"/>
      <c r="H117" s="358"/>
      <c r="I117" s="358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59"/>
      <c r="C118" s="359"/>
      <c r="D118" s="373"/>
      <c r="E118" s="373"/>
      <c r="F118" s="359"/>
      <c r="G118" s="359"/>
      <c r="H118" s="359"/>
      <c r="I118" s="359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57">
        <v>13</v>
      </c>
      <c r="C119" s="357">
        <v>1986</v>
      </c>
      <c r="D119" s="368" t="s">
        <v>4668</v>
      </c>
      <c r="E119" s="368" t="s">
        <v>4865</v>
      </c>
      <c r="F119" s="357">
        <v>3</v>
      </c>
      <c r="G119" s="357" t="s">
        <v>5907</v>
      </c>
      <c r="H119" s="357" t="s">
        <v>5906</v>
      </c>
      <c r="I119" s="357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58"/>
      <c r="C120" s="358"/>
      <c r="D120" s="369"/>
      <c r="E120" s="369"/>
      <c r="F120" s="358"/>
      <c r="G120" s="358"/>
      <c r="H120" s="358"/>
      <c r="I120" s="358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59"/>
      <c r="C121" s="359"/>
      <c r="D121" s="373"/>
      <c r="E121" s="373"/>
      <c r="F121" s="359"/>
      <c r="G121" s="359"/>
      <c r="H121" s="359"/>
      <c r="I121" s="359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57">
        <v>14</v>
      </c>
      <c r="C122" s="357">
        <v>1987</v>
      </c>
      <c r="D122" s="368" t="s">
        <v>4479</v>
      </c>
      <c r="E122" s="368" t="s">
        <v>4864</v>
      </c>
      <c r="F122" s="357">
        <v>6</v>
      </c>
      <c r="G122" s="357" t="s">
        <v>5905</v>
      </c>
      <c r="H122" s="357" t="s">
        <v>5901</v>
      </c>
      <c r="I122" s="357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58"/>
      <c r="C123" s="358"/>
      <c r="D123" s="369"/>
      <c r="E123" s="369"/>
      <c r="F123" s="358"/>
      <c r="G123" s="358"/>
      <c r="H123" s="358"/>
      <c r="I123" s="358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58"/>
      <c r="C124" s="358"/>
      <c r="D124" s="369"/>
      <c r="E124" s="369"/>
      <c r="F124" s="358"/>
      <c r="G124" s="358"/>
      <c r="H124" s="358"/>
      <c r="I124" s="358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58"/>
      <c r="C125" s="358"/>
      <c r="D125" s="369"/>
      <c r="E125" s="369"/>
      <c r="F125" s="358"/>
      <c r="G125" s="358"/>
      <c r="H125" s="358"/>
      <c r="I125" s="358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58"/>
      <c r="C126" s="358"/>
      <c r="D126" s="369"/>
      <c r="E126" s="369"/>
      <c r="F126" s="358"/>
      <c r="G126" s="358"/>
      <c r="H126" s="358"/>
      <c r="I126" s="358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58"/>
      <c r="C127" s="358"/>
      <c r="D127" s="369"/>
      <c r="E127" s="369"/>
      <c r="F127" s="358"/>
      <c r="G127" s="358"/>
      <c r="H127" s="358"/>
      <c r="I127" s="358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70">
        <v>15</v>
      </c>
      <c r="C128" s="370">
        <v>1987</v>
      </c>
      <c r="D128" s="368" t="s">
        <v>4669</v>
      </c>
      <c r="E128" s="368" t="s">
        <v>4863</v>
      </c>
      <c r="F128" s="384">
        <v>3</v>
      </c>
      <c r="G128" s="370" t="s">
        <v>5908</v>
      </c>
      <c r="H128" s="370" t="s">
        <v>5901</v>
      </c>
      <c r="I128" s="370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6316</v>
      </c>
      <c r="Q128" s="310" t="s">
        <v>4420</v>
      </c>
      <c r="R128" s="310" t="s">
        <v>6316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310">
        <v>160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6316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6318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6318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6318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316">
        <v>4.5999999999999996</v>
      </c>
      <c r="DH128" s="316">
        <v>240</v>
      </c>
      <c r="DI128" s="30">
        <v>260</v>
      </c>
      <c r="DJ128" s="316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71"/>
      <c r="C129" s="371"/>
      <c r="D129" s="369"/>
      <c r="E129" s="369"/>
      <c r="F129" s="385"/>
      <c r="G129" s="371"/>
      <c r="H129" s="371"/>
      <c r="I129" s="371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6316</v>
      </c>
      <c r="Q129" s="310" t="s">
        <v>4420</v>
      </c>
      <c r="R129" s="310" t="s">
        <v>6316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310">
        <v>160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6316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6318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6318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6318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317">
        <v>4.5999999999999996</v>
      </c>
      <c r="DH129" s="317">
        <v>240</v>
      </c>
      <c r="DI129" s="32">
        <v>260</v>
      </c>
      <c r="DJ129" s="317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72"/>
      <c r="C130" s="372"/>
      <c r="D130" s="373"/>
      <c r="E130" s="373"/>
      <c r="F130" s="386"/>
      <c r="G130" s="372"/>
      <c r="H130" s="372"/>
      <c r="I130" s="372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6316</v>
      </c>
      <c r="Q130" s="310" t="s">
        <v>4420</v>
      </c>
      <c r="R130" s="310" t="s">
        <v>6316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310">
        <v>160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6316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6318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6318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6318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318">
        <v>4.5999999999999996</v>
      </c>
      <c r="DH130" s="318">
        <v>240</v>
      </c>
      <c r="DI130" s="34">
        <v>260</v>
      </c>
      <c r="DJ130" s="318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57">
        <v>17</v>
      </c>
      <c r="C132" s="357">
        <v>1989</v>
      </c>
      <c r="D132" s="368" t="s">
        <v>4532</v>
      </c>
      <c r="E132" s="368" t="s">
        <v>4861</v>
      </c>
      <c r="F132" s="357">
        <v>5</v>
      </c>
      <c r="G132" s="357" t="s">
        <v>5909</v>
      </c>
      <c r="H132" s="357" t="s">
        <v>5903</v>
      </c>
      <c r="I132" s="357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58"/>
      <c r="C133" s="358"/>
      <c r="D133" s="369"/>
      <c r="E133" s="369"/>
      <c r="F133" s="358"/>
      <c r="G133" s="358"/>
      <c r="H133" s="358"/>
      <c r="I133" s="358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58"/>
      <c r="C134" s="358"/>
      <c r="D134" s="369"/>
      <c r="E134" s="369"/>
      <c r="F134" s="358"/>
      <c r="G134" s="358"/>
      <c r="H134" s="358"/>
      <c r="I134" s="358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58"/>
      <c r="C135" s="358"/>
      <c r="D135" s="369"/>
      <c r="E135" s="369"/>
      <c r="F135" s="358"/>
      <c r="G135" s="358"/>
      <c r="H135" s="358"/>
      <c r="I135" s="358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59"/>
      <c r="C136" s="359"/>
      <c r="D136" s="373"/>
      <c r="E136" s="373"/>
      <c r="F136" s="359"/>
      <c r="G136" s="359"/>
      <c r="H136" s="359"/>
      <c r="I136" s="359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60">
        <v>18</v>
      </c>
      <c r="C137" s="360">
        <v>1991</v>
      </c>
      <c r="D137" s="366" t="s">
        <v>4709</v>
      </c>
      <c r="E137" s="364" t="s">
        <v>6083</v>
      </c>
      <c r="F137" s="357">
        <v>2</v>
      </c>
      <c r="G137" s="357" t="s">
        <v>5907</v>
      </c>
      <c r="H137" s="357" t="s">
        <v>5906</v>
      </c>
      <c r="I137" s="357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2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61"/>
      <c r="C138" s="361"/>
      <c r="D138" s="374"/>
      <c r="E138" s="365"/>
      <c r="F138" s="359"/>
      <c r="G138" s="359"/>
      <c r="H138" s="359"/>
      <c r="I138" s="359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2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57">
        <v>19</v>
      </c>
      <c r="C139" s="357">
        <v>1992</v>
      </c>
      <c r="D139" s="368" t="s">
        <v>4670</v>
      </c>
      <c r="E139" s="368" t="s">
        <v>4860</v>
      </c>
      <c r="F139" s="357">
        <v>7</v>
      </c>
      <c r="G139" s="357" t="s">
        <v>5910</v>
      </c>
      <c r="H139" s="357" t="s">
        <v>4675</v>
      </c>
      <c r="I139" s="357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3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4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58"/>
      <c r="C140" s="358"/>
      <c r="D140" s="369"/>
      <c r="E140" s="369"/>
      <c r="F140" s="358"/>
      <c r="G140" s="358"/>
      <c r="H140" s="358"/>
      <c r="I140" s="358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3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4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58"/>
      <c r="C141" s="358"/>
      <c r="D141" s="369"/>
      <c r="E141" s="369"/>
      <c r="F141" s="358"/>
      <c r="G141" s="358"/>
      <c r="H141" s="358"/>
      <c r="I141" s="358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3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4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58"/>
      <c r="C142" s="358"/>
      <c r="D142" s="369"/>
      <c r="E142" s="369"/>
      <c r="F142" s="358"/>
      <c r="G142" s="358"/>
      <c r="H142" s="358"/>
      <c r="I142" s="358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3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4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58"/>
      <c r="C143" s="358"/>
      <c r="D143" s="369"/>
      <c r="E143" s="369"/>
      <c r="F143" s="358"/>
      <c r="G143" s="358"/>
      <c r="H143" s="358"/>
      <c r="I143" s="358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3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4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58"/>
      <c r="C144" s="358"/>
      <c r="D144" s="369"/>
      <c r="E144" s="369"/>
      <c r="F144" s="358"/>
      <c r="G144" s="358"/>
      <c r="H144" s="358"/>
      <c r="I144" s="358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3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4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59"/>
      <c r="C145" s="359"/>
      <c r="D145" s="373"/>
      <c r="E145" s="373"/>
      <c r="F145" s="359"/>
      <c r="G145" s="359"/>
      <c r="H145" s="359"/>
      <c r="I145" s="359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3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4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60">
        <v>20</v>
      </c>
      <c r="C146" s="360">
        <v>1994</v>
      </c>
      <c r="D146" s="366" t="s">
        <v>4671</v>
      </c>
      <c r="E146" s="368" t="s">
        <v>4859</v>
      </c>
      <c r="F146" s="357">
        <v>10</v>
      </c>
      <c r="G146" s="370" t="s">
        <v>5911</v>
      </c>
      <c r="H146" s="370" t="s">
        <v>5901</v>
      </c>
      <c r="I146" s="370" t="s">
        <v>6229</v>
      </c>
      <c r="J146" s="286" t="s">
        <v>6071</v>
      </c>
      <c r="K146" s="301" t="s">
        <v>6319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6320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6317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5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81"/>
      <c r="C147" s="381"/>
      <c r="D147" s="367"/>
      <c r="E147" s="369"/>
      <c r="F147" s="358"/>
      <c r="G147" s="371"/>
      <c r="H147" s="371"/>
      <c r="I147" s="371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6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5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81"/>
      <c r="C148" s="381"/>
      <c r="D148" s="367"/>
      <c r="E148" s="369"/>
      <c r="F148" s="358"/>
      <c r="G148" s="371"/>
      <c r="H148" s="371"/>
      <c r="I148" s="371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6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5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81"/>
      <c r="C149" s="381"/>
      <c r="D149" s="367"/>
      <c r="E149" s="369"/>
      <c r="F149" s="358"/>
      <c r="G149" s="371"/>
      <c r="H149" s="371"/>
      <c r="I149" s="371"/>
      <c r="J149" s="286" t="s">
        <v>4400</v>
      </c>
      <c r="K149" s="301" t="s">
        <v>6319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6320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6"/>
        <v>24.300000000000011</v>
      </c>
      <c r="AV149" s="21">
        <f t="shared" ref="AV149:AV155" si="37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8">IF(AZ149=24,353,IF(AZ149=22,303,IF(AZ149=20,245,IF(AZ149=16,157,0))))</f>
        <v>245</v>
      </c>
      <c r="BB149" s="21">
        <v>74</v>
      </c>
      <c r="BC149" s="21">
        <f t="shared" ref="BC149:BC155" si="39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6317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5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81"/>
      <c r="C150" s="381"/>
      <c r="D150" s="367"/>
      <c r="E150" s="369"/>
      <c r="F150" s="358"/>
      <c r="G150" s="371"/>
      <c r="H150" s="371"/>
      <c r="I150" s="371"/>
      <c r="J150" s="286" t="s">
        <v>4401</v>
      </c>
      <c r="K150" s="301" t="s">
        <v>6319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6320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6"/>
        <v>24.300000000000011</v>
      </c>
      <c r="AV150" s="21">
        <f t="shared" si="37"/>
        <v>24.300000000000011</v>
      </c>
      <c r="AW150" s="301" t="s">
        <v>5806</v>
      </c>
      <c r="AX150" s="310" t="s">
        <v>4562</v>
      </c>
      <c r="AY150" s="310">
        <f t="shared" ref="AY150:AY155" si="40">200/AZ150/0.25</f>
        <v>40</v>
      </c>
      <c r="AZ150" s="310">
        <v>20</v>
      </c>
      <c r="BA150" s="310">
        <f t="shared" si="38"/>
        <v>245</v>
      </c>
      <c r="BB150" s="21">
        <v>74</v>
      </c>
      <c r="BC150" s="21">
        <f t="shared" si="39"/>
        <v>74</v>
      </c>
      <c r="BD150" s="21">
        <v>0</v>
      </c>
      <c r="BE150" s="21">
        <v>86</v>
      </c>
      <c r="BF150" s="21">
        <f t="shared" ref="BF150:BF155" si="41">AT150-BB150-BC150-BD150</f>
        <v>204</v>
      </c>
      <c r="BG150" s="15" t="s">
        <v>6317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81"/>
      <c r="C151" s="381"/>
      <c r="D151" s="367"/>
      <c r="E151" s="369"/>
      <c r="F151" s="358"/>
      <c r="G151" s="371"/>
      <c r="H151" s="371"/>
      <c r="I151" s="371"/>
      <c r="J151" s="286" t="s">
        <v>6072</v>
      </c>
      <c r="K151" s="301" t="s">
        <v>6319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6320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6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6317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81"/>
      <c r="C152" s="381"/>
      <c r="D152" s="367"/>
      <c r="E152" s="369"/>
      <c r="F152" s="358"/>
      <c r="G152" s="371"/>
      <c r="H152" s="371"/>
      <c r="I152" s="371"/>
      <c r="J152" s="286" t="s">
        <v>4403</v>
      </c>
      <c r="K152" s="301" t="s">
        <v>6319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6320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6"/>
        <v>24.300000000000011</v>
      </c>
      <c r="AV152" s="21">
        <f t="shared" si="37"/>
        <v>24.300000000000011</v>
      </c>
      <c r="AW152" s="301" t="s">
        <v>5806</v>
      </c>
      <c r="AX152" s="310" t="s">
        <v>4562</v>
      </c>
      <c r="AY152" s="310">
        <f t="shared" si="40"/>
        <v>40</v>
      </c>
      <c r="AZ152" s="310">
        <v>20</v>
      </c>
      <c r="BA152" s="310">
        <f t="shared" si="38"/>
        <v>245</v>
      </c>
      <c r="BB152" s="21">
        <v>74</v>
      </c>
      <c r="BC152" s="21">
        <f t="shared" si="39"/>
        <v>74</v>
      </c>
      <c r="BD152" s="21">
        <v>0</v>
      </c>
      <c r="BE152" s="21">
        <v>86</v>
      </c>
      <c r="BF152" s="21">
        <f t="shared" si="41"/>
        <v>204</v>
      </c>
      <c r="BG152" s="15" t="s">
        <v>6317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2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81"/>
      <c r="C153" s="381"/>
      <c r="D153" s="367"/>
      <c r="E153" s="369"/>
      <c r="F153" s="358"/>
      <c r="G153" s="371"/>
      <c r="H153" s="371"/>
      <c r="I153" s="371"/>
      <c r="J153" s="288" t="s">
        <v>6069</v>
      </c>
      <c r="K153" s="301" t="s">
        <v>6319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6320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6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6317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81"/>
      <c r="C154" s="381"/>
      <c r="D154" s="367"/>
      <c r="E154" s="369"/>
      <c r="F154" s="358"/>
      <c r="G154" s="371"/>
      <c r="H154" s="371"/>
      <c r="I154" s="371"/>
      <c r="J154" s="286" t="s">
        <v>6068</v>
      </c>
      <c r="K154" s="301" t="s">
        <v>6319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6320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6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6317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81"/>
      <c r="C155" s="381"/>
      <c r="D155" s="367"/>
      <c r="E155" s="369"/>
      <c r="F155" s="358"/>
      <c r="G155" s="371"/>
      <c r="H155" s="371"/>
      <c r="I155" s="371"/>
      <c r="J155" s="289" t="s">
        <v>4406</v>
      </c>
      <c r="K155" s="301" t="s">
        <v>6319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6320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6"/>
        <v>24.300000000000011</v>
      </c>
      <c r="AV155" s="21">
        <f t="shared" si="37"/>
        <v>24.300000000000011</v>
      </c>
      <c r="AW155" s="301" t="s">
        <v>5806</v>
      </c>
      <c r="AX155" s="310" t="s">
        <v>4562</v>
      </c>
      <c r="AY155" s="310">
        <f t="shared" si="40"/>
        <v>40</v>
      </c>
      <c r="AZ155" s="310">
        <v>20</v>
      </c>
      <c r="BA155" s="310">
        <f t="shared" si="38"/>
        <v>245</v>
      </c>
      <c r="BB155" s="21">
        <v>74</v>
      </c>
      <c r="BC155" s="21">
        <f t="shared" si="39"/>
        <v>74</v>
      </c>
      <c r="BD155" s="21">
        <v>0</v>
      </c>
      <c r="BE155" s="21">
        <v>86</v>
      </c>
      <c r="BF155" s="21">
        <f t="shared" si="41"/>
        <v>204</v>
      </c>
      <c r="BG155" s="15" t="s">
        <v>6317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57">
        <v>21</v>
      </c>
      <c r="C156" s="357">
        <v>1994</v>
      </c>
      <c r="D156" s="357" t="s">
        <v>5961</v>
      </c>
      <c r="E156" s="378" t="s">
        <v>5973</v>
      </c>
      <c r="F156" s="357">
        <v>4</v>
      </c>
      <c r="G156" s="378" t="s">
        <v>5960</v>
      </c>
      <c r="H156" s="357" t="s">
        <v>5954</v>
      </c>
      <c r="I156" s="357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8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58"/>
      <c r="C157" s="358"/>
      <c r="D157" s="358"/>
      <c r="E157" s="379"/>
      <c r="F157" s="358"/>
      <c r="G157" s="379"/>
      <c r="H157" s="358"/>
      <c r="I157" s="358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8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3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4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5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6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58"/>
      <c r="C158" s="358"/>
      <c r="D158" s="358"/>
      <c r="E158" s="379"/>
      <c r="F158" s="358"/>
      <c r="G158" s="379"/>
      <c r="H158" s="358"/>
      <c r="I158" s="358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8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3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4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5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6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59"/>
      <c r="C159" s="359"/>
      <c r="D159" s="359"/>
      <c r="E159" s="380"/>
      <c r="F159" s="359"/>
      <c r="G159" s="380"/>
      <c r="H159" s="359"/>
      <c r="I159" s="359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8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3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4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5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6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57">
        <v>22</v>
      </c>
      <c r="C160" s="357">
        <v>1994</v>
      </c>
      <c r="D160" s="368" t="s">
        <v>4672</v>
      </c>
      <c r="E160" s="368" t="s">
        <v>4858</v>
      </c>
      <c r="F160" s="357">
        <v>6</v>
      </c>
      <c r="G160" s="357" t="s">
        <v>5912</v>
      </c>
      <c r="H160" s="357" t="s">
        <v>5901</v>
      </c>
      <c r="I160" s="357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6320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7">150/AZ160/0.25</f>
        <v>30</v>
      </c>
      <c r="AZ160" s="309">
        <v>20</v>
      </c>
      <c r="BA160" s="309">
        <f t="shared" si="38"/>
        <v>245</v>
      </c>
      <c r="BB160" s="16">
        <v>69.2</v>
      </c>
      <c r="BC160" s="16">
        <f t="shared" si="34"/>
        <v>69.2</v>
      </c>
      <c r="BD160" s="16">
        <v>55</v>
      </c>
      <c r="BE160" s="16">
        <v>90</v>
      </c>
      <c r="BF160" s="16">
        <f t="shared" ref="BF160:BF165" si="48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49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0">(317.4+289.8)/2</f>
        <v>303.60000000000002</v>
      </c>
      <c r="CJ160" s="309">
        <v>410</v>
      </c>
      <c r="CK160" s="16">
        <f t="shared" ref="CK160:CK165" si="51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2">(377.4+314)/2</f>
        <v>345.7</v>
      </c>
      <c r="CP160" s="71">
        <v>410</v>
      </c>
      <c r="CQ160" s="16">
        <f t="shared" ref="CQ160:CQ165" si="53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58"/>
      <c r="C161" s="358"/>
      <c r="D161" s="369"/>
      <c r="E161" s="369"/>
      <c r="F161" s="358"/>
      <c r="G161" s="358"/>
      <c r="H161" s="358"/>
      <c r="I161" s="358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7"/>
        <v>30</v>
      </c>
      <c r="AZ161" s="310">
        <v>20</v>
      </c>
      <c r="BA161" s="310">
        <f t="shared" si="38"/>
        <v>245</v>
      </c>
      <c r="BB161" s="21">
        <v>69.2</v>
      </c>
      <c r="BC161" s="21">
        <f t="shared" si="34"/>
        <v>69.2</v>
      </c>
      <c r="BD161" s="21">
        <v>55</v>
      </c>
      <c r="BE161" s="21">
        <v>90</v>
      </c>
      <c r="BF161" s="21">
        <f t="shared" si="48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49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0"/>
        <v>303.60000000000002</v>
      </c>
      <c r="CJ161" s="310">
        <v>410</v>
      </c>
      <c r="CK161" s="21">
        <f t="shared" si="51"/>
        <v>472.35</v>
      </c>
      <c r="CL161" s="66">
        <v>200000</v>
      </c>
      <c r="CM161" s="301" t="s">
        <v>5664</v>
      </c>
      <c r="CN161" s="310">
        <v>275</v>
      </c>
      <c r="CO161" s="21">
        <f t="shared" si="52"/>
        <v>345.7</v>
      </c>
      <c r="CP161" s="46">
        <v>410</v>
      </c>
      <c r="CQ161" s="21">
        <f t="shared" si="53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58"/>
      <c r="C162" s="358"/>
      <c r="D162" s="369"/>
      <c r="E162" s="369"/>
      <c r="F162" s="358"/>
      <c r="G162" s="358"/>
      <c r="H162" s="358"/>
      <c r="I162" s="358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6320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7"/>
        <v>30</v>
      </c>
      <c r="AZ162" s="310">
        <v>20</v>
      </c>
      <c r="BA162" s="310">
        <f t="shared" si="38"/>
        <v>245</v>
      </c>
      <c r="BB162" s="21">
        <v>69.2</v>
      </c>
      <c r="BC162" s="21">
        <f t="shared" si="34"/>
        <v>69.2</v>
      </c>
      <c r="BD162" s="21">
        <v>55</v>
      </c>
      <c r="BE162" s="21">
        <v>90</v>
      </c>
      <c r="BF162" s="21">
        <f t="shared" si="48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49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0"/>
        <v>303.60000000000002</v>
      </c>
      <c r="CJ162" s="310">
        <v>410</v>
      </c>
      <c r="CK162" s="21">
        <f t="shared" si="51"/>
        <v>472.35</v>
      </c>
      <c r="CL162" s="66">
        <v>200000</v>
      </c>
      <c r="CM162" s="301" t="s">
        <v>5664</v>
      </c>
      <c r="CN162" s="310">
        <v>275</v>
      </c>
      <c r="CO162" s="21">
        <f t="shared" si="52"/>
        <v>345.7</v>
      </c>
      <c r="CP162" s="46">
        <v>410</v>
      </c>
      <c r="CQ162" s="21">
        <f t="shared" si="53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58"/>
      <c r="C163" s="358"/>
      <c r="D163" s="369"/>
      <c r="E163" s="369"/>
      <c r="F163" s="358"/>
      <c r="G163" s="358"/>
      <c r="H163" s="358"/>
      <c r="I163" s="358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6320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7"/>
        <v>30</v>
      </c>
      <c r="AZ163" s="310">
        <v>20</v>
      </c>
      <c r="BA163" s="310">
        <f t="shared" si="38"/>
        <v>245</v>
      </c>
      <c r="BB163" s="21">
        <v>69.2</v>
      </c>
      <c r="BC163" s="21">
        <f t="shared" si="34"/>
        <v>69.2</v>
      </c>
      <c r="BD163" s="21">
        <v>55</v>
      </c>
      <c r="BE163" s="21">
        <v>90</v>
      </c>
      <c r="BF163" s="21">
        <f t="shared" si="48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49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0"/>
        <v>303.60000000000002</v>
      </c>
      <c r="CJ163" s="310">
        <v>410</v>
      </c>
      <c r="CK163" s="21">
        <f t="shared" si="51"/>
        <v>472.35</v>
      </c>
      <c r="CL163" s="66">
        <v>200000</v>
      </c>
      <c r="CM163" s="301" t="s">
        <v>5664</v>
      </c>
      <c r="CN163" s="310">
        <v>275</v>
      </c>
      <c r="CO163" s="21">
        <f t="shared" si="52"/>
        <v>345.7</v>
      </c>
      <c r="CP163" s="46">
        <v>410</v>
      </c>
      <c r="CQ163" s="21">
        <f t="shared" si="53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58"/>
      <c r="C164" s="358"/>
      <c r="D164" s="369"/>
      <c r="E164" s="369"/>
      <c r="F164" s="358"/>
      <c r="G164" s="358"/>
      <c r="H164" s="358"/>
      <c r="I164" s="358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6320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7"/>
        <v>30</v>
      </c>
      <c r="AZ164" s="310">
        <v>20</v>
      </c>
      <c r="BA164" s="310">
        <f t="shared" si="38"/>
        <v>245</v>
      </c>
      <c r="BB164" s="21">
        <v>69.2</v>
      </c>
      <c r="BC164" s="21">
        <f t="shared" si="34"/>
        <v>69.2</v>
      </c>
      <c r="BD164" s="21">
        <v>55</v>
      </c>
      <c r="BE164" s="21">
        <v>90</v>
      </c>
      <c r="BF164" s="21">
        <f t="shared" si="48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49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0"/>
        <v>303.60000000000002</v>
      </c>
      <c r="CJ164" s="310">
        <v>410</v>
      </c>
      <c r="CK164" s="21">
        <f t="shared" si="51"/>
        <v>472.35</v>
      </c>
      <c r="CL164" s="66">
        <v>200000</v>
      </c>
      <c r="CM164" s="301" t="s">
        <v>5664</v>
      </c>
      <c r="CN164" s="310">
        <v>275</v>
      </c>
      <c r="CO164" s="21">
        <f t="shared" si="52"/>
        <v>345.7</v>
      </c>
      <c r="CP164" s="46">
        <v>410</v>
      </c>
      <c r="CQ164" s="21">
        <f t="shared" si="53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58"/>
      <c r="C165" s="358"/>
      <c r="D165" s="369"/>
      <c r="E165" s="369"/>
      <c r="F165" s="358"/>
      <c r="G165" s="358"/>
      <c r="H165" s="358"/>
      <c r="I165" s="358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6320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7"/>
        <v>30</v>
      </c>
      <c r="AZ165" s="310">
        <v>20</v>
      </c>
      <c r="BA165" s="310">
        <f t="shared" si="38"/>
        <v>245</v>
      </c>
      <c r="BB165" s="21">
        <v>69.2</v>
      </c>
      <c r="BC165" s="21">
        <f t="shared" si="34"/>
        <v>69.2</v>
      </c>
      <c r="BD165" s="21">
        <v>55</v>
      </c>
      <c r="BE165" s="21">
        <v>90</v>
      </c>
      <c r="BF165" s="21">
        <f t="shared" si="48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49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0"/>
        <v>303.60000000000002</v>
      </c>
      <c r="CJ165" s="310">
        <v>410</v>
      </c>
      <c r="CK165" s="21">
        <f t="shared" si="51"/>
        <v>472.35</v>
      </c>
      <c r="CL165" s="66">
        <v>200000</v>
      </c>
      <c r="CM165" s="301" t="s">
        <v>5664</v>
      </c>
      <c r="CN165" s="310">
        <v>275</v>
      </c>
      <c r="CO165" s="21">
        <f t="shared" si="52"/>
        <v>345.7</v>
      </c>
      <c r="CP165" s="46">
        <v>410</v>
      </c>
      <c r="CQ165" s="21">
        <f t="shared" si="53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60">
        <v>23</v>
      </c>
      <c r="C166" s="360">
        <v>1995</v>
      </c>
      <c r="D166" s="362" t="s">
        <v>6094</v>
      </c>
      <c r="E166" s="364" t="s">
        <v>6100</v>
      </c>
      <c r="F166" s="357">
        <v>4</v>
      </c>
      <c r="G166" s="357" t="s">
        <v>5967</v>
      </c>
      <c r="H166" s="357" t="s">
        <v>5963</v>
      </c>
      <c r="I166" s="357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8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81"/>
      <c r="C167" s="381"/>
      <c r="D167" s="382"/>
      <c r="E167" s="383"/>
      <c r="F167" s="358"/>
      <c r="G167" s="358"/>
      <c r="H167" s="358"/>
      <c r="I167" s="358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8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81"/>
      <c r="C168" s="381"/>
      <c r="D168" s="382"/>
      <c r="E168" s="383"/>
      <c r="F168" s="358"/>
      <c r="G168" s="358"/>
      <c r="H168" s="358"/>
      <c r="I168" s="358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8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61"/>
      <c r="C169" s="361"/>
      <c r="D169" s="363"/>
      <c r="E169" s="365"/>
      <c r="F169" s="359"/>
      <c r="G169" s="359"/>
      <c r="H169" s="359"/>
      <c r="I169" s="359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8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57">
        <v>24</v>
      </c>
      <c r="C170" s="357">
        <v>1996</v>
      </c>
      <c r="D170" s="459" t="s">
        <v>4709</v>
      </c>
      <c r="E170" s="375" t="s">
        <v>4857</v>
      </c>
      <c r="F170" s="357">
        <v>3</v>
      </c>
      <c r="G170" s="370" t="s">
        <v>5907</v>
      </c>
      <c r="H170" s="370" t="s">
        <v>5906</v>
      </c>
      <c r="I170" s="370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6321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4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6317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6322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6322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6322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58"/>
      <c r="C171" s="358"/>
      <c r="D171" s="460"/>
      <c r="E171" s="376"/>
      <c r="F171" s="358"/>
      <c r="G171" s="371"/>
      <c r="H171" s="371"/>
      <c r="I171" s="371"/>
      <c r="J171" s="286" t="s">
        <v>6274</v>
      </c>
      <c r="K171" s="301" t="s">
        <v>6323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6316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6321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4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6317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59"/>
      <c r="C172" s="359"/>
      <c r="D172" s="461"/>
      <c r="E172" s="377"/>
      <c r="F172" s="359"/>
      <c r="G172" s="372"/>
      <c r="H172" s="372"/>
      <c r="I172" s="372"/>
      <c r="J172" s="285" t="s">
        <v>6276</v>
      </c>
      <c r="K172" s="308" t="s">
        <v>6323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6316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6321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4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5">AT172-BB172-BC172-2*BD172</f>
        <v>60</v>
      </c>
      <c r="BG172" s="19" t="s">
        <v>6316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57">
        <v>25</v>
      </c>
      <c r="C173" s="357">
        <v>1996</v>
      </c>
      <c r="D173" s="368" t="s">
        <v>4673</v>
      </c>
      <c r="E173" s="368" t="s">
        <v>4856</v>
      </c>
      <c r="F173" s="357">
        <v>7</v>
      </c>
      <c r="G173" s="357" t="s">
        <v>5912</v>
      </c>
      <c r="H173" s="357" t="s">
        <v>5901</v>
      </c>
      <c r="I173" s="357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6">IF(AZ173=24,353,IF(AZ173=22,303,IF(AZ173=20,245,IF(AZ173=16,157,0))))</f>
        <v>245</v>
      </c>
      <c r="BB173" s="16">
        <v>62</v>
      </c>
      <c r="BC173" s="16">
        <f t="shared" ref="BC173:BC185" si="57">BB173</f>
        <v>62</v>
      </c>
      <c r="BD173" s="16">
        <v>0</v>
      </c>
      <c r="BE173" s="16">
        <v>70</v>
      </c>
      <c r="BF173" s="16">
        <f t="shared" ref="BF173:BF182" si="58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58"/>
      <c r="C174" s="358"/>
      <c r="D174" s="369"/>
      <c r="E174" s="369"/>
      <c r="F174" s="358"/>
      <c r="G174" s="358"/>
      <c r="H174" s="358"/>
      <c r="I174" s="358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59">(AT174-AK174)/2</f>
        <v>11.400000000000006</v>
      </c>
      <c r="AV174" s="21">
        <f t="shared" si="54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6"/>
        <v>245</v>
      </c>
      <c r="BB174" s="21">
        <v>62</v>
      </c>
      <c r="BC174" s="21">
        <f t="shared" si="57"/>
        <v>62</v>
      </c>
      <c r="BD174" s="21">
        <v>0</v>
      </c>
      <c r="BE174" s="21">
        <v>70</v>
      </c>
      <c r="BF174" s="21">
        <f t="shared" si="58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0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58"/>
      <c r="C175" s="358"/>
      <c r="D175" s="369"/>
      <c r="E175" s="369"/>
      <c r="F175" s="358"/>
      <c r="G175" s="358"/>
      <c r="H175" s="358"/>
      <c r="I175" s="358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59"/>
        <v>11.400000000000006</v>
      </c>
      <c r="AV175" s="21">
        <f t="shared" si="54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6"/>
        <v>245</v>
      </c>
      <c r="BB175" s="21">
        <v>62</v>
      </c>
      <c r="BC175" s="21">
        <f t="shared" si="57"/>
        <v>62</v>
      </c>
      <c r="BD175" s="21">
        <v>0</v>
      </c>
      <c r="BE175" s="21">
        <v>70</v>
      </c>
      <c r="BF175" s="21">
        <f t="shared" si="58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0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58"/>
      <c r="C176" s="358"/>
      <c r="D176" s="369"/>
      <c r="E176" s="369"/>
      <c r="F176" s="358"/>
      <c r="G176" s="358"/>
      <c r="H176" s="358"/>
      <c r="I176" s="358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59"/>
        <v>11.400000000000006</v>
      </c>
      <c r="AV176" s="21">
        <f t="shared" si="54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6"/>
        <v>245</v>
      </c>
      <c r="BB176" s="21">
        <v>62</v>
      </c>
      <c r="BC176" s="21">
        <f t="shared" si="57"/>
        <v>62</v>
      </c>
      <c r="BD176" s="21">
        <v>0</v>
      </c>
      <c r="BE176" s="21">
        <v>70</v>
      </c>
      <c r="BF176" s="21">
        <f t="shared" si="58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0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58"/>
      <c r="C177" s="358"/>
      <c r="D177" s="369"/>
      <c r="E177" s="369"/>
      <c r="F177" s="358"/>
      <c r="G177" s="358"/>
      <c r="H177" s="358"/>
      <c r="I177" s="358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59"/>
        <v>11.400000000000006</v>
      </c>
      <c r="AV177" s="21">
        <f t="shared" si="54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6"/>
        <v>245</v>
      </c>
      <c r="BB177" s="21">
        <v>63</v>
      </c>
      <c r="BC177" s="21">
        <f t="shared" si="57"/>
        <v>63</v>
      </c>
      <c r="BD177" s="21">
        <v>0</v>
      </c>
      <c r="BE177" s="21">
        <v>70</v>
      </c>
      <c r="BF177" s="21">
        <f t="shared" si="58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0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58"/>
      <c r="C178" s="358"/>
      <c r="D178" s="369"/>
      <c r="E178" s="369"/>
      <c r="F178" s="358"/>
      <c r="G178" s="358"/>
      <c r="H178" s="358"/>
      <c r="I178" s="358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59"/>
        <v>11.400000000000006</v>
      </c>
      <c r="AV178" s="21">
        <f t="shared" si="54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6"/>
        <v>245</v>
      </c>
      <c r="BB178" s="21">
        <v>63</v>
      </c>
      <c r="BC178" s="21">
        <f t="shared" si="57"/>
        <v>63</v>
      </c>
      <c r="BD178" s="21">
        <v>0</v>
      </c>
      <c r="BE178" s="21">
        <v>70</v>
      </c>
      <c r="BF178" s="21">
        <f t="shared" si="58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0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59"/>
      <c r="C179" s="359"/>
      <c r="D179" s="373"/>
      <c r="E179" s="373"/>
      <c r="F179" s="359"/>
      <c r="G179" s="359"/>
      <c r="H179" s="359"/>
      <c r="I179" s="359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59"/>
        <v>11.400000000000006</v>
      </c>
      <c r="AV179" s="23">
        <f t="shared" si="54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6"/>
        <v>245</v>
      </c>
      <c r="BB179" s="23">
        <v>63</v>
      </c>
      <c r="BC179" s="23">
        <f t="shared" si="57"/>
        <v>63</v>
      </c>
      <c r="BD179" s="23">
        <v>0</v>
      </c>
      <c r="BE179" s="23">
        <v>70</v>
      </c>
      <c r="BF179" s="23">
        <f t="shared" si="58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57">
        <v>26</v>
      </c>
      <c r="C180" s="357">
        <v>1996</v>
      </c>
      <c r="D180" s="366" t="s">
        <v>5995</v>
      </c>
      <c r="E180" s="368" t="s">
        <v>4855</v>
      </c>
      <c r="F180" s="357">
        <v>6</v>
      </c>
      <c r="G180" s="370" t="s">
        <v>5913</v>
      </c>
      <c r="H180" s="370" t="s">
        <v>5899</v>
      </c>
      <c r="I180" s="370" t="s">
        <v>6234</v>
      </c>
      <c r="J180" s="284" t="s">
        <v>6324</v>
      </c>
      <c r="K180" s="300" t="s">
        <v>6319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6316</v>
      </c>
      <c r="Q180" s="309" t="s">
        <v>4420</v>
      </c>
      <c r="R180" s="309" t="s">
        <v>6316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6325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6326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1">AV180</f>
        <v>26.5</v>
      </c>
      <c r="AV180" s="16">
        <f t="shared" si="54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6"/>
        <v>245</v>
      </c>
      <c r="BB180" s="16">
        <v>87</v>
      </c>
      <c r="BC180" s="16">
        <f t="shared" si="57"/>
        <v>87</v>
      </c>
      <c r="BD180" s="16">
        <v>0</v>
      </c>
      <c r="BE180" s="16">
        <v>90</v>
      </c>
      <c r="BF180" s="16">
        <f t="shared" si="58"/>
        <v>336</v>
      </c>
      <c r="BG180" s="22" t="s">
        <v>6317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6318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6318</v>
      </c>
      <c r="CN180" s="309">
        <v>275</v>
      </c>
      <c r="CO180" s="31">
        <f t="shared" ref="CO180:CO185" si="62">CN180*1.3</f>
        <v>357.5</v>
      </c>
      <c r="CP180" s="64">
        <v>430</v>
      </c>
      <c r="CQ180" s="30">
        <f t="shared" ref="CQ180:CQ185" si="63">CP180*1.1</f>
        <v>473.00000000000006</v>
      </c>
      <c r="CR180" s="65">
        <v>200000</v>
      </c>
      <c r="CS180" s="300" t="s">
        <v>6318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58"/>
      <c r="C181" s="358"/>
      <c r="D181" s="367"/>
      <c r="E181" s="369"/>
      <c r="F181" s="358"/>
      <c r="G181" s="371"/>
      <c r="H181" s="371"/>
      <c r="I181" s="371"/>
      <c r="J181" s="286" t="s">
        <v>6327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6316</v>
      </c>
      <c r="Q181" s="310" t="s">
        <v>4420</v>
      </c>
      <c r="R181" s="310" t="s">
        <v>6316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6325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6326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1"/>
        <v>26.5</v>
      </c>
      <c r="AV181" s="21">
        <f t="shared" si="54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6"/>
        <v>353</v>
      </c>
      <c r="BB181" s="21">
        <v>87</v>
      </c>
      <c r="BC181" s="21">
        <f t="shared" si="57"/>
        <v>87</v>
      </c>
      <c r="BD181" s="21">
        <v>0</v>
      </c>
      <c r="BE181" s="21">
        <v>90</v>
      </c>
      <c r="BF181" s="21">
        <f t="shared" si="58"/>
        <v>336</v>
      </c>
      <c r="BG181" s="15" t="s">
        <v>6317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6318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6318</v>
      </c>
      <c r="CN181" s="310">
        <v>275</v>
      </c>
      <c r="CO181" s="33">
        <f t="shared" si="62"/>
        <v>357.5</v>
      </c>
      <c r="CP181" s="59">
        <v>430</v>
      </c>
      <c r="CQ181" s="32">
        <f t="shared" si="63"/>
        <v>473.00000000000006</v>
      </c>
      <c r="CR181" s="66">
        <v>200000</v>
      </c>
      <c r="CS181" s="301" t="s">
        <v>6318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58"/>
      <c r="C182" s="358"/>
      <c r="D182" s="367"/>
      <c r="E182" s="369"/>
      <c r="F182" s="358"/>
      <c r="G182" s="371"/>
      <c r="H182" s="371"/>
      <c r="I182" s="371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6316</v>
      </c>
      <c r="Q182" s="310" t="s">
        <v>4420</v>
      </c>
      <c r="R182" s="310" t="s">
        <v>6316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6328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6329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1"/>
        <v>26.800000000000011</v>
      </c>
      <c r="AV182" s="21">
        <f t="shared" si="54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6"/>
        <v>245</v>
      </c>
      <c r="BB182" s="21">
        <v>87</v>
      </c>
      <c r="BC182" s="21">
        <f t="shared" si="57"/>
        <v>87</v>
      </c>
      <c r="BD182" s="21">
        <v>0</v>
      </c>
      <c r="BE182" s="21">
        <v>90</v>
      </c>
      <c r="BF182" s="21">
        <f t="shared" si="58"/>
        <v>286</v>
      </c>
      <c r="BG182" s="15" t="s">
        <v>6317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6318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6318</v>
      </c>
      <c r="CN182" s="310">
        <v>275</v>
      </c>
      <c r="CO182" s="33">
        <f t="shared" si="62"/>
        <v>357.5</v>
      </c>
      <c r="CP182" s="59">
        <v>430</v>
      </c>
      <c r="CQ182" s="32">
        <f t="shared" si="63"/>
        <v>473.00000000000006</v>
      </c>
      <c r="CR182" s="66">
        <v>200000</v>
      </c>
      <c r="CS182" s="301" t="s">
        <v>6318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58"/>
      <c r="C183" s="358"/>
      <c r="D183" s="367"/>
      <c r="E183" s="369"/>
      <c r="F183" s="358"/>
      <c r="G183" s="371"/>
      <c r="H183" s="371"/>
      <c r="I183" s="371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6316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6325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6326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1"/>
        <v>26.5</v>
      </c>
      <c r="AV183" s="21">
        <f t="shared" si="54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6"/>
        <v>353</v>
      </c>
      <c r="BB183" s="21">
        <v>87</v>
      </c>
      <c r="BC183" s="21">
        <f t="shared" si="57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6316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6318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6318</v>
      </c>
      <c r="CN183" s="310">
        <v>275</v>
      </c>
      <c r="CO183" s="33">
        <f t="shared" si="62"/>
        <v>357.5</v>
      </c>
      <c r="CP183" s="310">
        <v>430</v>
      </c>
      <c r="CQ183" s="32">
        <f t="shared" si="63"/>
        <v>473.00000000000006</v>
      </c>
      <c r="CR183" s="66">
        <v>200000</v>
      </c>
      <c r="CS183" s="301" t="s">
        <v>6318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58"/>
      <c r="C184" s="358"/>
      <c r="D184" s="367"/>
      <c r="E184" s="369"/>
      <c r="F184" s="358"/>
      <c r="G184" s="371"/>
      <c r="H184" s="371"/>
      <c r="I184" s="371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6316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6328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6329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1"/>
        <v>26.800000000000011</v>
      </c>
      <c r="AV184" s="21">
        <f t="shared" si="54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6"/>
        <v>245</v>
      </c>
      <c r="BB184" s="21">
        <v>87</v>
      </c>
      <c r="BC184" s="21">
        <f t="shared" si="57"/>
        <v>87</v>
      </c>
      <c r="BD184" s="21">
        <v>90</v>
      </c>
      <c r="BE184" s="21">
        <v>90</v>
      </c>
      <c r="BF184" s="21">
        <f t="shared" ref="BF184:BF185" si="64">AT184-BB184-BC184-2*BD184</f>
        <v>106</v>
      </c>
      <c r="BG184" s="15" t="s">
        <v>6316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6318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6318</v>
      </c>
      <c r="CN184" s="310">
        <v>275</v>
      </c>
      <c r="CO184" s="33">
        <f t="shared" si="62"/>
        <v>357.5</v>
      </c>
      <c r="CP184" s="310">
        <v>430</v>
      </c>
      <c r="CQ184" s="32">
        <f t="shared" si="63"/>
        <v>473.00000000000006</v>
      </c>
      <c r="CR184" s="66">
        <v>200000</v>
      </c>
      <c r="CS184" s="301" t="s">
        <v>6318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59"/>
      <c r="C185" s="359"/>
      <c r="D185" s="374"/>
      <c r="E185" s="373"/>
      <c r="F185" s="359"/>
      <c r="G185" s="372"/>
      <c r="H185" s="372"/>
      <c r="I185" s="372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6316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6328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6329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1"/>
        <v>26.800000000000011</v>
      </c>
      <c r="AV185" s="21">
        <f t="shared" si="54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6"/>
        <v>245</v>
      </c>
      <c r="BB185" s="21">
        <v>87</v>
      </c>
      <c r="BC185" s="21">
        <f t="shared" si="57"/>
        <v>87</v>
      </c>
      <c r="BD185" s="21">
        <v>90</v>
      </c>
      <c r="BE185" s="21">
        <v>90</v>
      </c>
      <c r="BF185" s="21">
        <f t="shared" si="64"/>
        <v>106</v>
      </c>
      <c r="BG185" s="15" t="s">
        <v>6316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6318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6318</v>
      </c>
      <c r="CN185" s="310">
        <v>275</v>
      </c>
      <c r="CO185" s="33">
        <f t="shared" si="62"/>
        <v>357.5</v>
      </c>
      <c r="CP185" s="310">
        <v>430</v>
      </c>
      <c r="CQ185" s="32">
        <f t="shared" si="63"/>
        <v>473.00000000000006</v>
      </c>
      <c r="CR185" s="66">
        <v>200000</v>
      </c>
      <c r="CS185" s="301" t="s">
        <v>6318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57">
        <v>27</v>
      </c>
      <c r="C186" s="357">
        <v>1996</v>
      </c>
      <c r="D186" s="357" t="s">
        <v>5996</v>
      </c>
      <c r="E186" s="357" t="s">
        <v>5997</v>
      </c>
      <c r="F186" s="357">
        <v>3</v>
      </c>
      <c r="G186" s="357" t="s">
        <v>5985</v>
      </c>
      <c r="H186" s="357" t="s">
        <v>5919</v>
      </c>
      <c r="I186" s="357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6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58"/>
      <c r="C187" s="358"/>
      <c r="D187" s="358"/>
      <c r="E187" s="358"/>
      <c r="F187" s="358"/>
      <c r="G187" s="358"/>
      <c r="H187" s="358"/>
      <c r="I187" s="358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6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5">(349+366)/2</f>
        <v>357.5</v>
      </c>
      <c r="CJ187" s="59">
        <v>410</v>
      </c>
      <c r="CK187" s="21">
        <f t="shared" ref="CK187:CK188" si="66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7">(351+327)/2</f>
        <v>339</v>
      </c>
      <c r="CP187" s="59">
        <v>410</v>
      </c>
      <c r="CQ187" s="21">
        <f t="shared" ref="CQ187:CQ188" si="68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59"/>
      <c r="C188" s="359"/>
      <c r="D188" s="359"/>
      <c r="E188" s="359"/>
      <c r="F188" s="359"/>
      <c r="G188" s="359"/>
      <c r="H188" s="359"/>
      <c r="I188" s="359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6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5"/>
        <v>357.5</v>
      </c>
      <c r="CJ188" s="86">
        <v>410</v>
      </c>
      <c r="CK188" s="23">
        <f t="shared" si="66"/>
        <v>507</v>
      </c>
      <c r="CL188" s="69">
        <v>200000</v>
      </c>
      <c r="CM188" s="130" t="s">
        <v>5792</v>
      </c>
      <c r="CN188" s="86">
        <v>275</v>
      </c>
      <c r="CO188" s="23">
        <f t="shared" si="67"/>
        <v>339</v>
      </c>
      <c r="CP188" s="86">
        <v>410</v>
      </c>
      <c r="CQ188" s="23">
        <f t="shared" si="68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57">
        <v>28</v>
      </c>
      <c r="C189" s="357">
        <v>1999</v>
      </c>
      <c r="D189" s="459" t="s">
        <v>5630</v>
      </c>
      <c r="E189" s="375" t="s">
        <v>5637</v>
      </c>
      <c r="F189" s="357">
        <v>12</v>
      </c>
      <c r="G189" s="370" t="s">
        <v>5904</v>
      </c>
      <c r="H189" s="370" t="s">
        <v>5903</v>
      </c>
      <c r="I189" s="370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6316</v>
      </c>
      <c r="Q189" s="309" t="s">
        <v>4420</v>
      </c>
      <c r="R189" s="309" t="s">
        <v>6316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69">AL189*AK189^3/12-(AL189-AN189)*(AK189-2*AM189)^3/12</f>
        <v>233861360.77096665</v>
      </c>
      <c r="AQ189" s="26">
        <f t="shared" ref="AQ189:AQ207" si="70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1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6316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58"/>
      <c r="C190" s="358"/>
      <c r="D190" s="460"/>
      <c r="E190" s="376"/>
      <c r="F190" s="358"/>
      <c r="G190" s="371"/>
      <c r="H190" s="371"/>
      <c r="I190" s="371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6316</v>
      </c>
      <c r="Q190" s="310" t="s">
        <v>4420</v>
      </c>
      <c r="R190" s="310" t="s">
        <v>6316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2">12*25.4</f>
        <v>304.79999999999995</v>
      </c>
      <c r="AF190" s="21">
        <f t="shared" ref="AF190:AF200" si="73">8*25.4</f>
        <v>203.2</v>
      </c>
      <c r="AG190" s="21">
        <v>25.4</v>
      </c>
      <c r="AH190" s="21">
        <f t="shared" ref="AH190:AH200" si="74">3/8*25.4</f>
        <v>9.5249999999999986</v>
      </c>
      <c r="AI190" s="21">
        <f t="shared" ref="AI190:AI200" si="75">60*25.4</f>
        <v>1524</v>
      </c>
      <c r="AJ190" s="301" t="s">
        <v>5632</v>
      </c>
      <c r="AK190" s="21">
        <f t="shared" ref="AK190:AK191" si="76">18*25.4</f>
        <v>457.2</v>
      </c>
      <c r="AL190" s="21">
        <f t="shared" ref="AL190:AL191" si="77">6*25.4</f>
        <v>152.39999999999998</v>
      </c>
      <c r="AM190" s="21">
        <f t="shared" ref="AM190:AM191" si="78">0.5*25.4</f>
        <v>12.7</v>
      </c>
      <c r="AN190" s="21">
        <f t="shared" ref="AN190:AN191" si="79">0.25*25.4</f>
        <v>6.35</v>
      </c>
      <c r="AO190" s="21">
        <f t="shared" ref="AO190:AO200" si="80">69.5*25.4</f>
        <v>1765.3</v>
      </c>
      <c r="AP190" s="21">
        <f t="shared" si="69"/>
        <v>233861360.77096665</v>
      </c>
      <c r="AQ190" s="24">
        <f t="shared" si="70"/>
        <v>1156312.2034999989</v>
      </c>
      <c r="AR190" s="21">
        <f>0.5*25.4</f>
        <v>12.7</v>
      </c>
      <c r="AS190" s="21">
        <f t="shared" ref="AS190:AS191" si="81">6*25.4</f>
        <v>152.39999999999998</v>
      </c>
      <c r="AT190" s="21">
        <f t="shared" ref="AT190:AT194" si="82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1"/>
        <v>107.968</v>
      </c>
      <c r="AZ190" s="21">
        <v>19.100000000000001</v>
      </c>
      <c r="BA190" s="310">
        <v>241</v>
      </c>
      <c r="BB190" s="21">
        <f t="shared" ref="BB190:BC191" si="83">(1+5/8)*25.4</f>
        <v>41.274999999999999</v>
      </c>
      <c r="BC190" s="21">
        <f t="shared" si="83"/>
        <v>41.274999999999999</v>
      </c>
      <c r="BD190" s="21">
        <f t="shared" ref="BD190:BE191" si="84">3*25.4</f>
        <v>76.199999999999989</v>
      </c>
      <c r="BE190" s="21">
        <f t="shared" si="84"/>
        <v>76.199999999999989</v>
      </c>
      <c r="BF190" s="21">
        <f t="shared" ref="BF190:BF200" si="85">AT190-BB190-BC190-2*BD190</f>
        <v>222.25000000000006</v>
      </c>
      <c r="BG190" s="15" t="s">
        <v>6316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6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7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8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58"/>
      <c r="C191" s="358"/>
      <c r="D191" s="460"/>
      <c r="E191" s="376"/>
      <c r="F191" s="358"/>
      <c r="G191" s="371"/>
      <c r="H191" s="371"/>
      <c r="I191" s="371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6316</v>
      </c>
      <c r="Q191" s="310" t="s">
        <v>4420</v>
      </c>
      <c r="R191" s="310" t="s">
        <v>6316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2"/>
        <v>304.79999999999995</v>
      </c>
      <c r="AF191" s="21">
        <f t="shared" si="73"/>
        <v>203.2</v>
      </c>
      <c r="AG191" s="21">
        <v>25.4</v>
      </c>
      <c r="AH191" s="21">
        <f t="shared" si="74"/>
        <v>9.5249999999999986</v>
      </c>
      <c r="AI191" s="21">
        <f t="shared" si="75"/>
        <v>1524</v>
      </c>
      <c r="AJ191" s="301" t="s">
        <v>5632</v>
      </c>
      <c r="AK191" s="21">
        <f t="shared" si="76"/>
        <v>457.2</v>
      </c>
      <c r="AL191" s="21">
        <f t="shared" si="77"/>
        <v>152.39999999999998</v>
      </c>
      <c r="AM191" s="21">
        <f t="shared" si="78"/>
        <v>12.7</v>
      </c>
      <c r="AN191" s="21">
        <f t="shared" si="79"/>
        <v>6.35</v>
      </c>
      <c r="AO191" s="21">
        <f t="shared" si="80"/>
        <v>1765.3</v>
      </c>
      <c r="AP191" s="21">
        <f t="shared" si="69"/>
        <v>233861360.77096665</v>
      </c>
      <c r="AQ191" s="24">
        <f t="shared" si="70"/>
        <v>1156312.2034999989</v>
      </c>
      <c r="AR191" s="21">
        <f>5/8*25.4</f>
        <v>15.875</v>
      </c>
      <c r="AS191" s="21">
        <f t="shared" si="81"/>
        <v>152.39999999999998</v>
      </c>
      <c r="AT191" s="21">
        <f t="shared" si="82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1"/>
        <v>107.968</v>
      </c>
      <c r="AZ191" s="21">
        <v>19.100000000000001</v>
      </c>
      <c r="BA191" s="310">
        <v>241</v>
      </c>
      <c r="BB191" s="21">
        <f t="shared" si="83"/>
        <v>41.274999999999999</v>
      </c>
      <c r="BC191" s="21">
        <f t="shared" si="83"/>
        <v>41.274999999999999</v>
      </c>
      <c r="BD191" s="21">
        <f t="shared" si="84"/>
        <v>76.199999999999989</v>
      </c>
      <c r="BE191" s="21">
        <f t="shared" si="84"/>
        <v>76.199999999999989</v>
      </c>
      <c r="BF191" s="21">
        <f t="shared" si="85"/>
        <v>222.25000000000006</v>
      </c>
      <c r="BG191" s="15" t="s">
        <v>6316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6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7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8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58"/>
      <c r="C192" s="358"/>
      <c r="D192" s="460"/>
      <c r="E192" s="376"/>
      <c r="F192" s="358"/>
      <c r="G192" s="371"/>
      <c r="H192" s="371"/>
      <c r="I192" s="371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6316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2"/>
        <v>304.79999999999995</v>
      </c>
      <c r="AF192" s="21">
        <f t="shared" si="73"/>
        <v>203.2</v>
      </c>
      <c r="AG192" s="21">
        <v>25.4</v>
      </c>
      <c r="AH192" s="21">
        <f t="shared" si="74"/>
        <v>9.5249999999999986</v>
      </c>
      <c r="AI192" s="21">
        <f t="shared" si="75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0"/>
        <v>1765.3</v>
      </c>
      <c r="AP192" s="21">
        <f t="shared" si="69"/>
        <v>297614140.79203296</v>
      </c>
      <c r="AQ192" s="24">
        <f t="shared" si="70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2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1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5"/>
        <v>184.15</v>
      </c>
      <c r="BG192" s="15" t="s">
        <v>6316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6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7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8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58"/>
      <c r="C193" s="358"/>
      <c r="D193" s="460"/>
      <c r="E193" s="376"/>
      <c r="F193" s="358"/>
      <c r="G193" s="371"/>
      <c r="H193" s="371"/>
      <c r="I193" s="371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6316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2"/>
        <v>304.79999999999995</v>
      </c>
      <c r="AF193" s="21">
        <f t="shared" si="73"/>
        <v>203.2</v>
      </c>
      <c r="AG193" s="21">
        <v>25.4</v>
      </c>
      <c r="AH193" s="21">
        <f t="shared" si="74"/>
        <v>9.5249999999999986</v>
      </c>
      <c r="AI193" s="21">
        <f t="shared" si="75"/>
        <v>1524</v>
      </c>
      <c r="AJ193" s="301" t="s">
        <v>5633</v>
      </c>
      <c r="AK193" s="21">
        <f t="shared" ref="AK193:AK194" si="89">18*25.4</f>
        <v>457.2</v>
      </c>
      <c r="AL193" s="21">
        <f t="shared" ref="AL193:AL194" si="90">8*25.4</f>
        <v>203.2</v>
      </c>
      <c r="AM193" s="21">
        <f t="shared" ref="AM193:AM200" si="91">0.5*25.4</f>
        <v>12.7</v>
      </c>
      <c r="AN193" s="21">
        <f t="shared" ref="AN193:AN200" si="92">0.25*25.4</f>
        <v>6.35</v>
      </c>
      <c r="AO193" s="21">
        <f t="shared" si="80"/>
        <v>1765.3</v>
      </c>
      <c r="AP193" s="21">
        <f t="shared" si="69"/>
        <v>297614140.79203296</v>
      </c>
      <c r="AQ193" s="24">
        <f t="shared" si="70"/>
        <v>1443085.8234999981</v>
      </c>
      <c r="AR193" s="21">
        <f>0.5*25.4</f>
        <v>12.7</v>
      </c>
      <c r="AS193" s="21">
        <f t="shared" ref="AS193:AS194" si="93">8*25.4</f>
        <v>203.2</v>
      </c>
      <c r="AT193" s="21">
        <f t="shared" si="82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1"/>
        <v>191.744</v>
      </c>
      <c r="AZ193" s="21">
        <v>25.4</v>
      </c>
      <c r="BA193" s="310">
        <v>428</v>
      </c>
      <c r="BB193" s="21">
        <f t="shared" ref="BB193:BC194" si="94">(1+7/8)*25.4</f>
        <v>47.625</v>
      </c>
      <c r="BC193" s="21">
        <f t="shared" si="94"/>
        <v>47.625</v>
      </c>
      <c r="BD193" s="21">
        <f t="shared" ref="BD193:BE194" si="95">3.5*25.4</f>
        <v>88.899999999999991</v>
      </c>
      <c r="BE193" s="21">
        <f t="shared" si="95"/>
        <v>88.899999999999991</v>
      </c>
      <c r="BF193" s="21">
        <f t="shared" si="85"/>
        <v>184.15</v>
      </c>
      <c r="BG193" s="15" t="s">
        <v>6316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6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7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8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58"/>
      <c r="C194" s="358"/>
      <c r="D194" s="460"/>
      <c r="E194" s="376"/>
      <c r="F194" s="358"/>
      <c r="G194" s="371"/>
      <c r="H194" s="371"/>
      <c r="I194" s="371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6316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2"/>
        <v>304.79999999999995</v>
      </c>
      <c r="AF194" s="21">
        <f t="shared" si="73"/>
        <v>203.2</v>
      </c>
      <c r="AG194" s="21">
        <v>25.4</v>
      </c>
      <c r="AH194" s="21">
        <f t="shared" si="74"/>
        <v>9.5249999999999986</v>
      </c>
      <c r="AI194" s="21">
        <f t="shared" si="75"/>
        <v>1524</v>
      </c>
      <c r="AJ194" s="301" t="s">
        <v>5633</v>
      </c>
      <c r="AK194" s="21">
        <f t="shared" si="89"/>
        <v>457.2</v>
      </c>
      <c r="AL194" s="21">
        <f t="shared" si="90"/>
        <v>203.2</v>
      </c>
      <c r="AM194" s="21">
        <f t="shared" si="91"/>
        <v>12.7</v>
      </c>
      <c r="AN194" s="21">
        <f t="shared" si="92"/>
        <v>6.35</v>
      </c>
      <c r="AO194" s="21">
        <f t="shared" si="80"/>
        <v>1765.3</v>
      </c>
      <c r="AP194" s="21">
        <f t="shared" si="69"/>
        <v>297614140.79203296</v>
      </c>
      <c r="AQ194" s="24">
        <f t="shared" si="70"/>
        <v>1443085.8234999981</v>
      </c>
      <c r="AR194" s="21">
        <f>3/4*25.4</f>
        <v>19.049999999999997</v>
      </c>
      <c r="AS194" s="21">
        <f t="shared" si="93"/>
        <v>203.2</v>
      </c>
      <c r="AT194" s="21">
        <f t="shared" si="82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1"/>
        <v>191.744</v>
      </c>
      <c r="AZ194" s="21">
        <v>25.4</v>
      </c>
      <c r="BA194" s="310">
        <v>428</v>
      </c>
      <c r="BB194" s="21">
        <f t="shared" si="94"/>
        <v>47.625</v>
      </c>
      <c r="BC194" s="21">
        <f t="shared" si="94"/>
        <v>47.625</v>
      </c>
      <c r="BD194" s="21">
        <f t="shared" si="95"/>
        <v>88.899999999999991</v>
      </c>
      <c r="BE194" s="21">
        <f t="shared" si="95"/>
        <v>88.899999999999991</v>
      </c>
      <c r="BF194" s="21">
        <f t="shared" si="85"/>
        <v>184.15</v>
      </c>
      <c r="BG194" s="15" t="s">
        <v>6316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6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7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6">CT194*1.1</f>
        <v>379.50000000000006</v>
      </c>
      <c r="CV194" s="59">
        <v>450</v>
      </c>
      <c r="CW194" s="32">
        <f t="shared" si="88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58"/>
      <c r="C195" s="358"/>
      <c r="D195" s="460"/>
      <c r="E195" s="376"/>
      <c r="F195" s="358"/>
      <c r="G195" s="371"/>
      <c r="H195" s="371"/>
      <c r="I195" s="371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6316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2"/>
        <v>304.79999999999995</v>
      </c>
      <c r="AF195" s="21">
        <f t="shared" si="73"/>
        <v>203.2</v>
      </c>
      <c r="AG195" s="21">
        <v>25.4</v>
      </c>
      <c r="AH195" s="21">
        <f t="shared" si="74"/>
        <v>9.5249999999999986</v>
      </c>
      <c r="AI195" s="21">
        <f t="shared" si="75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1"/>
        <v>12.7</v>
      </c>
      <c r="AN195" s="21">
        <f t="shared" si="92"/>
        <v>6.35</v>
      </c>
      <c r="AO195" s="21">
        <f t="shared" si="80"/>
        <v>1765.3</v>
      </c>
      <c r="AP195" s="21">
        <f t="shared" si="69"/>
        <v>368963144.33029962</v>
      </c>
      <c r="AQ195" s="24">
        <f t="shared" si="70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1"/>
        <v>107.968</v>
      </c>
      <c r="AZ195" s="21">
        <v>19.100000000000001</v>
      </c>
      <c r="BA195" s="310">
        <v>241</v>
      </c>
      <c r="BB195" s="21">
        <f t="shared" ref="BB195:BC197" si="97">(1+5/8)*25.4</f>
        <v>41.274999999999999</v>
      </c>
      <c r="BC195" s="21">
        <f t="shared" si="97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5"/>
        <v>323.85000000000002</v>
      </c>
      <c r="BG195" s="15" t="s">
        <v>6316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6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7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8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58"/>
      <c r="C196" s="358"/>
      <c r="D196" s="460"/>
      <c r="E196" s="376"/>
      <c r="F196" s="358"/>
      <c r="G196" s="371"/>
      <c r="H196" s="371"/>
      <c r="I196" s="371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6316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2"/>
        <v>304.79999999999995</v>
      </c>
      <c r="AF196" s="21">
        <f t="shared" si="73"/>
        <v>203.2</v>
      </c>
      <c r="AG196" s="21">
        <v>25.4</v>
      </c>
      <c r="AH196" s="21">
        <f t="shared" si="74"/>
        <v>9.5249999999999986</v>
      </c>
      <c r="AI196" s="21">
        <f t="shared" si="75"/>
        <v>1524</v>
      </c>
      <c r="AJ196" s="301" t="s">
        <v>5635</v>
      </c>
      <c r="AK196" s="21">
        <f t="shared" ref="AK196:AK200" si="98">22*25.4</f>
        <v>558.79999999999995</v>
      </c>
      <c r="AL196" s="21">
        <f t="shared" ref="AL196:AL197" si="99">6*25.4</f>
        <v>152.39999999999998</v>
      </c>
      <c r="AM196" s="21">
        <f t="shared" si="91"/>
        <v>12.7</v>
      </c>
      <c r="AN196" s="21">
        <f t="shared" si="92"/>
        <v>6.35</v>
      </c>
      <c r="AO196" s="21">
        <f t="shared" si="80"/>
        <v>1765.3</v>
      </c>
      <c r="AP196" s="21">
        <f t="shared" si="69"/>
        <v>368963144.33029962</v>
      </c>
      <c r="AQ196" s="24">
        <f t="shared" si="70"/>
        <v>1508634.0794999972</v>
      </c>
      <c r="AR196" s="21">
        <f>0.5*25.4</f>
        <v>12.7</v>
      </c>
      <c r="AS196" s="21">
        <f t="shared" ref="AS196:AS197" si="100">6*25.4</f>
        <v>152.39999999999998</v>
      </c>
      <c r="AT196" s="21">
        <f t="shared" ref="AT196:AT200" si="101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1"/>
        <v>107.968</v>
      </c>
      <c r="AZ196" s="21">
        <v>19.100000000000001</v>
      </c>
      <c r="BA196" s="310">
        <v>241</v>
      </c>
      <c r="BB196" s="21">
        <f t="shared" si="97"/>
        <v>41.274999999999999</v>
      </c>
      <c r="BC196" s="21">
        <f t="shared" si="97"/>
        <v>41.274999999999999</v>
      </c>
      <c r="BD196" s="21">
        <f t="shared" ref="BD196:BE197" si="102">3*25.4</f>
        <v>76.199999999999989</v>
      </c>
      <c r="BE196" s="21">
        <f t="shared" si="102"/>
        <v>76.199999999999989</v>
      </c>
      <c r="BF196" s="21">
        <f t="shared" si="85"/>
        <v>323.85000000000002</v>
      </c>
      <c r="BG196" s="15" t="s">
        <v>6316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6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7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8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58"/>
      <c r="C197" s="358"/>
      <c r="D197" s="460"/>
      <c r="E197" s="376"/>
      <c r="F197" s="358"/>
      <c r="G197" s="371"/>
      <c r="H197" s="371"/>
      <c r="I197" s="371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6316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2"/>
        <v>304.79999999999995</v>
      </c>
      <c r="AF197" s="21">
        <f t="shared" si="73"/>
        <v>203.2</v>
      </c>
      <c r="AG197" s="21">
        <v>25.4</v>
      </c>
      <c r="AH197" s="21">
        <f t="shared" si="74"/>
        <v>9.5249999999999986</v>
      </c>
      <c r="AI197" s="21">
        <f t="shared" si="75"/>
        <v>1524</v>
      </c>
      <c r="AJ197" s="301" t="s">
        <v>5635</v>
      </c>
      <c r="AK197" s="21">
        <f t="shared" si="98"/>
        <v>558.79999999999995</v>
      </c>
      <c r="AL197" s="21">
        <f t="shared" si="99"/>
        <v>152.39999999999998</v>
      </c>
      <c r="AM197" s="21">
        <f t="shared" si="91"/>
        <v>12.7</v>
      </c>
      <c r="AN197" s="21">
        <f t="shared" si="92"/>
        <v>6.35</v>
      </c>
      <c r="AO197" s="21">
        <f t="shared" si="80"/>
        <v>1765.3</v>
      </c>
      <c r="AP197" s="21">
        <f t="shared" si="69"/>
        <v>368963144.33029962</v>
      </c>
      <c r="AQ197" s="24">
        <f t="shared" si="70"/>
        <v>1508634.0794999972</v>
      </c>
      <c r="AR197" s="21">
        <f>5/8*25.4</f>
        <v>15.875</v>
      </c>
      <c r="AS197" s="21">
        <f t="shared" si="100"/>
        <v>152.39999999999998</v>
      </c>
      <c r="AT197" s="21">
        <f t="shared" si="101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1"/>
        <v>107.968</v>
      </c>
      <c r="AZ197" s="21">
        <v>19.100000000000001</v>
      </c>
      <c r="BA197" s="310">
        <v>241</v>
      </c>
      <c r="BB197" s="21">
        <f t="shared" si="97"/>
        <v>41.274999999999999</v>
      </c>
      <c r="BC197" s="21">
        <f t="shared" si="97"/>
        <v>41.274999999999999</v>
      </c>
      <c r="BD197" s="21">
        <f t="shared" si="102"/>
        <v>76.199999999999989</v>
      </c>
      <c r="BE197" s="21">
        <f t="shared" si="102"/>
        <v>76.199999999999989</v>
      </c>
      <c r="BF197" s="21">
        <f t="shared" si="85"/>
        <v>323.85000000000002</v>
      </c>
      <c r="BG197" s="15" t="s">
        <v>6316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6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7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8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58"/>
      <c r="C198" s="358"/>
      <c r="D198" s="460"/>
      <c r="E198" s="376"/>
      <c r="F198" s="358"/>
      <c r="G198" s="371"/>
      <c r="H198" s="371"/>
      <c r="I198" s="371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6316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2"/>
        <v>304.79999999999995</v>
      </c>
      <c r="AF198" s="21">
        <f t="shared" si="73"/>
        <v>203.2</v>
      </c>
      <c r="AG198" s="21">
        <v>25.4</v>
      </c>
      <c r="AH198" s="21">
        <f t="shared" si="74"/>
        <v>9.5249999999999986</v>
      </c>
      <c r="AI198" s="21">
        <f t="shared" si="75"/>
        <v>1524</v>
      </c>
      <c r="AJ198" s="301" t="s">
        <v>5634</v>
      </c>
      <c r="AK198" s="21">
        <f t="shared" si="98"/>
        <v>558.79999999999995</v>
      </c>
      <c r="AL198" s="21">
        <f t="shared" ref="AL198:AL200" si="103">8*25.4</f>
        <v>203.2</v>
      </c>
      <c r="AM198" s="21">
        <f t="shared" si="91"/>
        <v>12.7</v>
      </c>
      <c r="AN198" s="21">
        <f t="shared" si="92"/>
        <v>6.35</v>
      </c>
      <c r="AO198" s="21">
        <f t="shared" si="80"/>
        <v>1765.3</v>
      </c>
      <c r="AP198" s="21">
        <f t="shared" si="69"/>
        <v>465181975.5481658</v>
      </c>
      <c r="AQ198" s="24">
        <f t="shared" si="70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1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1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5"/>
        <v>285.75</v>
      </c>
      <c r="BG198" s="15" t="s">
        <v>6316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6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7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8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58"/>
      <c r="C199" s="358"/>
      <c r="D199" s="460"/>
      <c r="E199" s="376"/>
      <c r="F199" s="358"/>
      <c r="G199" s="371"/>
      <c r="H199" s="371"/>
      <c r="I199" s="371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6316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2"/>
        <v>304.79999999999995</v>
      </c>
      <c r="AF199" s="21">
        <f t="shared" si="73"/>
        <v>203.2</v>
      </c>
      <c r="AG199" s="21">
        <v>25.4</v>
      </c>
      <c r="AH199" s="21">
        <f t="shared" si="74"/>
        <v>9.5249999999999986</v>
      </c>
      <c r="AI199" s="21">
        <f t="shared" si="75"/>
        <v>1524</v>
      </c>
      <c r="AJ199" s="301" t="s">
        <v>5634</v>
      </c>
      <c r="AK199" s="21">
        <f t="shared" si="98"/>
        <v>558.79999999999995</v>
      </c>
      <c r="AL199" s="21">
        <f t="shared" si="103"/>
        <v>203.2</v>
      </c>
      <c r="AM199" s="21">
        <f t="shared" si="91"/>
        <v>12.7</v>
      </c>
      <c r="AN199" s="21">
        <f t="shared" si="92"/>
        <v>6.35</v>
      </c>
      <c r="AO199" s="21">
        <f t="shared" si="80"/>
        <v>1765.3</v>
      </c>
      <c r="AP199" s="21">
        <f t="shared" si="69"/>
        <v>465181975.5481658</v>
      </c>
      <c r="AQ199" s="24">
        <f t="shared" si="70"/>
        <v>1860955.9554999955</v>
      </c>
      <c r="AR199" s="21">
        <f>0.5*25.4</f>
        <v>12.7</v>
      </c>
      <c r="AS199" s="21">
        <f t="shared" ref="AS199:AS200" si="104">8*25.4</f>
        <v>203.2</v>
      </c>
      <c r="AT199" s="21">
        <f t="shared" si="101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1"/>
        <v>191.744</v>
      </c>
      <c r="AZ199" s="21">
        <v>25.4</v>
      </c>
      <c r="BA199" s="310">
        <v>428</v>
      </c>
      <c r="BB199" s="21">
        <f t="shared" ref="BB199:BC200" si="105">(1+7/8)*25.4</f>
        <v>47.625</v>
      </c>
      <c r="BC199" s="21">
        <f t="shared" si="105"/>
        <v>47.625</v>
      </c>
      <c r="BD199" s="21">
        <f t="shared" ref="BD199:BE200" si="106">3.5*25.4</f>
        <v>88.899999999999991</v>
      </c>
      <c r="BE199" s="21">
        <f t="shared" si="106"/>
        <v>88.899999999999991</v>
      </c>
      <c r="BF199" s="21">
        <f t="shared" si="85"/>
        <v>285.75</v>
      </c>
      <c r="BG199" s="15" t="s">
        <v>6316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6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7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7">CT199*1.1</f>
        <v>379.50000000000006</v>
      </c>
      <c r="CV199" s="59">
        <v>450</v>
      </c>
      <c r="CW199" s="32">
        <f t="shared" si="88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58"/>
      <c r="C200" s="358"/>
      <c r="D200" s="460"/>
      <c r="E200" s="376"/>
      <c r="F200" s="358"/>
      <c r="G200" s="371"/>
      <c r="H200" s="371"/>
      <c r="I200" s="371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6316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2"/>
        <v>304.79999999999995</v>
      </c>
      <c r="AF200" s="21">
        <f t="shared" si="73"/>
        <v>203.2</v>
      </c>
      <c r="AG200" s="21">
        <v>25.4</v>
      </c>
      <c r="AH200" s="21">
        <f t="shared" si="74"/>
        <v>9.5249999999999986</v>
      </c>
      <c r="AI200" s="21">
        <f t="shared" si="75"/>
        <v>1524</v>
      </c>
      <c r="AJ200" s="308" t="s">
        <v>5634</v>
      </c>
      <c r="AK200" s="23">
        <f t="shared" si="98"/>
        <v>558.79999999999995</v>
      </c>
      <c r="AL200" s="23">
        <f t="shared" si="103"/>
        <v>203.2</v>
      </c>
      <c r="AM200" s="23">
        <f t="shared" si="91"/>
        <v>12.7</v>
      </c>
      <c r="AN200" s="23">
        <f t="shared" si="92"/>
        <v>6.35</v>
      </c>
      <c r="AO200" s="23">
        <f t="shared" si="80"/>
        <v>1765.3</v>
      </c>
      <c r="AP200" s="23">
        <f t="shared" si="69"/>
        <v>465181975.5481658</v>
      </c>
      <c r="AQ200" s="25">
        <f t="shared" si="70"/>
        <v>1860955.9554999955</v>
      </c>
      <c r="AR200" s="23">
        <f>3/4*25.4</f>
        <v>19.049999999999997</v>
      </c>
      <c r="AS200" s="23">
        <f t="shared" si="104"/>
        <v>203.2</v>
      </c>
      <c r="AT200" s="23">
        <f t="shared" si="101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1"/>
        <v>191.744</v>
      </c>
      <c r="AZ200" s="23">
        <v>25.4</v>
      </c>
      <c r="BA200" s="311">
        <v>428</v>
      </c>
      <c r="BB200" s="23">
        <f t="shared" si="105"/>
        <v>47.625</v>
      </c>
      <c r="BC200" s="23">
        <f t="shared" si="105"/>
        <v>47.625</v>
      </c>
      <c r="BD200" s="23">
        <f t="shared" si="106"/>
        <v>88.899999999999991</v>
      </c>
      <c r="BE200" s="23">
        <f t="shared" si="106"/>
        <v>88.899999999999991</v>
      </c>
      <c r="BF200" s="23">
        <f t="shared" si="85"/>
        <v>285.75</v>
      </c>
      <c r="BG200" s="19" t="s">
        <v>6316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6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7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8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57">
        <v>29</v>
      </c>
      <c r="C201" s="357">
        <v>1999</v>
      </c>
      <c r="D201" s="368" t="s">
        <v>4533</v>
      </c>
      <c r="E201" s="368" t="s">
        <v>4854</v>
      </c>
      <c r="F201" s="357">
        <v>7</v>
      </c>
      <c r="G201" s="357" t="s">
        <v>5909</v>
      </c>
      <c r="H201" s="357" t="s">
        <v>5903</v>
      </c>
      <c r="I201" s="357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8">16*25.4</f>
        <v>406.4</v>
      </c>
      <c r="AL201" s="21">
        <f t="shared" ref="AL201:AL207" si="109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0">5.5*12*25.4</f>
        <v>1676.3999999999999</v>
      </c>
      <c r="AP201" s="21">
        <f t="shared" si="69"/>
        <v>109736597.1258291</v>
      </c>
      <c r="AQ201" s="24">
        <f t="shared" si="70"/>
        <v>633206.3948749993</v>
      </c>
      <c r="AR201" s="21">
        <f>3/8*25.4</f>
        <v>9.5249999999999986</v>
      </c>
      <c r="AS201" s="21">
        <f t="shared" ref="AS201:AS207" si="111">AL201</f>
        <v>152.39999999999998</v>
      </c>
      <c r="AT201" s="21">
        <f t="shared" ref="AT201:AT207" si="112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58"/>
      <c r="C202" s="358"/>
      <c r="D202" s="369"/>
      <c r="E202" s="369"/>
      <c r="F202" s="358"/>
      <c r="G202" s="358"/>
      <c r="H202" s="358"/>
      <c r="I202" s="358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3">12*25.4</f>
        <v>304.79999999999995</v>
      </c>
      <c r="AF202" s="21">
        <f t="shared" ref="AF202:AF207" si="114">6*25.4</f>
        <v>152.39999999999998</v>
      </c>
      <c r="AG202" s="21">
        <f t="shared" ref="AG202:AG207" si="115">3/8*25.4</f>
        <v>9.5249999999999986</v>
      </c>
      <c r="AH202" s="21">
        <f t="shared" ref="AH202:AH207" si="116">0.25*25.4</f>
        <v>6.35</v>
      </c>
      <c r="AI202" s="32">
        <v>2716</v>
      </c>
      <c r="AJ202" s="301" t="s">
        <v>4748</v>
      </c>
      <c r="AK202" s="21">
        <f t="shared" si="108"/>
        <v>406.4</v>
      </c>
      <c r="AL202" s="21">
        <f t="shared" si="109"/>
        <v>152.39999999999998</v>
      </c>
      <c r="AM202" s="21">
        <f>0.25*25.4</f>
        <v>6.35</v>
      </c>
      <c r="AN202" s="21">
        <f>0.25*25.4</f>
        <v>6.35</v>
      </c>
      <c r="AO202" s="21">
        <f t="shared" si="110"/>
        <v>1676.3999999999999</v>
      </c>
      <c r="AP202" s="21">
        <f t="shared" si="69"/>
        <v>109736597.1258291</v>
      </c>
      <c r="AQ202" s="24">
        <f t="shared" si="70"/>
        <v>633206.3948749993</v>
      </c>
      <c r="AR202" s="21">
        <f t="shared" ref="AR202:AR207" si="117">3/8*25.4</f>
        <v>9.5249999999999986</v>
      </c>
      <c r="AS202" s="21">
        <f t="shared" si="111"/>
        <v>152.39999999999998</v>
      </c>
      <c r="AT202" s="21">
        <f t="shared" si="112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8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58"/>
      <c r="C203" s="358"/>
      <c r="D203" s="369"/>
      <c r="E203" s="369"/>
      <c r="F203" s="358"/>
      <c r="G203" s="358"/>
      <c r="H203" s="358"/>
      <c r="I203" s="358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3"/>
        <v>304.79999999999995</v>
      </c>
      <c r="AF203" s="21">
        <f t="shared" si="114"/>
        <v>152.39999999999998</v>
      </c>
      <c r="AG203" s="21">
        <f t="shared" si="115"/>
        <v>9.5249999999999986</v>
      </c>
      <c r="AH203" s="21">
        <f t="shared" si="116"/>
        <v>6.35</v>
      </c>
      <c r="AI203" s="32">
        <v>2716</v>
      </c>
      <c r="AJ203" s="301" t="s">
        <v>4748</v>
      </c>
      <c r="AK203" s="21">
        <f t="shared" si="108"/>
        <v>406.4</v>
      </c>
      <c r="AL203" s="21">
        <f t="shared" si="109"/>
        <v>152.39999999999998</v>
      </c>
      <c r="AM203" s="21">
        <f t="shared" ref="AM203:AN207" si="119">0.25*25.4</f>
        <v>6.35</v>
      </c>
      <c r="AN203" s="21">
        <f t="shared" si="119"/>
        <v>6.35</v>
      </c>
      <c r="AO203" s="21">
        <f t="shared" si="110"/>
        <v>1676.3999999999999</v>
      </c>
      <c r="AP203" s="21">
        <f t="shared" si="69"/>
        <v>109736597.1258291</v>
      </c>
      <c r="AQ203" s="24">
        <f t="shared" si="70"/>
        <v>633206.3948749993</v>
      </c>
      <c r="AR203" s="21">
        <f t="shared" si="117"/>
        <v>9.5249999999999986</v>
      </c>
      <c r="AS203" s="21">
        <f t="shared" si="111"/>
        <v>152.39999999999998</v>
      </c>
      <c r="AT203" s="21">
        <f t="shared" si="112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8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58"/>
      <c r="C204" s="358"/>
      <c r="D204" s="369"/>
      <c r="E204" s="369"/>
      <c r="F204" s="358"/>
      <c r="G204" s="358"/>
      <c r="H204" s="358"/>
      <c r="I204" s="358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3"/>
        <v>304.79999999999995</v>
      </c>
      <c r="AF204" s="21">
        <f t="shared" si="114"/>
        <v>152.39999999999998</v>
      </c>
      <c r="AG204" s="21">
        <f t="shared" si="115"/>
        <v>9.5249999999999986</v>
      </c>
      <c r="AH204" s="21">
        <f t="shared" si="116"/>
        <v>6.35</v>
      </c>
      <c r="AI204" s="32">
        <v>2716</v>
      </c>
      <c r="AJ204" s="301" t="s">
        <v>4748</v>
      </c>
      <c r="AK204" s="21">
        <f t="shared" si="108"/>
        <v>406.4</v>
      </c>
      <c r="AL204" s="21">
        <f t="shared" si="109"/>
        <v>152.39999999999998</v>
      </c>
      <c r="AM204" s="21">
        <f t="shared" si="119"/>
        <v>6.35</v>
      </c>
      <c r="AN204" s="21">
        <f t="shared" si="119"/>
        <v>6.35</v>
      </c>
      <c r="AO204" s="21">
        <f t="shared" si="110"/>
        <v>1676.3999999999999</v>
      </c>
      <c r="AP204" s="21">
        <f t="shared" si="69"/>
        <v>109736597.1258291</v>
      </c>
      <c r="AQ204" s="24">
        <f t="shared" si="70"/>
        <v>633206.3948749993</v>
      </c>
      <c r="AR204" s="21">
        <f t="shared" si="117"/>
        <v>9.5249999999999986</v>
      </c>
      <c r="AS204" s="21">
        <f t="shared" si="111"/>
        <v>152.39999999999998</v>
      </c>
      <c r="AT204" s="21">
        <f t="shared" si="112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8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58"/>
      <c r="C205" s="358"/>
      <c r="D205" s="369"/>
      <c r="E205" s="369"/>
      <c r="F205" s="358"/>
      <c r="G205" s="358"/>
      <c r="H205" s="358"/>
      <c r="I205" s="358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3"/>
        <v>304.79999999999995</v>
      </c>
      <c r="AF205" s="21">
        <f t="shared" si="114"/>
        <v>152.39999999999998</v>
      </c>
      <c r="AG205" s="21">
        <f t="shared" si="115"/>
        <v>9.5249999999999986</v>
      </c>
      <c r="AH205" s="21">
        <f t="shared" si="116"/>
        <v>6.35</v>
      </c>
      <c r="AI205" s="32">
        <v>2716</v>
      </c>
      <c r="AJ205" s="301" t="s">
        <v>4748</v>
      </c>
      <c r="AK205" s="21">
        <f t="shared" si="108"/>
        <v>406.4</v>
      </c>
      <c r="AL205" s="21">
        <f t="shared" si="109"/>
        <v>152.39999999999998</v>
      </c>
      <c r="AM205" s="21">
        <f t="shared" si="119"/>
        <v>6.35</v>
      </c>
      <c r="AN205" s="21">
        <f t="shared" si="119"/>
        <v>6.35</v>
      </c>
      <c r="AO205" s="21">
        <f t="shared" si="110"/>
        <v>1676.3999999999999</v>
      </c>
      <c r="AP205" s="21">
        <f t="shared" si="69"/>
        <v>109736597.1258291</v>
      </c>
      <c r="AQ205" s="24">
        <f t="shared" si="70"/>
        <v>633206.3948749993</v>
      </c>
      <c r="AR205" s="21">
        <f t="shared" si="117"/>
        <v>9.5249999999999986</v>
      </c>
      <c r="AS205" s="21">
        <f t="shared" si="111"/>
        <v>152.39999999999998</v>
      </c>
      <c r="AT205" s="21">
        <f t="shared" si="112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58"/>
      <c r="C206" s="358"/>
      <c r="D206" s="369"/>
      <c r="E206" s="369"/>
      <c r="F206" s="358"/>
      <c r="G206" s="358"/>
      <c r="H206" s="358"/>
      <c r="I206" s="358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3"/>
        <v>304.79999999999995</v>
      </c>
      <c r="AF206" s="21">
        <f t="shared" si="114"/>
        <v>152.39999999999998</v>
      </c>
      <c r="AG206" s="21">
        <f t="shared" si="115"/>
        <v>9.5249999999999986</v>
      </c>
      <c r="AH206" s="21">
        <f t="shared" si="116"/>
        <v>6.35</v>
      </c>
      <c r="AI206" s="32">
        <v>2716</v>
      </c>
      <c r="AJ206" s="301" t="s">
        <v>4748</v>
      </c>
      <c r="AK206" s="21">
        <f t="shared" si="108"/>
        <v>406.4</v>
      </c>
      <c r="AL206" s="21">
        <f t="shared" si="109"/>
        <v>152.39999999999998</v>
      </c>
      <c r="AM206" s="21">
        <f t="shared" si="119"/>
        <v>6.35</v>
      </c>
      <c r="AN206" s="21">
        <f t="shared" si="119"/>
        <v>6.35</v>
      </c>
      <c r="AO206" s="21">
        <f t="shared" si="110"/>
        <v>1676.3999999999999</v>
      </c>
      <c r="AP206" s="21">
        <f t="shared" si="69"/>
        <v>109736597.1258291</v>
      </c>
      <c r="AQ206" s="24">
        <f t="shared" si="70"/>
        <v>633206.3948749993</v>
      </c>
      <c r="AR206" s="21">
        <f t="shared" si="117"/>
        <v>9.5249999999999986</v>
      </c>
      <c r="AS206" s="21">
        <f t="shared" si="111"/>
        <v>152.39999999999998</v>
      </c>
      <c r="AT206" s="21">
        <f t="shared" si="112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0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59"/>
      <c r="C207" s="359"/>
      <c r="D207" s="373"/>
      <c r="E207" s="373"/>
      <c r="F207" s="359"/>
      <c r="G207" s="359"/>
      <c r="H207" s="359"/>
      <c r="I207" s="359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3"/>
        <v>304.79999999999995</v>
      </c>
      <c r="AF207" s="23">
        <f t="shared" si="114"/>
        <v>152.39999999999998</v>
      </c>
      <c r="AG207" s="23">
        <f t="shared" si="115"/>
        <v>9.5249999999999986</v>
      </c>
      <c r="AH207" s="23">
        <f t="shared" si="116"/>
        <v>6.35</v>
      </c>
      <c r="AI207" s="34">
        <v>2716</v>
      </c>
      <c r="AJ207" s="301" t="s">
        <v>4748</v>
      </c>
      <c r="AK207" s="21">
        <f t="shared" si="108"/>
        <v>406.4</v>
      </c>
      <c r="AL207" s="21">
        <f t="shared" si="109"/>
        <v>152.39999999999998</v>
      </c>
      <c r="AM207" s="21">
        <f t="shared" si="119"/>
        <v>6.35</v>
      </c>
      <c r="AN207" s="21">
        <f t="shared" si="119"/>
        <v>6.35</v>
      </c>
      <c r="AO207" s="21">
        <f t="shared" si="110"/>
        <v>1676.3999999999999</v>
      </c>
      <c r="AP207" s="21">
        <f t="shared" si="69"/>
        <v>109736597.1258291</v>
      </c>
      <c r="AQ207" s="24">
        <f t="shared" si="70"/>
        <v>633206.3948749993</v>
      </c>
      <c r="AR207" s="21">
        <f t="shared" si="117"/>
        <v>9.5249999999999986</v>
      </c>
      <c r="AS207" s="21">
        <f t="shared" si="111"/>
        <v>152.39999999999998</v>
      </c>
      <c r="AT207" s="21">
        <f t="shared" si="112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0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60">
        <v>30</v>
      </c>
      <c r="C208" s="360">
        <v>1999</v>
      </c>
      <c r="D208" s="459" t="s">
        <v>4675</v>
      </c>
      <c r="E208" s="375" t="s">
        <v>4853</v>
      </c>
      <c r="F208" s="357">
        <v>17</v>
      </c>
      <c r="G208" s="370" t="s">
        <v>5908</v>
      </c>
      <c r="H208" s="370" t="s">
        <v>5901</v>
      </c>
      <c r="I208" s="370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6330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1">(AT208-AK208)-AV208</f>
        <v>9.9999999999994316E-2</v>
      </c>
      <c r="AV208" s="16">
        <f t="shared" ref="AV208:AV270" si="122">(AT208-AK208)/2</f>
        <v>9.9999999999994316E-2</v>
      </c>
      <c r="AW208" s="300" t="s">
        <v>5806</v>
      </c>
      <c r="AX208" s="309" t="s">
        <v>4705</v>
      </c>
      <c r="AY208" s="16">
        <f t="shared" ref="AY208:AY224" si="123" xml:space="preserve"> 160/AZ208/0.25</f>
        <v>32</v>
      </c>
      <c r="AZ208" s="16">
        <v>20</v>
      </c>
      <c r="BA208" s="309">
        <f t="shared" ref="BA208:BA254" si="124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6318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6318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6318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81"/>
      <c r="C209" s="381"/>
      <c r="D209" s="460"/>
      <c r="E209" s="376"/>
      <c r="F209" s="358"/>
      <c r="G209" s="371"/>
      <c r="H209" s="371"/>
      <c r="I209" s="371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3"/>
        <v>32</v>
      </c>
      <c r="AZ209" s="21">
        <v>20</v>
      </c>
      <c r="BA209" s="310">
        <f t="shared" si="124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5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6318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6318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81"/>
      <c r="C210" s="381"/>
      <c r="D210" s="460"/>
      <c r="E210" s="376"/>
      <c r="F210" s="358"/>
      <c r="G210" s="371"/>
      <c r="H210" s="371"/>
      <c r="I210" s="371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3"/>
        <v>32</v>
      </c>
      <c r="AZ210" s="21">
        <v>20</v>
      </c>
      <c r="BA210" s="310">
        <f t="shared" si="124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5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6318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6318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81"/>
      <c r="C211" s="381"/>
      <c r="D211" s="460"/>
      <c r="E211" s="376"/>
      <c r="F211" s="358"/>
      <c r="G211" s="371"/>
      <c r="H211" s="371"/>
      <c r="I211" s="371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3"/>
        <v>32</v>
      </c>
      <c r="AZ211" s="21">
        <v>20</v>
      </c>
      <c r="BA211" s="310">
        <f t="shared" si="124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5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6318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6318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81"/>
      <c r="C212" s="381"/>
      <c r="D212" s="460"/>
      <c r="E212" s="376"/>
      <c r="F212" s="358"/>
      <c r="G212" s="371"/>
      <c r="H212" s="371"/>
      <c r="I212" s="371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3"/>
        <v>32</v>
      </c>
      <c r="AZ212" s="21">
        <v>20</v>
      </c>
      <c r="BA212" s="310">
        <f t="shared" si="124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5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6318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6318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81"/>
      <c r="C213" s="381"/>
      <c r="D213" s="460"/>
      <c r="E213" s="376"/>
      <c r="F213" s="358"/>
      <c r="G213" s="371"/>
      <c r="H213" s="371"/>
      <c r="I213" s="371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3"/>
        <v>32</v>
      </c>
      <c r="AZ213" s="21">
        <v>20</v>
      </c>
      <c r="BA213" s="310">
        <f t="shared" si="124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5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6318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6318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81"/>
      <c r="C214" s="381"/>
      <c r="D214" s="460"/>
      <c r="E214" s="376"/>
      <c r="F214" s="358"/>
      <c r="G214" s="371"/>
      <c r="H214" s="371"/>
      <c r="I214" s="371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3"/>
        <v>32</v>
      </c>
      <c r="AZ214" s="21">
        <v>20</v>
      </c>
      <c r="BA214" s="310">
        <f t="shared" si="124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5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6318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6318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81"/>
      <c r="C215" s="381"/>
      <c r="D215" s="460"/>
      <c r="E215" s="376"/>
      <c r="F215" s="358"/>
      <c r="G215" s="371"/>
      <c r="H215" s="371"/>
      <c r="I215" s="371"/>
      <c r="J215" s="291" t="s">
        <v>4406</v>
      </c>
      <c r="K215" s="301" t="s">
        <v>6319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3"/>
        <v>32</v>
      </c>
      <c r="AZ215" s="21">
        <v>20</v>
      </c>
      <c r="BA215" s="310">
        <f t="shared" si="124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5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6318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6318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81"/>
      <c r="C216" s="381"/>
      <c r="D216" s="460"/>
      <c r="E216" s="376"/>
      <c r="F216" s="358"/>
      <c r="G216" s="371"/>
      <c r="H216" s="371"/>
      <c r="I216" s="371"/>
      <c r="J216" s="291" t="s">
        <v>4407</v>
      </c>
      <c r="K216" s="301" t="s">
        <v>6319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3"/>
        <v>32</v>
      </c>
      <c r="AZ216" s="21">
        <v>20</v>
      </c>
      <c r="BA216" s="310">
        <f t="shared" si="124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5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6318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6318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81"/>
      <c r="C217" s="381"/>
      <c r="D217" s="460"/>
      <c r="E217" s="376"/>
      <c r="F217" s="358"/>
      <c r="G217" s="371"/>
      <c r="H217" s="371"/>
      <c r="I217" s="371"/>
      <c r="J217" s="291" t="s">
        <v>4408</v>
      </c>
      <c r="K217" s="301" t="s">
        <v>6319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3"/>
        <v>32</v>
      </c>
      <c r="AZ217" s="21">
        <v>20</v>
      </c>
      <c r="BA217" s="310">
        <f t="shared" si="124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5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6318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6318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81"/>
      <c r="C218" s="381"/>
      <c r="D218" s="460"/>
      <c r="E218" s="376"/>
      <c r="F218" s="358"/>
      <c r="G218" s="371"/>
      <c r="H218" s="371"/>
      <c r="I218" s="371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3"/>
        <v>32</v>
      </c>
      <c r="AZ218" s="21">
        <v>20</v>
      </c>
      <c r="BA218" s="310">
        <f t="shared" si="124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5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6318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6318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81"/>
      <c r="C219" s="381"/>
      <c r="D219" s="460"/>
      <c r="E219" s="376"/>
      <c r="F219" s="358"/>
      <c r="G219" s="371"/>
      <c r="H219" s="371"/>
      <c r="I219" s="371"/>
      <c r="J219" s="291" t="s">
        <v>4480</v>
      </c>
      <c r="K219" s="301" t="s">
        <v>6319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6331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6332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1"/>
        <v>15.800000000000011</v>
      </c>
      <c r="AV219" s="21">
        <f t="shared" si="122"/>
        <v>15.800000000000011</v>
      </c>
      <c r="AW219" s="301" t="s">
        <v>5793</v>
      </c>
      <c r="AX219" s="310" t="s">
        <v>4705</v>
      </c>
      <c r="AY219" s="21">
        <f t="shared" si="123"/>
        <v>32</v>
      </c>
      <c r="AZ219" s="21">
        <v>20</v>
      </c>
      <c r="BA219" s="310">
        <f t="shared" si="124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5"/>
        <v>100</v>
      </c>
      <c r="BG219" s="310" t="s">
        <v>6316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6318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6318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81"/>
      <c r="C220" s="381"/>
      <c r="D220" s="460"/>
      <c r="E220" s="376"/>
      <c r="F220" s="358"/>
      <c r="G220" s="371"/>
      <c r="H220" s="371"/>
      <c r="I220" s="371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6332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1"/>
        <v>15.800000000000011</v>
      </c>
      <c r="AV220" s="21">
        <f t="shared" si="122"/>
        <v>15.800000000000011</v>
      </c>
      <c r="AW220" s="301" t="s">
        <v>5793</v>
      </c>
      <c r="AX220" s="310" t="s">
        <v>4705</v>
      </c>
      <c r="AY220" s="21">
        <f t="shared" si="123"/>
        <v>32</v>
      </c>
      <c r="AZ220" s="21">
        <v>20</v>
      </c>
      <c r="BA220" s="310">
        <f t="shared" si="124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5"/>
        <v>100</v>
      </c>
      <c r="BG220" s="310" t="s">
        <v>6316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6318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6318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81"/>
      <c r="C221" s="381"/>
      <c r="D221" s="460"/>
      <c r="E221" s="376"/>
      <c r="F221" s="358"/>
      <c r="G221" s="371"/>
      <c r="H221" s="371"/>
      <c r="I221" s="371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2"/>
        <v>9.9999999999994316E-2</v>
      </c>
      <c r="AW221" s="301" t="s">
        <v>5806</v>
      </c>
      <c r="AX221" s="310" t="s">
        <v>4705</v>
      </c>
      <c r="AY221" s="21">
        <f t="shared" si="123"/>
        <v>32</v>
      </c>
      <c r="AZ221" s="21">
        <v>20</v>
      </c>
      <c r="BA221" s="310">
        <f t="shared" si="124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5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6318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6318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81"/>
      <c r="C222" s="381"/>
      <c r="D222" s="460"/>
      <c r="E222" s="376"/>
      <c r="F222" s="358"/>
      <c r="G222" s="371"/>
      <c r="H222" s="371"/>
      <c r="I222" s="371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3"/>
        <v>32</v>
      </c>
      <c r="AZ222" s="310">
        <v>20</v>
      </c>
      <c r="BA222" s="310">
        <f t="shared" si="124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5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6318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6318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81"/>
      <c r="C223" s="381"/>
      <c r="D223" s="460"/>
      <c r="E223" s="376"/>
      <c r="F223" s="358"/>
      <c r="G223" s="371"/>
      <c r="H223" s="371"/>
      <c r="I223" s="371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3"/>
        <v>32</v>
      </c>
      <c r="AZ223" s="310">
        <v>20</v>
      </c>
      <c r="BA223" s="310">
        <f t="shared" si="124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5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6318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6318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61"/>
      <c r="C224" s="361"/>
      <c r="D224" s="461"/>
      <c r="E224" s="377"/>
      <c r="F224" s="359"/>
      <c r="G224" s="372"/>
      <c r="H224" s="372"/>
      <c r="I224" s="372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3"/>
        <v>32</v>
      </c>
      <c r="AZ224" s="311">
        <v>20</v>
      </c>
      <c r="BA224" s="311">
        <f t="shared" si="124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5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6318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6318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60">
        <v>31</v>
      </c>
      <c r="C225" s="360">
        <v>2001</v>
      </c>
      <c r="D225" s="459" t="s">
        <v>4676</v>
      </c>
      <c r="E225" s="375" t="s">
        <v>4852</v>
      </c>
      <c r="F225" s="357">
        <v>5</v>
      </c>
      <c r="G225" s="370" t="s">
        <v>5911</v>
      </c>
      <c r="H225" s="370" t="s">
        <v>5901</v>
      </c>
      <c r="I225" s="370" t="s">
        <v>6238</v>
      </c>
      <c r="J225" s="284" t="s">
        <v>6315</v>
      </c>
      <c r="K225" s="300" t="s">
        <v>6319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6320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6330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1"/>
        <v>25.099999999999994</v>
      </c>
      <c r="AV225" s="16">
        <f t="shared" si="122"/>
        <v>25.099999999999994</v>
      </c>
      <c r="AW225" s="301" t="s">
        <v>5806</v>
      </c>
      <c r="AX225" s="310" t="s">
        <v>4562</v>
      </c>
      <c r="AY225" s="310">
        <f t="shared" ref="AY225:AY226" si="126" xml:space="preserve"> 200/AZ225/0.25</f>
        <v>40</v>
      </c>
      <c r="AZ225" s="310">
        <v>20</v>
      </c>
      <c r="BA225" s="310">
        <f t="shared" si="124"/>
        <v>245</v>
      </c>
      <c r="BB225" s="21">
        <v>75</v>
      </c>
      <c r="BC225" s="21">
        <f t="shared" ref="BC225:BC254" si="127">BB225</f>
        <v>75</v>
      </c>
      <c r="BD225" s="21">
        <v>90</v>
      </c>
      <c r="BE225" s="21">
        <v>90</v>
      </c>
      <c r="BF225" s="21">
        <f t="shared" si="125"/>
        <v>260</v>
      </c>
      <c r="BG225" s="310" t="s">
        <v>6317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81"/>
      <c r="C226" s="381"/>
      <c r="D226" s="460"/>
      <c r="E226" s="376"/>
      <c r="F226" s="358"/>
      <c r="G226" s="371"/>
      <c r="H226" s="371"/>
      <c r="I226" s="371"/>
      <c r="J226" s="286" t="s">
        <v>4397</v>
      </c>
      <c r="K226" s="301" t="s">
        <v>6319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6330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1"/>
        <v>25.099999999999994</v>
      </c>
      <c r="AV226" s="21">
        <f t="shared" si="122"/>
        <v>25.099999999999994</v>
      </c>
      <c r="AW226" s="301" t="s">
        <v>5806</v>
      </c>
      <c r="AX226" s="310" t="s">
        <v>4562</v>
      </c>
      <c r="AY226" s="310">
        <f t="shared" si="126"/>
        <v>40</v>
      </c>
      <c r="AZ226" s="310">
        <v>20</v>
      </c>
      <c r="BA226" s="310">
        <f t="shared" si="124"/>
        <v>245</v>
      </c>
      <c r="BB226" s="21">
        <v>75</v>
      </c>
      <c r="BC226" s="21">
        <f t="shared" si="127"/>
        <v>75</v>
      </c>
      <c r="BD226" s="21">
        <v>90</v>
      </c>
      <c r="BE226" s="21">
        <v>90</v>
      </c>
      <c r="BF226" s="21">
        <f t="shared" si="125"/>
        <v>260</v>
      </c>
      <c r="BG226" s="15" t="s">
        <v>6317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81"/>
      <c r="C227" s="381"/>
      <c r="D227" s="460"/>
      <c r="E227" s="376"/>
      <c r="F227" s="358"/>
      <c r="G227" s="371"/>
      <c r="H227" s="371"/>
      <c r="I227" s="371"/>
      <c r="J227" s="286" t="s">
        <v>4398</v>
      </c>
      <c r="K227" s="301" t="s">
        <v>6319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6320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6330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1"/>
        <v>25.099999999999994</v>
      </c>
      <c r="AV227" s="21">
        <f t="shared" si="122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4"/>
        <v>245</v>
      </c>
      <c r="BB227" s="310">
        <v>75</v>
      </c>
      <c r="BC227" s="310">
        <f t="shared" si="127"/>
        <v>75</v>
      </c>
      <c r="BD227" s="21">
        <v>90</v>
      </c>
      <c r="BE227" s="310">
        <v>90</v>
      </c>
      <c r="BF227" s="310">
        <f t="shared" si="125"/>
        <v>260</v>
      </c>
      <c r="BG227" s="310" t="s">
        <v>6317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8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81"/>
      <c r="C228" s="381"/>
      <c r="D228" s="460"/>
      <c r="E228" s="376"/>
      <c r="F228" s="358"/>
      <c r="G228" s="371"/>
      <c r="H228" s="371"/>
      <c r="I228" s="371"/>
      <c r="J228" s="286" t="s">
        <v>4399</v>
      </c>
      <c r="K228" s="301" t="s">
        <v>6319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6320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1"/>
        <v>25.099999999999994</v>
      </c>
      <c r="AV228" s="21">
        <f t="shared" si="122"/>
        <v>25.099999999999994</v>
      </c>
      <c r="AW228" s="301" t="s">
        <v>5806</v>
      </c>
      <c r="AX228" s="310" t="s">
        <v>4562</v>
      </c>
      <c r="AY228" s="21">
        <f t="shared" ref="AY228:AY229" si="129" xml:space="preserve"> 200/AZ228/0.25</f>
        <v>33.333333333333336</v>
      </c>
      <c r="AZ228" s="310">
        <v>24</v>
      </c>
      <c r="BA228" s="310">
        <f t="shared" si="124"/>
        <v>353</v>
      </c>
      <c r="BB228" s="310">
        <v>75</v>
      </c>
      <c r="BC228" s="310">
        <f t="shared" si="127"/>
        <v>75</v>
      </c>
      <c r="BD228" s="21">
        <v>90</v>
      </c>
      <c r="BE228" s="310">
        <v>90</v>
      </c>
      <c r="BF228" s="310">
        <f t="shared" si="125"/>
        <v>260</v>
      </c>
      <c r="BG228" s="310" t="s">
        <v>6317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61"/>
      <c r="C229" s="361"/>
      <c r="D229" s="461"/>
      <c r="E229" s="377"/>
      <c r="F229" s="359"/>
      <c r="G229" s="372"/>
      <c r="H229" s="372"/>
      <c r="I229" s="372"/>
      <c r="J229" s="285" t="s">
        <v>4400</v>
      </c>
      <c r="K229" s="301" t="s">
        <v>6319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1"/>
        <v>24.850000000000023</v>
      </c>
      <c r="AV229" s="23">
        <f t="shared" si="122"/>
        <v>24.850000000000023</v>
      </c>
      <c r="AW229" s="308" t="s">
        <v>5806</v>
      </c>
      <c r="AX229" s="310" t="s">
        <v>4562</v>
      </c>
      <c r="AY229" s="21">
        <f t="shared" si="129"/>
        <v>33.333333333333336</v>
      </c>
      <c r="AZ229" s="311">
        <v>24</v>
      </c>
      <c r="BA229" s="311">
        <f t="shared" si="124"/>
        <v>353</v>
      </c>
      <c r="BB229" s="311">
        <v>80</v>
      </c>
      <c r="BC229" s="311">
        <f t="shared" si="127"/>
        <v>80</v>
      </c>
      <c r="BD229" s="23">
        <v>90</v>
      </c>
      <c r="BE229" s="311">
        <v>90</v>
      </c>
      <c r="BF229" s="311">
        <f t="shared" si="125"/>
        <v>328</v>
      </c>
      <c r="BG229" s="311" t="s">
        <v>6317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57">
        <v>32</v>
      </c>
      <c r="C230" s="357">
        <v>2001</v>
      </c>
      <c r="D230" s="357" t="s">
        <v>5975</v>
      </c>
      <c r="E230" s="357" t="s">
        <v>5983</v>
      </c>
      <c r="F230" s="357">
        <v>3</v>
      </c>
      <c r="G230" s="357" t="s">
        <v>5977</v>
      </c>
      <c r="H230" s="357" t="s">
        <v>5982</v>
      </c>
      <c r="I230" s="357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58"/>
      <c r="C231" s="358"/>
      <c r="D231" s="358"/>
      <c r="E231" s="358"/>
      <c r="F231" s="358"/>
      <c r="G231" s="358"/>
      <c r="H231" s="358"/>
      <c r="I231" s="358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0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59"/>
      <c r="C232" s="359"/>
      <c r="D232" s="359"/>
      <c r="E232" s="359"/>
      <c r="F232" s="359"/>
      <c r="G232" s="359"/>
      <c r="H232" s="359"/>
      <c r="I232" s="359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0"/>
        <v>8</v>
      </c>
      <c r="AZ232" s="304">
        <v>20</v>
      </c>
      <c r="BA232" s="304">
        <f t="shared" ref="BA232" si="131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57">
        <v>33</v>
      </c>
      <c r="C233" s="357">
        <v>2002</v>
      </c>
      <c r="D233" s="459" t="s">
        <v>4677</v>
      </c>
      <c r="E233" s="375" t="s">
        <v>4871</v>
      </c>
      <c r="F233" s="357">
        <v>16</v>
      </c>
      <c r="G233" s="370" t="s">
        <v>5915</v>
      </c>
      <c r="H233" s="370" t="s">
        <v>5914</v>
      </c>
      <c r="I233" s="370" t="s">
        <v>6239</v>
      </c>
      <c r="J233" s="284" t="s">
        <v>5937</v>
      </c>
      <c r="K233" s="300" t="s">
        <v>6323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6316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6333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6334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1"/>
        <v>10.5</v>
      </c>
      <c r="AV233" s="16">
        <f t="shared" si="122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4"/>
        <v>245</v>
      </c>
      <c r="BB233" s="16">
        <f t="shared" ref="BB233:BB248" si="132">60-AV233-AM233/2</f>
        <v>46.1</v>
      </c>
      <c r="BC233" s="16">
        <f t="shared" si="127"/>
        <v>46.1</v>
      </c>
      <c r="BD233" s="16">
        <v>0</v>
      </c>
      <c r="BE233" s="16">
        <v>90</v>
      </c>
      <c r="BF233" s="16">
        <f t="shared" si="125"/>
        <v>182.8</v>
      </c>
      <c r="BG233" s="22" t="s">
        <v>6317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58"/>
      <c r="C234" s="358"/>
      <c r="D234" s="460"/>
      <c r="E234" s="376"/>
      <c r="F234" s="358"/>
      <c r="G234" s="371"/>
      <c r="H234" s="371"/>
      <c r="I234" s="371"/>
      <c r="J234" s="286" t="s">
        <v>5938</v>
      </c>
      <c r="K234" s="301" t="s">
        <v>6323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6316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6333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6334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1"/>
        <v>10.5</v>
      </c>
      <c r="AV234" s="58">
        <f t="shared" si="122"/>
        <v>10.5</v>
      </c>
      <c r="AW234" s="301" t="s">
        <v>5806</v>
      </c>
      <c r="AX234" s="310" t="s">
        <v>4715</v>
      </c>
      <c r="AY234" s="310">
        <f t="shared" ref="AY234:AY246" si="133" xml:space="preserve"> 50/AZ234/0.25</f>
        <v>10</v>
      </c>
      <c r="AZ234" s="310">
        <v>20</v>
      </c>
      <c r="BA234" s="310">
        <f t="shared" si="124"/>
        <v>245</v>
      </c>
      <c r="BB234" s="21">
        <f t="shared" si="132"/>
        <v>46.1</v>
      </c>
      <c r="BC234" s="21">
        <f t="shared" si="127"/>
        <v>46.1</v>
      </c>
      <c r="BD234" s="21">
        <v>0</v>
      </c>
      <c r="BE234" s="21">
        <v>90</v>
      </c>
      <c r="BF234" s="21">
        <f t="shared" si="125"/>
        <v>182.8</v>
      </c>
      <c r="BG234" s="15" t="s">
        <v>6317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58"/>
      <c r="C235" s="358"/>
      <c r="D235" s="460"/>
      <c r="E235" s="376"/>
      <c r="F235" s="358"/>
      <c r="G235" s="371"/>
      <c r="H235" s="371"/>
      <c r="I235" s="371"/>
      <c r="J235" s="286" t="s">
        <v>5939</v>
      </c>
      <c r="K235" s="301" t="s">
        <v>6319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6316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6335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1"/>
        <v>9.5</v>
      </c>
      <c r="AV235" s="21">
        <f t="shared" si="122"/>
        <v>9.5</v>
      </c>
      <c r="AW235" s="301" t="s">
        <v>5806</v>
      </c>
      <c r="AX235" s="310" t="s">
        <v>4715</v>
      </c>
      <c r="AY235" s="310">
        <f t="shared" si="133"/>
        <v>10</v>
      </c>
      <c r="AZ235" s="310">
        <v>20</v>
      </c>
      <c r="BA235" s="310">
        <f t="shared" si="124"/>
        <v>245</v>
      </c>
      <c r="BB235" s="21">
        <f t="shared" si="132"/>
        <v>45.05</v>
      </c>
      <c r="BC235" s="21">
        <f t="shared" si="127"/>
        <v>45.05</v>
      </c>
      <c r="BD235" s="21">
        <v>0</v>
      </c>
      <c r="BE235" s="21">
        <v>90</v>
      </c>
      <c r="BF235" s="21">
        <f t="shared" si="125"/>
        <v>184.89999999999998</v>
      </c>
      <c r="BG235" s="15" t="s">
        <v>6317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58"/>
      <c r="C236" s="358"/>
      <c r="D236" s="460"/>
      <c r="E236" s="376"/>
      <c r="F236" s="358"/>
      <c r="G236" s="371"/>
      <c r="H236" s="371"/>
      <c r="I236" s="371"/>
      <c r="J236" s="286" t="s">
        <v>5940</v>
      </c>
      <c r="K236" s="301" t="s">
        <v>6323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6316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6335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1"/>
        <v>9.5</v>
      </c>
      <c r="AV236" s="21">
        <f t="shared" si="122"/>
        <v>9.5</v>
      </c>
      <c r="AW236" s="301" t="s">
        <v>5806</v>
      </c>
      <c r="AX236" s="310" t="s">
        <v>4715</v>
      </c>
      <c r="AY236" s="310">
        <f t="shared" si="133"/>
        <v>10</v>
      </c>
      <c r="AZ236" s="310">
        <v>20</v>
      </c>
      <c r="BA236" s="310">
        <f t="shared" si="124"/>
        <v>245</v>
      </c>
      <c r="BB236" s="21">
        <f t="shared" si="132"/>
        <v>45.05</v>
      </c>
      <c r="BC236" s="21">
        <f t="shared" si="127"/>
        <v>45.05</v>
      </c>
      <c r="BD236" s="21">
        <v>0</v>
      </c>
      <c r="BE236" s="21">
        <v>90</v>
      </c>
      <c r="BF236" s="21">
        <f t="shared" si="125"/>
        <v>184.89999999999998</v>
      </c>
      <c r="BG236" s="15" t="s">
        <v>6317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58"/>
      <c r="C237" s="358"/>
      <c r="D237" s="460"/>
      <c r="E237" s="376"/>
      <c r="F237" s="358"/>
      <c r="G237" s="371"/>
      <c r="H237" s="371"/>
      <c r="I237" s="371"/>
      <c r="J237" s="286" t="s">
        <v>5941</v>
      </c>
      <c r="K237" s="301" t="s">
        <v>6323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6316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6335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1"/>
        <v>9.5</v>
      </c>
      <c r="AV237" s="21">
        <f t="shared" si="122"/>
        <v>9.5</v>
      </c>
      <c r="AW237" s="301" t="s">
        <v>5806</v>
      </c>
      <c r="AX237" s="310" t="s">
        <v>4715</v>
      </c>
      <c r="AY237" s="21">
        <f t="shared" si="133"/>
        <v>10</v>
      </c>
      <c r="AZ237" s="310">
        <v>20</v>
      </c>
      <c r="BA237" s="310">
        <f t="shared" si="124"/>
        <v>245</v>
      </c>
      <c r="BB237" s="21">
        <f t="shared" si="132"/>
        <v>45.05</v>
      </c>
      <c r="BC237" s="21">
        <f t="shared" si="127"/>
        <v>45.05</v>
      </c>
      <c r="BD237" s="21">
        <v>0</v>
      </c>
      <c r="BE237" s="21">
        <v>90</v>
      </c>
      <c r="BF237" s="21">
        <f t="shared" si="125"/>
        <v>184.89999999999998</v>
      </c>
      <c r="BG237" s="15" t="s">
        <v>6317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0">
        <v>8.8000000000000007</v>
      </c>
      <c r="DH237" s="310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58"/>
      <c r="C238" s="358"/>
      <c r="D238" s="460"/>
      <c r="E238" s="376"/>
      <c r="F238" s="358"/>
      <c r="G238" s="371"/>
      <c r="H238" s="371"/>
      <c r="I238" s="371"/>
      <c r="J238" s="286" t="s">
        <v>5942</v>
      </c>
      <c r="K238" s="301" t="s">
        <v>6319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6316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1"/>
        <v>9.5</v>
      </c>
      <c r="AV238" s="21">
        <f t="shared" si="122"/>
        <v>9.5</v>
      </c>
      <c r="AW238" s="301" t="s">
        <v>5806</v>
      </c>
      <c r="AX238" s="310" t="s">
        <v>4715</v>
      </c>
      <c r="AY238" s="21">
        <f t="shared" si="133"/>
        <v>12.5</v>
      </c>
      <c r="AZ238" s="310">
        <v>16</v>
      </c>
      <c r="BA238" s="310">
        <f t="shared" si="124"/>
        <v>157</v>
      </c>
      <c r="BB238" s="21">
        <f t="shared" si="132"/>
        <v>45.05</v>
      </c>
      <c r="BC238" s="21">
        <f t="shared" si="127"/>
        <v>45.05</v>
      </c>
      <c r="BD238" s="21">
        <v>0</v>
      </c>
      <c r="BE238" s="21">
        <v>90</v>
      </c>
      <c r="BF238" s="21">
        <f t="shared" si="125"/>
        <v>184.89999999999998</v>
      </c>
      <c r="BG238" s="15" t="s">
        <v>6317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58"/>
      <c r="C239" s="358"/>
      <c r="D239" s="460"/>
      <c r="E239" s="376"/>
      <c r="F239" s="358"/>
      <c r="G239" s="371"/>
      <c r="H239" s="371"/>
      <c r="I239" s="371"/>
      <c r="J239" s="286" t="s">
        <v>5943</v>
      </c>
      <c r="K239" s="301" t="s">
        <v>6323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6316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1"/>
        <v>9.5</v>
      </c>
      <c r="AV239" s="21">
        <f t="shared" si="122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4"/>
        <v>157</v>
      </c>
      <c r="BB239" s="21">
        <f t="shared" si="132"/>
        <v>45.05</v>
      </c>
      <c r="BC239" s="21">
        <f t="shared" si="127"/>
        <v>45.05</v>
      </c>
      <c r="BD239" s="21">
        <v>0</v>
      </c>
      <c r="BE239" s="21">
        <v>90</v>
      </c>
      <c r="BF239" s="21">
        <f t="shared" si="125"/>
        <v>184.89999999999998</v>
      </c>
      <c r="BG239" s="15" t="s">
        <v>6317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58"/>
      <c r="C240" s="358"/>
      <c r="D240" s="460"/>
      <c r="E240" s="376"/>
      <c r="F240" s="358"/>
      <c r="G240" s="371"/>
      <c r="H240" s="371"/>
      <c r="I240" s="371"/>
      <c r="J240" s="286" t="s">
        <v>5944</v>
      </c>
      <c r="K240" s="301" t="s">
        <v>6323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6316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1"/>
        <v>9.5</v>
      </c>
      <c r="AV240" s="21">
        <f t="shared" si="122"/>
        <v>9.5</v>
      </c>
      <c r="AW240" s="301" t="s">
        <v>5806</v>
      </c>
      <c r="AX240" s="310" t="s">
        <v>4715</v>
      </c>
      <c r="AY240" s="21">
        <f t="shared" si="133"/>
        <v>12.5</v>
      </c>
      <c r="AZ240" s="310">
        <v>16</v>
      </c>
      <c r="BA240" s="310">
        <f t="shared" si="124"/>
        <v>157</v>
      </c>
      <c r="BB240" s="21">
        <f t="shared" si="132"/>
        <v>45.05</v>
      </c>
      <c r="BC240" s="21">
        <f t="shared" si="127"/>
        <v>45.05</v>
      </c>
      <c r="BD240" s="21">
        <v>0</v>
      </c>
      <c r="BE240" s="21">
        <v>90</v>
      </c>
      <c r="BF240" s="21">
        <f t="shared" si="125"/>
        <v>184.89999999999998</v>
      </c>
      <c r="BG240" s="15" t="s">
        <v>6317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58"/>
      <c r="C241" s="358"/>
      <c r="D241" s="460"/>
      <c r="E241" s="376"/>
      <c r="F241" s="358"/>
      <c r="G241" s="371"/>
      <c r="H241" s="371"/>
      <c r="I241" s="371"/>
      <c r="J241" s="286" t="s">
        <v>5945</v>
      </c>
      <c r="K241" s="301" t="s">
        <v>6319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6316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6333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1"/>
        <v>9.5</v>
      </c>
      <c r="AV241" s="21">
        <f t="shared" si="122"/>
        <v>9.5</v>
      </c>
      <c r="AW241" s="301" t="s">
        <v>5806</v>
      </c>
      <c r="AX241" s="310" t="s">
        <v>4715</v>
      </c>
      <c r="AY241" s="21">
        <f t="shared" si="133"/>
        <v>10</v>
      </c>
      <c r="AZ241" s="310">
        <v>20</v>
      </c>
      <c r="BA241" s="310">
        <f t="shared" si="124"/>
        <v>245</v>
      </c>
      <c r="BB241" s="21">
        <f t="shared" si="132"/>
        <v>45.05</v>
      </c>
      <c r="BC241" s="21">
        <f t="shared" si="127"/>
        <v>45.05</v>
      </c>
      <c r="BD241" s="21">
        <v>60</v>
      </c>
      <c r="BE241" s="21">
        <v>90</v>
      </c>
      <c r="BF241" s="21">
        <f t="shared" si="125"/>
        <v>124.89999999999998</v>
      </c>
      <c r="BG241" s="15" t="s">
        <v>6317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58"/>
      <c r="C242" s="358"/>
      <c r="D242" s="460"/>
      <c r="E242" s="376"/>
      <c r="F242" s="358"/>
      <c r="G242" s="371"/>
      <c r="H242" s="371"/>
      <c r="I242" s="371"/>
      <c r="J242" s="286" t="s">
        <v>5946</v>
      </c>
      <c r="K242" s="301" t="s">
        <v>6323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6316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6333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1"/>
        <v>9.5</v>
      </c>
      <c r="AV242" s="21">
        <f t="shared" si="122"/>
        <v>9.5</v>
      </c>
      <c r="AW242" s="301" t="s">
        <v>5806</v>
      </c>
      <c r="AX242" s="310" t="s">
        <v>4715</v>
      </c>
      <c r="AY242" s="21">
        <f t="shared" si="133"/>
        <v>10</v>
      </c>
      <c r="AZ242" s="310">
        <v>20</v>
      </c>
      <c r="BA242" s="310">
        <f t="shared" si="124"/>
        <v>245</v>
      </c>
      <c r="BB242" s="21">
        <f t="shared" si="132"/>
        <v>45.05</v>
      </c>
      <c r="BC242" s="21">
        <f t="shared" si="127"/>
        <v>45.05</v>
      </c>
      <c r="BD242" s="21">
        <v>60</v>
      </c>
      <c r="BE242" s="21">
        <v>90</v>
      </c>
      <c r="BF242" s="21">
        <f t="shared" si="125"/>
        <v>124.89999999999998</v>
      </c>
      <c r="BG242" s="15" t="s">
        <v>6317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58"/>
      <c r="C243" s="358"/>
      <c r="D243" s="460"/>
      <c r="E243" s="376"/>
      <c r="F243" s="358"/>
      <c r="G243" s="371"/>
      <c r="H243" s="371"/>
      <c r="I243" s="371"/>
      <c r="J243" s="286" t="s">
        <v>5947</v>
      </c>
      <c r="K243" s="301" t="s">
        <v>6323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6316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1"/>
        <v>9.5</v>
      </c>
      <c r="AV243" s="21">
        <f t="shared" si="122"/>
        <v>9.5</v>
      </c>
      <c r="AW243" s="301" t="s">
        <v>5806</v>
      </c>
      <c r="AX243" s="310" t="s">
        <v>4715</v>
      </c>
      <c r="AY243" s="310">
        <f t="shared" si="133"/>
        <v>10</v>
      </c>
      <c r="AZ243" s="310">
        <v>20</v>
      </c>
      <c r="BA243" s="310">
        <f t="shared" si="124"/>
        <v>245</v>
      </c>
      <c r="BB243" s="21">
        <f t="shared" si="132"/>
        <v>45.05</v>
      </c>
      <c r="BC243" s="21">
        <f t="shared" si="127"/>
        <v>45.05</v>
      </c>
      <c r="BD243" s="21">
        <v>60</v>
      </c>
      <c r="BE243" s="21">
        <v>90</v>
      </c>
      <c r="BF243" s="21">
        <f t="shared" si="125"/>
        <v>124.89999999999998</v>
      </c>
      <c r="BG243" s="15" t="s">
        <v>6317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58"/>
      <c r="C244" s="358"/>
      <c r="D244" s="460"/>
      <c r="E244" s="376"/>
      <c r="F244" s="358"/>
      <c r="G244" s="371"/>
      <c r="H244" s="371"/>
      <c r="I244" s="371"/>
      <c r="J244" s="286" t="s">
        <v>5948</v>
      </c>
      <c r="K244" s="301" t="s">
        <v>6323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6316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1"/>
        <v>9.5</v>
      </c>
      <c r="AV244" s="21">
        <f t="shared" si="122"/>
        <v>9.5</v>
      </c>
      <c r="AW244" s="301" t="s">
        <v>5806</v>
      </c>
      <c r="AX244" s="310" t="s">
        <v>4715</v>
      </c>
      <c r="AY244" s="310">
        <f t="shared" si="133"/>
        <v>10</v>
      </c>
      <c r="AZ244" s="310">
        <v>20</v>
      </c>
      <c r="BA244" s="310">
        <f t="shared" si="124"/>
        <v>245</v>
      </c>
      <c r="BB244" s="21">
        <f t="shared" si="132"/>
        <v>45.05</v>
      </c>
      <c r="BC244" s="21">
        <f t="shared" si="127"/>
        <v>45.05</v>
      </c>
      <c r="BD244" s="21">
        <v>60</v>
      </c>
      <c r="BE244" s="21">
        <v>90</v>
      </c>
      <c r="BF244" s="21">
        <f t="shared" si="125"/>
        <v>124.89999999999998</v>
      </c>
      <c r="BG244" s="15" t="s">
        <v>6317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58"/>
      <c r="C245" s="358"/>
      <c r="D245" s="460"/>
      <c r="E245" s="376"/>
      <c r="F245" s="358"/>
      <c r="G245" s="371"/>
      <c r="H245" s="371"/>
      <c r="I245" s="371"/>
      <c r="J245" s="286" t="s">
        <v>5949</v>
      </c>
      <c r="K245" s="301" t="s">
        <v>6319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6316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6320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1"/>
        <v>9.5</v>
      </c>
      <c r="AV245" s="21">
        <f t="shared" si="122"/>
        <v>9.5</v>
      </c>
      <c r="AW245" s="301" t="s">
        <v>5806</v>
      </c>
      <c r="AX245" s="310" t="s">
        <v>4715</v>
      </c>
      <c r="AY245" s="310">
        <f t="shared" si="133"/>
        <v>10</v>
      </c>
      <c r="AZ245" s="310">
        <v>20</v>
      </c>
      <c r="BA245" s="310">
        <f t="shared" si="124"/>
        <v>245</v>
      </c>
      <c r="BB245" s="21">
        <f t="shared" si="132"/>
        <v>45.05</v>
      </c>
      <c r="BC245" s="21">
        <f t="shared" si="127"/>
        <v>45.05</v>
      </c>
      <c r="BD245" s="21">
        <v>60</v>
      </c>
      <c r="BE245" s="21">
        <v>90</v>
      </c>
      <c r="BF245" s="21">
        <f t="shared" si="125"/>
        <v>124.89999999999998</v>
      </c>
      <c r="BG245" s="15" t="s">
        <v>6317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58"/>
      <c r="C246" s="358"/>
      <c r="D246" s="460"/>
      <c r="E246" s="376"/>
      <c r="F246" s="358"/>
      <c r="G246" s="371"/>
      <c r="H246" s="371"/>
      <c r="I246" s="371"/>
      <c r="J246" s="286" t="s">
        <v>5950</v>
      </c>
      <c r="K246" s="301" t="s">
        <v>6323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6316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6320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1"/>
        <v>9.5</v>
      </c>
      <c r="AV246" s="21">
        <f t="shared" si="122"/>
        <v>9.5</v>
      </c>
      <c r="AW246" s="301" t="s">
        <v>5806</v>
      </c>
      <c r="AX246" s="310" t="s">
        <v>4715</v>
      </c>
      <c r="AY246" s="310">
        <f t="shared" si="133"/>
        <v>10</v>
      </c>
      <c r="AZ246" s="310">
        <v>20</v>
      </c>
      <c r="BA246" s="310">
        <f t="shared" si="124"/>
        <v>245</v>
      </c>
      <c r="BB246" s="21">
        <f t="shared" si="132"/>
        <v>45.05</v>
      </c>
      <c r="BC246" s="21">
        <f t="shared" si="127"/>
        <v>45.05</v>
      </c>
      <c r="BD246" s="21">
        <v>60</v>
      </c>
      <c r="BE246" s="21">
        <v>90</v>
      </c>
      <c r="BF246" s="21">
        <f t="shared" si="125"/>
        <v>124.89999999999998</v>
      </c>
      <c r="BG246" s="15" t="s">
        <v>6317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58"/>
      <c r="C247" s="358"/>
      <c r="D247" s="460"/>
      <c r="E247" s="376"/>
      <c r="F247" s="358"/>
      <c r="G247" s="371"/>
      <c r="H247" s="371"/>
      <c r="I247" s="371"/>
      <c r="J247" s="286" t="s">
        <v>5951</v>
      </c>
      <c r="K247" s="301" t="s">
        <v>6319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6316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1"/>
        <v>9.5</v>
      </c>
      <c r="AV247" s="21">
        <f t="shared" si="122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4"/>
        <v>245</v>
      </c>
      <c r="BB247" s="21">
        <f t="shared" si="132"/>
        <v>45.05</v>
      </c>
      <c r="BC247" s="21">
        <f t="shared" si="127"/>
        <v>45.05</v>
      </c>
      <c r="BD247" s="21">
        <v>60</v>
      </c>
      <c r="BE247" s="21">
        <v>90</v>
      </c>
      <c r="BF247" s="21">
        <f t="shared" si="125"/>
        <v>124.89999999999998</v>
      </c>
      <c r="BG247" s="15" t="s">
        <v>6317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59"/>
      <c r="C248" s="359"/>
      <c r="D248" s="461"/>
      <c r="E248" s="377"/>
      <c r="F248" s="359"/>
      <c r="G248" s="372"/>
      <c r="H248" s="372"/>
      <c r="I248" s="372"/>
      <c r="J248" s="286" t="s">
        <v>5952</v>
      </c>
      <c r="K248" s="301" t="s">
        <v>6323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6316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6335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1"/>
        <v>9.5</v>
      </c>
      <c r="AV248" s="23">
        <f t="shared" si="122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4"/>
        <v>245</v>
      </c>
      <c r="BB248" s="23">
        <f t="shared" si="132"/>
        <v>45.05</v>
      </c>
      <c r="BC248" s="23">
        <f t="shared" si="127"/>
        <v>45.05</v>
      </c>
      <c r="BD248" s="23">
        <v>60</v>
      </c>
      <c r="BE248" s="23">
        <v>90</v>
      </c>
      <c r="BF248" s="23">
        <f t="shared" si="125"/>
        <v>124.89999999999998</v>
      </c>
      <c r="BG248" s="19" t="s">
        <v>6317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57">
        <v>34</v>
      </c>
      <c r="C249" s="357">
        <v>2003</v>
      </c>
      <c r="D249" s="368" t="s">
        <v>4800</v>
      </c>
      <c r="E249" s="368" t="s">
        <v>4851</v>
      </c>
      <c r="F249" s="357">
        <v>11</v>
      </c>
      <c r="G249" s="357" t="s">
        <v>5917</v>
      </c>
      <c r="H249" s="357" t="s">
        <v>5916</v>
      </c>
      <c r="I249" s="357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1"/>
        <v>9.8000000000000114</v>
      </c>
      <c r="AV249" s="16">
        <f t="shared" si="122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4"/>
        <v>245</v>
      </c>
      <c r="BB249" s="16">
        <v>60</v>
      </c>
      <c r="BC249" s="16">
        <f t="shared" si="127"/>
        <v>60</v>
      </c>
      <c r="BD249" s="16">
        <v>0</v>
      </c>
      <c r="BE249" s="16">
        <v>90</v>
      </c>
      <c r="BF249" s="16">
        <f t="shared" si="125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58"/>
      <c r="C250" s="358"/>
      <c r="D250" s="369"/>
      <c r="E250" s="369"/>
      <c r="F250" s="358"/>
      <c r="G250" s="358"/>
      <c r="H250" s="358"/>
      <c r="I250" s="358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2"/>
        <v>9.8000000000000114</v>
      </c>
      <c r="AW250" s="301" t="s">
        <v>5806</v>
      </c>
      <c r="AX250" s="310" t="s">
        <v>4562</v>
      </c>
      <c r="AY250" s="43">
        <f t="shared" ref="AY250:AY259" si="134" xml:space="preserve"> 200/AZ250/0.25</f>
        <v>40</v>
      </c>
      <c r="AZ250" s="310">
        <v>20</v>
      </c>
      <c r="BA250" s="310">
        <f t="shared" si="124"/>
        <v>245</v>
      </c>
      <c r="BB250" s="21">
        <v>60</v>
      </c>
      <c r="BC250" s="21">
        <f t="shared" si="127"/>
        <v>60</v>
      </c>
      <c r="BD250" s="21">
        <v>0</v>
      </c>
      <c r="BE250" s="21">
        <v>90</v>
      </c>
      <c r="BF250" s="21">
        <f t="shared" si="125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58"/>
      <c r="C251" s="358"/>
      <c r="D251" s="369"/>
      <c r="E251" s="369"/>
      <c r="F251" s="358"/>
      <c r="G251" s="358"/>
      <c r="H251" s="358"/>
      <c r="I251" s="358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2"/>
        <v>9.8000000000000114</v>
      </c>
      <c r="AW251" s="301" t="s">
        <v>5806</v>
      </c>
      <c r="AX251" s="310" t="s">
        <v>4562</v>
      </c>
      <c r="AY251" s="310">
        <f t="shared" si="134"/>
        <v>40</v>
      </c>
      <c r="AZ251" s="310">
        <v>20</v>
      </c>
      <c r="BA251" s="310">
        <f t="shared" si="124"/>
        <v>245</v>
      </c>
      <c r="BB251" s="21">
        <v>60</v>
      </c>
      <c r="BC251" s="21">
        <f t="shared" si="127"/>
        <v>60</v>
      </c>
      <c r="BD251" s="21">
        <v>0</v>
      </c>
      <c r="BE251" s="21">
        <v>90</v>
      </c>
      <c r="BF251" s="21">
        <f t="shared" si="125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58"/>
      <c r="C252" s="358"/>
      <c r="D252" s="369"/>
      <c r="E252" s="369"/>
      <c r="F252" s="358"/>
      <c r="G252" s="358"/>
      <c r="H252" s="358"/>
      <c r="I252" s="358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2"/>
        <v>9.8000000000000114</v>
      </c>
      <c r="AW252" s="301" t="s">
        <v>5806</v>
      </c>
      <c r="AX252" s="310" t="s">
        <v>4562</v>
      </c>
      <c r="AY252" s="310">
        <f t="shared" si="134"/>
        <v>40</v>
      </c>
      <c r="AZ252" s="310">
        <v>20</v>
      </c>
      <c r="BA252" s="310">
        <f t="shared" si="124"/>
        <v>245</v>
      </c>
      <c r="BB252" s="21">
        <v>60</v>
      </c>
      <c r="BC252" s="21">
        <f t="shared" si="127"/>
        <v>60</v>
      </c>
      <c r="BD252" s="21">
        <v>0</v>
      </c>
      <c r="BE252" s="21">
        <v>90</v>
      </c>
      <c r="BF252" s="21">
        <f t="shared" si="125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58"/>
      <c r="C253" s="358"/>
      <c r="D253" s="369"/>
      <c r="E253" s="369"/>
      <c r="F253" s="358"/>
      <c r="G253" s="358"/>
      <c r="H253" s="358"/>
      <c r="I253" s="358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2"/>
        <v>9.8000000000000114</v>
      </c>
      <c r="AW253" s="301" t="s">
        <v>5806</v>
      </c>
      <c r="AX253" s="310" t="s">
        <v>4562</v>
      </c>
      <c r="AY253" s="310">
        <f t="shared" si="134"/>
        <v>40</v>
      </c>
      <c r="AZ253" s="310">
        <v>20</v>
      </c>
      <c r="BA253" s="310">
        <f t="shared" si="124"/>
        <v>245</v>
      </c>
      <c r="BB253" s="21">
        <v>60</v>
      </c>
      <c r="BC253" s="21">
        <f t="shared" si="127"/>
        <v>60</v>
      </c>
      <c r="BD253" s="21">
        <v>0</v>
      </c>
      <c r="BE253" s="21">
        <v>90</v>
      </c>
      <c r="BF253" s="21">
        <f t="shared" si="125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58"/>
      <c r="C254" s="358"/>
      <c r="D254" s="369"/>
      <c r="E254" s="369"/>
      <c r="F254" s="358"/>
      <c r="G254" s="358"/>
      <c r="H254" s="358"/>
      <c r="I254" s="358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2"/>
        <v>9.8000000000000114</v>
      </c>
      <c r="AW254" s="301" t="s">
        <v>5806</v>
      </c>
      <c r="AX254" s="310" t="s">
        <v>4562</v>
      </c>
      <c r="AY254" s="310">
        <f t="shared" si="134"/>
        <v>40</v>
      </c>
      <c r="AZ254" s="310">
        <v>20</v>
      </c>
      <c r="BA254" s="310">
        <f t="shared" si="124"/>
        <v>245</v>
      </c>
      <c r="BB254" s="21">
        <v>60</v>
      </c>
      <c r="BC254" s="21">
        <f t="shared" si="127"/>
        <v>60</v>
      </c>
      <c r="BD254" s="21">
        <v>0</v>
      </c>
      <c r="BE254" s="21">
        <v>90</v>
      </c>
      <c r="BF254" s="21">
        <f t="shared" si="125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58"/>
      <c r="C255" s="358"/>
      <c r="D255" s="369"/>
      <c r="E255" s="369"/>
      <c r="F255" s="358"/>
      <c r="G255" s="358"/>
      <c r="H255" s="358"/>
      <c r="I255" s="358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2"/>
        <v>19.800000000000011</v>
      </c>
      <c r="AW255" s="301" t="s">
        <v>5806</v>
      </c>
      <c r="AX255" s="310" t="s">
        <v>4562</v>
      </c>
      <c r="AY255" s="310">
        <f t="shared" si="134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5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58"/>
      <c r="C256" s="358"/>
      <c r="D256" s="369"/>
      <c r="E256" s="369"/>
      <c r="F256" s="358"/>
      <c r="G256" s="358"/>
      <c r="H256" s="358"/>
      <c r="I256" s="358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2"/>
        <v>19.800000000000011</v>
      </c>
      <c r="AW256" s="301" t="s">
        <v>5806</v>
      </c>
      <c r="AX256" s="310" t="s">
        <v>4562</v>
      </c>
      <c r="AY256" s="310">
        <f t="shared" si="134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5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58"/>
      <c r="C257" s="358"/>
      <c r="D257" s="369"/>
      <c r="E257" s="369"/>
      <c r="F257" s="358"/>
      <c r="G257" s="358"/>
      <c r="H257" s="358"/>
      <c r="I257" s="358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2"/>
        <v>19.800000000000011</v>
      </c>
      <c r="AW257" s="301" t="s">
        <v>5806</v>
      </c>
      <c r="AX257" s="310" t="s">
        <v>4562</v>
      </c>
      <c r="AY257" s="310">
        <f t="shared" si="134"/>
        <v>40</v>
      </c>
      <c r="AZ257" s="310">
        <v>20</v>
      </c>
      <c r="BA257" s="310">
        <f t="shared" ref="BA257:BA289" si="135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5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58"/>
      <c r="C258" s="358"/>
      <c r="D258" s="369"/>
      <c r="E258" s="369"/>
      <c r="F258" s="358"/>
      <c r="G258" s="358"/>
      <c r="H258" s="358"/>
      <c r="I258" s="358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6336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2"/>
        <v>19.800000000000011</v>
      </c>
      <c r="AW258" s="301" t="s">
        <v>5806</v>
      </c>
      <c r="AX258" s="310" t="s">
        <v>4562</v>
      </c>
      <c r="AY258" s="310">
        <f t="shared" si="134"/>
        <v>40</v>
      </c>
      <c r="AZ258" s="310">
        <v>20</v>
      </c>
      <c r="BA258" s="310">
        <f t="shared" si="135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5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58"/>
      <c r="C259" s="358"/>
      <c r="D259" s="369"/>
      <c r="E259" s="369"/>
      <c r="F259" s="358"/>
      <c r="G259" s="358"/>
      <c r="H259" s="358"/>
      <c r="I259" s="358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2"/>
        <v>19.800000000000011</v>
      </c>
      <c r="AW259" s="301" t="s">
        <v>5806</v>
      </c>
      <c r="AX259" s="310" t="s">
        <v>4562</v>
      </c>
      <c r="AY259" s="310">
        <f t="shared" si="134"/>
        <v>40</v>
      </c>
      <c r="AZ259" s="310">
        <v>20</v>
      </c>
      <c r="BA259" s="310">
        <f t="shared" si="135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5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57">
        <v>35</v>
      </c>
      <c r="C260" s="357">
        <v>2004</v>
      </c>
      <c r="D260" s="357" t="s">
        <v>4670</v>
      </c>
      <c r="E260" s="357" t="s">
        <v>6144</v>
      </c>
      <c r="F260" s="357">
        <v>3</v>
      </c>
      <c r="G260" s="357" t="s">
        <v>6142</v>
      </c>
      <c r="H260" s="357" t="s">
        <v>4675</v>
      </c>
      <c r="I260" s="357" t="s">
        <v>6241</v>
      </c>
      <c r="J260" s="284" t="s">
        <v>6135</v>
      </c>
      <c r="K260" s="300" t="s">
        <v>6323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6316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6317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6">CH260*1.1</f>
        <v>390.50000000000006</v>
      </c>
      <c r="CJ260" s="64">
        <v>470</v>
      </c>
      <c r="CK260" s="31">
        <f t="shared" ref="CK260:CK262" si="137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8">CN260*1.1</f>
        <v>390.50000000000006</v>
      </c>
      <c r="CP260" s="64">
        <v>470</v>
      </c>
      <c r="CQ260" s="31">
        <f t="shared" ref="CQ260:CQ262" si="139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0">CT260*1.1</f>
        <v>390.50000000000006</v>
      </c>
      <c r="CV260" s="64">
        <v>470</v>
      </c>
      <c r="CW260" s="31">
        <f t="shared" ref="CW260:CW262" si="141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58"/>
      <c r="C261" s="358"/>
      <c r="D261" s="358"/>
      <c r="E261" s="358"/>
      <c r="F261" s="358"/>
      <c r="G261" s="358"/>
      <c r="H261" s="358"/>
      <c r="I261" s="358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6317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6"/>
        <v>390.50000000000006</v>
      </c>
      <c r="CJ261" s="59">
        <v>470</v>
      </c>
      <c r="CK261" s="33">
        <f t="shared" si="137"/>
        <v>517</v>
      </c>
      <c r="CL261" s="66">
        <v>200000</v>
      </c>
      <c r="CM261" s="301" t="s">
        <v>4384</v>
      </c>
      <c r="CN261" s="310">
        <v>355</v>
      </c>
      <c r="CO261" s="33">
        <f t="shared" si="138"/>
        <v>390.50000000000006</v>
      </c>
      <c r="CP261" s="59">
        <v>470</v>
      </c>
      <c r="CQ261" s="33">
        <f t="shared" si="139"/>
        <v>517</v>
      </c>
      <c r="CR261" s="66">
        <v>200000</v>
      </c>
      <c r="CS261" s="301" t="s">
        <v>4384</v>
      </c>
      <c r="CT261" s="310">
        <v>355</v>
      </c>
      <c r="CU261" s="33">
        <f t="shared" si="140"/>
        <v>390.50000000000006</v>
      </c>
      <c r="CV261" s="59">
        <v>470</v>
      </c>
      <c r="CW261" s="33">
        <f t="shared" si="141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59"/>
      <c r="C262" s="359"/>
      <c r="D262" s="359"/>
      <c r="E262" s="359"/>
      <c r="F262" s="359"/>
      <c r="G262" s="359"/>
      <c r="H262" s="359"/>
      <c r="I262" s="359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6317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6"/>
        <v>390.50000000000006</v>
      </c>
      <c r="CJ262" s="86">
        <v>470</v>
      </c>
      <c r="CK262" s="35">
        <f t="shared" si="137"/>
        <v>517</v>
      </c>
      <c r="CL262" s="69">
        <v>200000</v>
      </c>
      <c r="CM262" s="308" t="s">
        <v>4384</v>
      </c>
      <c r="CN262" s="311">
        <v>355</v>
      </c>
      <c r="CO262" s="35">
        <f t="shared" si="138"/>
        <v>390.50000000000006</v>
      </c>
      <c r="CP262" s="86">
        <v>470</v>
      </c>
      <c r="CQ262" s="35">
        <f t="shared" si="139"/>
        <v>517</v>
      </c>
      <c r="CR262" s="69">
        <v>200000</v>
      </c>
      <c r="CS262" s="308" t="s">
        <v>4384</v>
      </c>
      <c r="CT262" s="311">
        <v>355</v>
      </c>
      <c r="CU262" s="35">
        <f t="shared" si="140"/>
        <v>390.50000000000006</v>
      </c>
      <c r="CV262" s="86">
        <v>470</v>
      </c>
      <c r="CW262" s="35">
        <f t="shared" si="141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57">
        <v>36</v>
      </c>
      <c r="C263" s="357">
        <v>2004</v>
      </c>
      <c r="D263" s="357" t="s">
        <v>4753</v>
      </c>
      <c r="E263" s="357" t="s">
        <v>4850</v>
      </c>
      <c r="F263" s="357">
        <v>8</v>
      </c>
      <c r="G263" s="357" t="s">
        <v>5923</v>
      </c>
      <c r="H263" s="357" t="s">
        <v>5918</v>
      </c>
      <c r="I263" s="357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2">(AT263-AK263)-AV263</f>
        <v>12</v>
      </c>
      <c r="AV263" s="16">
        <f t="shared" si="122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5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58"/>
      <c r="C264" s="358"/>
      <c r="D264" s="358"/>
      <c r="E264" s="358"/>
      <c r="F264" s="358"/>
      <c r="G264" s="358"/>
      <c r="H264" s="358"/>
      <c r="I264" s="358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2"/>
        <v>12</v>
      </c>
      <c r="AV264" s="21">
        <f t="shared" si="122"/>
        <v>12</v>
      </c>
      <c r="AW264" s="301" t="s">
        <v>5806</v>
      </c>
      <c r="AX264" s="310" t="s">
        <v>4612</v>
      </c>
      <c r="AY264" s="21">
        <f t="shared" ref="AY264:AY270" si="143">150/AZ264/0.25</f>
        <v>30</v>
      </c>
      <c r="AZ264" s="310">
        <v>20</v>
      </c>
      <c r="BA264" s="310">
        <f t="shared" si="135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4">(372.02+342.95)/2</f>
        <v>357.48500000000001</v>
      </c>
      <c r="CJ264" s="310">
        <v>411</v>
      </c>
      <c r="CK264" s="21">
        <f t="shared" ref="CK264:CK270" si="145">(477.29+448.79)/2</f>
        <v>463.04</v>
      </c>
      <c r="CL264" s="68">
        <f t="shared" ref="CL264:CL270" si="146">(206936+220792)/2</f>
        <v>213864</v>
      </c>
      <c r="CM264" s="310" t="s">
        <v>4450</v>
      </c>
      <c r="CN264" s="310">
        <v>275</v>
      </c>
      <c r="CO264" s="21">
        <f t="shared" ref="CO264:CO270" si="147">(363.4+340.14)/2</f>
        <v>351.77</v>
      </c>
      <c r="CP264" s="21">
        <v>411</v>
      </c>
      <c r="CQ264" s="21">
        <f t="shared" ref="CQ264:CQ270" si="148">(454.3+448.23)/2</f>
        <v>451.26499999999999</v>
      </c>
      <c r="CR264" s="68">
        <f t="shared" ref="CR264:CR270" si="149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58"/>
      <c r="C265" s="358"/>
      <c r="D265" s="358"/>
      <c r="E265" s="358"/>
      <c r="F265" s="358"/>
      <c r="G265" s="358"/>
      <c r="H265" s="358"/>
      <c r="I265" s="358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2"/>
        <v>12</v>
      </c>
      <c r="AV265" s="21">
        <f t="shared" si="122"/>
        <v>12</v>
      </c>
      <c r="AW265" s="301" t="s">
        <v>5806</v>
      </c>
      <c r="AX265" s="310" t="s">
        <v>4612</v>
      </c>
      <c r="AY265" s="21">
        <f t="shared" si="143"/>
        <v>30</v>
      </c>
      <c r="AZ265" s="310">
        <v>20</v>
      </c>
      <c r="BA265" s="310">
        <f t="shared" si="135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4"/>
        <v>357.48500000000001</v>
      </c>
      <c r="CJ265" s="310">
        <v>412</v>
      </c>
      <c r="CK265" s="21">
        <f t="shared" si="145"/>
        <v>463.04</v>
      </c>
      <c r="CL265" s="68">
        <f t="shared" si="146"/>
        <v>213864</v>
      </c>
      <c r="CM265" s="310" t="s">
        <v>4450</v>
      </c>
      <c r="CN265" s="310">
        <v>275</v>
      </c>
      <c r="CO265" s="21">
        <f t="shared" si="147"/>
        <v>351.77</v>
      </c>
      <c r="CP265" s="21">
        <v>412</v>
      </c>
      <c r="CQ265" s="21">
        <f t="shared" si="148"/>
        <v>451.26499999999999</v>
      </c>
      <c r="CR265" s="68">
        <f t="shared" si="149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58"/>
      <c r="C266" s="358"/>
      <c r="D266" s="358"/>
      <c r="E266" s="358"/>
      <c r="F266" s="358"/>
      <c r="G266" s="358"/>
      <c r="H266" s="358"/>
      <c r="I266" s="358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2"/>
        <v>12</v>
      </c>
      <c r="AV266" s="21">
        <f t="shared" si="122"/>
        <v>12</v>
      </c>
      <c r="AW266" s="301" t="s">
        <v>5806</v>
      </c>
      <c r="AX266" s="310" t="s">
        <v>4612</v>
      </c>
      <c r="AY266" s="21">
        <f t="shared" si="143"/>
        <v>30</v>
      </c>
      <c r="AZ266" s="310">
        <v>20</v>
      </c>
      <c r="BA266" s="310">
        <f t="shared" si="135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4"/>
        <v>357.48500000000001</v>
      </c>
      <c r="CJ266" s="310">
        <v>412</v>
      </c>
      <c r="CK266" s="21">
        <f t="shared" si="145"/>
        <v>463.04</v>
      </c>
      <c r="CL266" s="68">
        <f t="shared" si="146"/>
        <v>213864</v>
      </c>
      <c r="CM266" s="310" t="s">
        <v>4450</v>
      </c>
      <c r="CN266" s="310">
        <v>275</v>
      </c>
      <c r="CO266" s="21">
        <f t="shared" si="147"/>
        <v>351.77</v>
      </c>
      <c r="CP266" s="21">
        <v>412</v>
      </c>
      <c r="CQ266" s="21">
        <f t="shared" si="148"/>
        <v>451.26499999999999</v>
      </c>
      <c r="CR266" s="68">
        <f t="shared" si="149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58"/>
      <c r="C267" s="358"/>
      <c r="D267" s="358"/>
      <c r="E267" s="358"/>
      <c r="F267" s="358"/>
      <c r="G267" s="358"/>
      <c r="H267" s="358"/>
      <c r="I267" s="358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2"/>
        <v>12</v>
      </c>
      <c r="AV267" s="21">
        <f t="shared" si="122"/>
        <v>12</v>
      </c>
      <c r="AW267" s="301" t="s">
        <v>5806</v>
      </c>
      <c r="AX267" s="310" t="s">
        <v>4612</v>
      </c>
      <c r="AY267" s="21">
        <f t="shared" si="143"/>
        <v>30</v>
      </c>
      <c r="AZ267" s="310">
        <v>20</v>
      </c>
      <c r="BA267" s="310">
        <f t="shared" si="135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4"/>
        <v>357.48500000000001</v>
      </c>
      <c r="CJ267" s="310">
        <v>412</v>
      </c>
      <c r="CK267" s="21">
        <f t="shared" si="145"/>
        <v>463.04</v>
      </c>
      <c r="CL267" s="68">
        <f t="shared" si="146"/>
        <v>213864</v>
      </c>
      <c r="CM267" s="310" t="s">
        <v>4450</v>
      </c>
      <c r="CN267" s="310">
        <v>275</v>
      </c>
      <c r="CO267" s="21">
        <f t="shared" si="147"/>
        <v>351.77</v>
      </c>
      <c r="CP267" s="21">
        <v>412</v>
      </c>
      <c r="CQ267" s="21">
        <f t="shared" si="148"/>
        <v>451.26499999999999</v>
      </c>
      <c r="CR267" s="68">
        <f t="shared" si="149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58"/>
      <c r="C268" s="358"/>
      <c r="D268" s="358"/>
      <c r="E268" s="358"/>
      <c r="F268" s="358"/>
      <c r="G268" s="358"/>
      <c r="H268" s="358"/>
      <c r="I268" s="358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2"/>
        <v>12</v>
      </c>
      <c r="AV268" s="21">
        <f t="shared" si="122"/>
        <v>12</v>
      </c>
      <c r="AW268" s="301" t="s">
        <v>5806</v>
      </c>
      <c r="AX268" s="310" t="s">
        <v>4612</v>
      </c>
      <c r="AY268" s="21">
        <f t="shared" si="143"/>
        <v>30</v>
      </c>
      <c r="AZ268" s="310">
        <v>20</v>
      </c>
      <c r="BA268" s="310">
        <f t="shared" si="135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4"/>
        <v>357.48500000000001</v>
      </c>
      <c r="CJ268" s="310">
        <v>412</v>
      </c>
      <c r="CK268" s="21">
        <f t="shared" si="145"/>
        <v>463.04</v>
      </c>
      <c r="CL268" s="68">
        <f t="shared" si="146"/>
        <v>213864</v>
      </c>
      <c r="CM268" s="310" t="s">
        <v>4450</v>
      </c>
      <c r="CN268" s="310">
        <v>275</v>
      </c>
      <c r="CO268" s="21">
        <f t="shared" si="147"/>
        <v>351.77</v>
      </c>
      <c r="CP268" s="21">
        <v>412</v>
      </c>
      <c r="CQ268" s="21">
        <f t="shared" si="148"/>
        <v>451.26499999999999</v>
      </c>
      <c r="CR268" s="68">
        <f t="shared" si="149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58"/>
      <c r="C269" s="358"/>
      <c r="D269" s="358"/>
      <c r="E269" s="358"/>
      <c r="F269" s="358"/>
      <c r="G269" s="358"/>
      <c r="H269" s="358"/>
      <c r="I269" s="358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2"/>
        <v>12</v>
      </c>
      <c r="AV269" s="21">
        <f t="shared" si="122"/>
        <v>12</v>
      </c>
      <c r="AW269" s="301" t="s">
        <v>5806</v>
      </c>
      <c r="AX269" s="310" t="s">
        <v>4612</v>
      </c>
      <c r="AY269" s="21">
        <f t="shared" si="143"/>
        <v>30</v>
      </c>
      <c r="AZ269" s="310">
        <v>20</v>
      </c>
      <c r="BA269" s="310">
        <f t="shared" si="135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4"/>
        <v>357.48500000000001</v>
      </c>
      <c r="CJ269" s="310">
        <v>412</v>
      </c>
      <c r="CK269" s="21">
        <f t="shared" si="145"/>
        <v>463.04</v>
      </c>
      <c r="CL269" s="68">
        <f t="shared" si="146"/>
        <v>213864</v>
      </c>
      <c r="CM269" s="310" t="s">
        <v>4450</v>
      </c>
      <c r="CN269" s="310">
        <v>275</v>
      </c>
      <c r="CO269" s="21">
        <f t="shared" si="147"/>
        <v>351.77</v>
      </c>
      <c r="CP269" s="21">
        <v>412</v>
      </c>
      <c r="CQ269" s="21">
        <f t="shared" si="148"/>
        <v>451.26499999999999</v>
      </c>
      <c r="CR269" s="68">
        <f t="shared" si="149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59"/>
      <c r="C270" s="359"/>
      <c r="D270" s="359"/>
      <c r="E270" s="359"/>
      <c r="F270" s="359"/>
      <c r="G270" s="359"/>
      <c r="H270" s="359"/>
      <c r="I270" s="359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2"/>
        <v>12</v>
      </c>
      <c r="AV270" s="23">
        <f t="shared" si="122"/>
        <v>12</v>
      </c>
      <c r="AW270" s="308" t="s">
        <v>5806</v>
      </c>
      <c r="AX270" s="311" t="s">
        <v>4612</v>
      </c>
      <c r="AY270" s="23">
        <f t="shared" si="143"/>
        <v>30</v>
      </c>
      <c r="AZ270" s="311">
        <v>20</v>
      </c>
      <c r="BA270" s="311">
        <f t="shared" si="135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4"/>
        <v>357.48500000000001</v>
      </c>
      <c r="CJ270" s="311">
        <v>412</v>
      </c>
      <c r="CK270" s="23">
        <f t="shared" si="145"/>
        <v>463.04</v>
      </c>
      <c r="CL270" s="82">
        <f t="shared" si="146"/>
        <v>213864</v>
      </c>
      <c r="CM270" s="311" t="s">
        <v>4450</v>
      </c>
      <c r="CN270" s="311">
        <v>275</v>
      </c>
      <c r="CO270" s="23">
        <f t="shared" si="147"/>
        <v>351.77</v>
      </c>
      <c r="CP270" s="23">
        <v>412</v>
      </c>
      <c r="CQ270" s="23">
        <f t="shared" si="148"/>
        <v>451.26499999999999</v>
      </c>
      <c r="CR270" s="82">
        <f t="shared" si="149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64">
        <v>37</v>
      </c>
      <c r="C271" s="364">
        <v>2006</v>
      </c>
      <c r="D271" s="368" t="s">
        <v>4678</v>
      </c>
      <c r="E271" s="368" t="s">
        <v>4875</v>
      </c>
      <c r="F271" s="357">
        <v>6</v>
      </c>
      <c r="G271" s="357" t="s">
        <v>5931</v>
      </c>
      <c r="H271" s="357" t="s">
        <v>5922</v>
      </c>
      <c r="I271" s="357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0" xml:space="preserve"> 300/AZ271/0.25</f>
        <v>60</v>
      </c>
      <c r="AZ271" s="310">
        <v>20</v>
      </c>
      <c r="BA271" s="310">
        <f t="shared" si="135"/>
        <v>245</v>
      </c>
      <c r="BB271" s="21">
        <v>85</v>
      </c>
      <c r="BC271" s="21">
        <f t="shared" ref="BC271:BC276" si="151">BB271</f>
        <v>85</v>
      </c>
      <c r="BD271" s="21">
        <v>0</v>
      </c>
      <c r="BE271" s="21">
        <v>100</v>
      </c>
      <c r="BF271" s="21">
        <f t="shared" ref="BF271:BF276" si="152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3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83"/>
      <c r="C272" s="383"/>
      <c r="D272" s="369"/>
      <c r="E272" s="369"/>
      <c r="F272" s="358"/>
      <c r="G272" s="358"/>
      <c r="H272" s="358"/>
      <c r="I272" s="358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0"/>
        <v>60</v>
      </c>
      <c r="AZ272" s="310">
        <v>20</v>
      </c>
      <c r="BA272" s="310">
        <f t="shared" si="135"/>
        <v>245</v>
      </c>
      <c r="BB272" s="21">
        <v>85</v>
      </c>
      <c r="BC272" s="21">
        <f t="shared" si="151"/>
        <v>85</v>
      </c>
      <c r="BD272" s="21">
        <v>0</v>
      </c>
      <c r="BE272" s="21">
        <v>100</v>
      </c>
      <c r="BF272" s="21">
        <f t="shared" si="152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3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4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83"/>
      <c r="C273" s="383"/>
      <c r="D273" s="369"/>
      <c r="E273" s="369"/>
      <c r="F273" s="358"/>
      <c r="G273" s="358"/>
      <c r="H273" s="358"/>
      <c r="I273" s="358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0"/>
        <v>60</v>
      </c>
      <c r="AZ273" s="310">
        <v>20</v>
      </c>
      <c r="BA273" s="310">
        <f t="shared" si="135"/>
        <v>245</v>
      </c>
      <c r="BB273" s="21">
        <v>85</v>
      </c>
      <c r="BC273" s="21">
        <f t="shared" si="151"/>
        <v>85</v>
      </c>
      <c r="BD273" s="21">
        <v>0</v>
      </c>
      <c r="BE273" s="21">
        <v>100</v>
      </c>
      <c r="BF273" s="21">
        <f t="shared" si="152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3"/>
        <v>501.39818751293103</v>
      </c>
      <c r="CD273" s="21">
        <f>4*PI()*16^2/4</f>
        <v>804.24771931898704</v>
      </c>
      <c r="CE273" s="310">
        <v>20</v>
      </c>
      <c r="CF273" s="119">
        <f t="shared" si="154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83"/>
      <c r="C274" s="383"/>
      <c r="D274" s="369"/>
      <c r="E274" s="369"/>
      <c r="F274" s="358"/>
      <c r="G274" s="358"/>
      <c r="H274" s="358"/>
      <c r="I274" s="358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0"/>
        <v>60</v>
      </c>
      <c r="AZ274" s="310">
        <v>20</v>
      </c>
      <c r="BA274" s="310">
        <f t="shared" si="135"/>
        <v>245</v>
      </c>
      <c r="BB274" s="21">
        <v>85</v>
      </c>
      <c r="BC274" s="21">
        <f t="shared" si="151"/>
        <v>85</v>
      </c>
      <c r="BD274" s="21">
        <v>0</v>
      </c>
      <c r="BE274" s="21">
        <v>100</v>
      </c>
      <c r="BF274" s="21">
        <f t="shared" si="152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3"/>
        <v>501.39818751293103</v>
      </c>
      <c r="CD274" s="21">
        <f>2*PI()*16^2/4</f>
        <v>402.12385965949352</v>
      </c>
      <c r="CE274" s="310">
        <v>20</v>
      </c>
      <c r="CF274" s="119">
        <f t="shared" si="154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83"/>
      <c r="C275" s="383"/>
      <c r="D275" s="369"/>
      <c r="E275" s="369"/>
      <c r="F275" s="358"/>
      <c r="G275" s="358"/>
      <c r="H275" s="358"/>
      <c r="I275" s="358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0"/>
        <v>60</v>
      </c>
      <c r="AZ275" s="310">
        <v>20</v>
      </c>
      <c r="BA275" s="310">
        <f t="shared" si="135"/>
        <v>245</v>
      </c>
      <c r="BB275" s="21">
        <v>85</v>
      </c>
      <c r="BC275" s="21">
        <f t="shared" si="151"/>
        <v>85</v>
      </c>
      <c r="BD275" s="21">
        <v>0</v>
      </c>
      <c r="BE275" s="21">
        <v>100</v>
      </c>
      <c r="BF275" s="21">
        <f t="shared" si="152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4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83"/>
      <c r="C276" s="383"/>
      <c r="D276" s="369"/>
      <c r="E276" s="369"/>
      <c r="F276" s="358"/>
      <c r="G276" s="358"/>
      <c r="H276" s="358"/>
      <c r="I276" s="358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0"/>
        <v>60</v>
      </c>
      <c r="AZ276" s="310">
        <v>20</v>
      </c>
      <c r="BA276" s="310">
        <f t="shared" si="135"/>
        <v>245</v>
      </c>
      <c r="BB276" s="21">
        <v>85</v>
      </c>
      <c r="BC276" s="21">
        <f t="shared" si="151"/>
        <v>85</v>
      </c>
      <c r="BD276" s="21">
        <v>0</v>
      </c>
      <c r="BE276" s="21">
        <v>100</v>
      </c>
      <c r="BF276" s="21">
        <f t="shared" si="152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57">
        <v>38</v>
      </c>
      <c r="C277" s="357">
        <v>2007</v>
      </c>
      <c r="D277" s="459" t="s">
        <v>5993</v>
      </c>
      <c r="E277" s="375" t="s">
        <v>4874</v>
      </c>
      <c r="F277" s="357">
        <v>2</v>
      </c>
      <c r="G277" s="370" t="s">
        <v>5920</v>
      </c>
      <c r="H277" s="370" t="s">
        <v>5919</v>
      </c>
      <c r="I277" s="370" t="s">
        <v>6243</v>
      </c>
      <c r="J277" s="290" t="s">
        <v>4742</v>
      </c>
      <c r="K277" s="300" t="s">
        <v>6319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6316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6337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5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6338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6338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6338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59"/>
      <c r="C278" s="359"/>
      <c r="D278" s="461"/>
      <c r="E278" s="377"/>
      <c r="F278" s="359"/>
      <c r="G278" s="372"/>
      <c r="H278" s="372"/>
      <c r="I278" s="372"/>
      <c r="J278" s="292" t="s">
        <v>4743</v>
      </c>
      <c r="K278" s="301" t="s">
        <v>6323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6316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5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6338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6338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6338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57">
        <v>39</v>
      </c>
      <c r="C279" s="357">
        <v>2007</v>
      </c>
      <c r="D279" s="459" t="s">
        <v>5994</v>
      </c>
      <c r="E279" s="375" t="s">
        <v>4873</v>
      </c>
      <c r="F279" s="357">
        <v>3</v>
      </c>
      <c r="G279" s="370" t="s">
        <v>5921</v>
      </c>
      <c r="H279" s="370" t="s">
        <v>5919</v>
      </c>
      <c r="I279" s="370" t="s">
        <v>6244</v>
      </c>
      <c r="J279" s="284" t="s">
        <v>4621</v>
      </c>
      <c r="K279" s="300" t="s">
        <v>6323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5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6316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6338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6338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6338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58"/>
      <c r="C280" s="358"/>
      <c r="D280" s="460"/>
      <c r="E280" s="376"/>
      <c r="F280" s="358"/>
      <c r="G280" s="371"/>
      <c r="H280" s="371"/>
      <c r="I280" s="371"/>
      <c r="J280" s="286" t="s">
        <v>4597</v>
      </c>
      <c r="K280" s="301" t="s">
        <v>6323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5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6316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6338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6338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6338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59"/>
      <c r="C281" s="359"/>
      <c r="D281" s="461"/>
      <c r="E281" s="377"/>
      <c r="F281" s="359"/>
      <c r="G281" s="372"/>
      <c r="H281" s="372"/>
      <c r="I281" s="372"/>
      <c r="J281" s="285" t="s">
        <v>4598</v>
      </c>
      <c r="K281" s="308" t="s">
        <v>6323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5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6316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57">
        <v>40</v>
      </c>
      <c r="C282" s="357">
        <v>2007</v>
      </c>
      <c r="D282" s="459" t="s">
        <v>4679</v>
      </c>
      <c r="E282" s="375" t="s">
        <v>4849</v>
      </c>
      <c r="F282" s="357">
        <v>10</v>
      </c>
      <c r="G282" s="370" t="s">
        <v>5897</v>
      </c>
      <c r="H282" s="370" t="s">
        <v>5896</v>
      </c>
      <c r="I282" s="370" t="s">
        <v>6245</v>
      </c>
      <c r="J282" s="286" t="s">
        <v>4823</v>
      </c>
      <c r="K282" s="301" t="s">
        <v>6319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6316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6339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6340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5">0.175*BA282*DJ282/1000</f>
        <v>75.365499999999997</v>
      </c>
      <c r="AZ282" s="309">
        <v>24</v>
      </c>
      <c r="BA282" s="309">
        <f t="shared" si="135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6317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6">CH282*1.1</f>
        <v>390.50000000000006</v>
      </c>
      <c r="CJ282" s="188">
        <v>470</v>
      </c>
      <c r="CK282" s="31">
        <f t="shared" ref="CK282:CK291" si="157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8">CN282*1.1</f>
        <v>390.50000000000006</v>
      </c>
      <c r="CP282" s="64">
        <v>470</v>
      </c>
      <c r="CQ282" s="31">
        <f t="shared" ref="CQ282:CQ291" si="159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14" t="s">
        <v>6363</v>
      </c>
    </row>
    <row r="283" spans="1:119">
      <c r="A283" s="301">
        <v>278</v>
      </c>
      <c r="B283" s="358"/>
      <c r="C283" s="358"/>
      <c r="D283" s="460"/>
      <c r="E283" s="376"/>
      <c r="F283" s="358"/>
      <c r="G283" s="371"/>
      <c r="H283" s="371"/>
      <c r="I283" s="371"/>
      <c r="J283" s="286" t="s">
        <v>4824</v>
      </c>
      <c r="K283" s="301" t="s">
        <v>6319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6316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6339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6340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5"/>
        <v>75.365499999999997</v>
      </c>
      <c r="AZ283" s="310">
        <v>24</v>
      </c>
      <c r="BA283" s="310">
        <f t="shared" si="135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6317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6"/>
        <v>390.50000000000006</v>
      </c>
      <c r="CJ283" s="62">
        <v>470</v>
      </c>
      <c r="CK283" s="33">
        <f t="shared" si="157"/>
        <v>517</v>
      </c>
      <c r="CL283" s="66">
        <v>200000</v>
      </c>
      <c r="CM283" s="301" t="s">
        <v>5971</v>
      </c>
      <c r="CN283" s="59">
        <v>355</v>
      </c>
      <c r="CO283" s="33">
        <f t="shared" si="158"/>
        <v>390.50000000000006</v>
      </c>
      <c r="CP283" s="59">
        <v>470</v>
      </c>
      <c r="CQ283" s="33">
        <f t="shared" si="159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15" t="s">
        <v>6363</v>
      </c>
    </row>
    <row r="284" spans="1:119">
      <c r="A284" s="301">
        <v>279</v>
      </c>
      <c r="B284" s="358"/>
      <c r="C284" s="358"/>
      <c r="D284" s="460"/>
      <c r="E284" s="376"/>
      <c r="F284" s="358"/>
      <c r="G284" s="371"/>
      <c r="H284" s="371"/>
      <c r="I284" s="371"/>
      <c r="J284" s="286" t="s">
        <v>6341</v>
      </c>
      <c r="K284" s="301" t="s">
        <v>6319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6316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6339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6340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5"/>
        <v>75.365499999999997</v>
      </c>
      <c r="AZ284" s="310">
        <v>24</v>
      </c>
      <c r="BA284" s="310">
        <f t="shared" si="135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6317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6"/>
        <v>390.50000000000006</v>
      </c>
      <c r="CJ284" s="62">
        <v>470</v>
      </c>
      <c r="CK284" s="33">
        <f t="shared" si="157"/>
        <v>517</v>
      </c>
      <c r="CL284" s="66">
        <v>200000</v>
      </c>
      <c r="CM284" s="301" t="s">
        <v>5971</v>
      </c>
      <c r="CN284" s="59">
        <v>355</v>
      </c>
      <c r="CO284" s="33">
        <f t="shared" si="158"/>
        <v>390.50000000000006</v>
      </c>
      <c r="CP284" s="59">
        <v>470</v>
      </c>
      <c r="CQ284" s="33">
        <f t="shared" si="159"/>
        <v>517</v>
      </c>
      <c r="CR284" s="66">
        <v>200000</v>
      </c>
      <c r="CS284" s="301" t="s">
        <v>6342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15" t="s">
        <v>6363</v>
      </c>
    </row>
    <row r="285" spans="1:119">
      <c r="A285" s="301">
        <v>280</v>
      </c>
      <c r="B285" s="358"/>
      <c r="C285" s="358"/>
      <c r="D285" s="460"/>
      <c r="E285" s="376"/>
      <c r="F285" s="358"/>
      <c r="G285" s="371"/>
      <c r="H285" s="371"/>
      <c r="I285" s="371"/>
      <c r="J285" s="286" t="s">
        <v>6343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6316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6339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6340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5"/>
        <v>75.365499999999997</v>
      </c>
      <c r="AZ285" s="310">
        <v>24</v>
      </c>
      <c r="BA285" s="310">
        <f t="shared" si="135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6317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6"/>
        <v>390.50000000000006</v>
      </c>
      <c r="CJ285" s="62">
        <v>470</v>
      </c>
      <c r="CK285" s="33">
        <f t="shared" si="157"/>
        <v>517</v>
      </c>
      <c r="CL285" s="66">
        <v>200000</v>
      </c>
      <c r="CM285" s="301" t="s">
        <v>5971</v>
      </c>
      <c r="CN285" s="59">
        <v>355</v>
      </c>
      <c r="CO285" s="33">
        <f t="shared" si="158"/>
        <v>390.50000000000006</v>
      </c>
      <c r="CP285" s="59">
        <v>470</v>
      </c>
      <c r="CQ285" s="33">
        <f t="shared" si="159"/>
        <v>517</v>
      </c>
      <c r="CR285" s="66">
        <v>200000</v>
      </c>
      <c r="CS285" s="301" t="s">
        <v>6342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15" t="s">
        <v>6363</v>
      </c>
    </row>
    <row r="286" spans="1:119">
      <c r="A286" s="301">
        <v>281</v>
      </c>
      <c r="B286" s="358"/>
      <c r="C286" s="358"/>
      <c r="D286" s="460"/>
      <c r="E286" s="376"/>
      <c r="F286" s="358"/>
      <c r="G286" s="371"/>
      <c r="H286" s="371"/>
      <c r="I286" s="371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6316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6339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5"/>
        <v>75.365499999999997</v>
      </c>
      <c r="AZ286" s="310">
        <v>24</v>
      </c>
      <c r="BA286" s="310">
        <f t="shared" si="135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6317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6"/>
        <v>390.50000000000006</v>
      </c>
      <c r="CJ286" s="62">
        <v>470</v>
      </c>
      <c r="CK286" s="33">
        <f t="shared" si="157"/>
        <v>517</v>
      </c>
      <c r="CL286" s="66">
        <v>200000</v>
      </c>
      <c r="CM286" s="301" t="s">
        <v>5971</v>
      </c>
      <c r="CN286" s="59">
        <v>355</v>
      </c>
      <c r="CO286" s="33">
        <f t="shared" si="158"/>
        <v>390.50000000000006</v>
      </c>
      <c r="CP286" s="59">
        <v>470</v>
      </c>
      <c r="CQ286" s="33">
        <f t="shared" si="159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15" t="s">
        <v>6363</v>
      </c>
    </row>
    <row r="287" spans="1:119">
      <c r="A287" s="301">
        <v>282</v>
      </c>
      <c r="B287" s="358"/>
      <c r="C287" s="358"/>
      <c r="D287" s="460"/>
      <c r="E287" s="376"/>
      <c r="F287" s="358"/>
      <c r="G287" s="371"/>
      <c r="H287" s="371"/>
      <c r="I287" s="371"/>
      <c r="J287" s="286" t="s">
        <v>6344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6316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6339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5"/>
        <v>75.365499999999997</v>
      </c>
      <c r="AZ287" s="310">
        <v>24</v>
      </c>
      <c r="BA287" s="310">
        <f t="shared" si="135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6317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6"/>
        <v>390.50000000000006</v>
      </c>
      <c r="CJ287" s="62">
        <v>470</v>
      </c>
      <c r="CK287" s="33">
        <f t="shared" si="157"/>
        <v>517</v>
      </c>
      <c r="CL287" s="66">
        <v>200000</v>
      </c>
      <c r="CM287" s="301" t="s">
        <v>5971</v>
      </c>
      <c r="CN287" s="59">
        <v>355</v>
      </c>
      <c r="CO287" s="33">
        <f t="shared" si="158"/>
        <v>390.50000000000006</v>
      </c>
      <c r="CP287" s="59">
        <v>470</v>
      </c>
      <c r="CQ287" s="33">
        <f t="shared" si="159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15" t="s">
        <v>6363</v>
      </c>
    </row>
    <row r="288" spans="1:119">
      <c r="A288" s="301">
        <v>283</v>
      </c>
      <c r="B288" s="358"/>
      <c r="C288" s="358"/>
      <c r="D288" s="460"/>
      <c r="E288" s="376"/>
      <c r="F288" s="358"/>
      <c r="G288" s="371"/>
      <c r="H288" s="371"/>
      <c r="I288" s="371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6316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6339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5"/>
        <v>75.365499999999997</v>
      </c>
      <c r="AZ288" s="310">
        <v>24</v>
      </c>
      <c r="BA288" s="310">
        <f t="shared" si="135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6317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6"/>
        <v>390.50000000000006</v>
      </c>
      <c r="CJ288" s="62">
        <v>470</v>
      </c>
      <c r="CK288" s="33">
        <f t="shared" si="157"/>
        <v>517</v>
      </c>
      <c r="CL288" s="66">
        <v>200000</v>
      </c>
      <c r="CM288" s="301" t="s">
        <v>5971</v>
      </c>
      <c r="CN288" s="59">
        <v>355</v>
      </c>
      <c r="CO288" s="33">
        <f t="shared" si="158"/>
        <v>390.50000000000006</v>
      </c>
      <c r="CP288" s="59">
        <v>470</v>
      </c>
      <c r="CQ288" s="33">
        <f t="shared" si="159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15" t="s">
        <v>6363</v>
      </c>
    </row>
    <row r="289" spans="1:119">
      <c r="A289" s="301">
        <v>284</v>
      </c>
      <c r="B289" s="358"/>
      <c r="C289" s="358"/>
      <c r="D289" s="460"/>
      <c r="E289" s="376"/>
      <c r="F289" s="358"/>
      <c r="G289" s="371"/>
      <c r="H289" s="371"/>
      <c r="I289" s="371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6316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6339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5"/>
        <v>75.365499999999997</v>
      </c>
      <c r="AZ289" s="310">
        <v>24</v>
      </c>
      <c r="BA289" s="310">
        <f t="shared" si="135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6317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6"/>
        <v>390.50000000000006</v>
      </c>
      <c r="CJ289" s="62">
        <v>470</v>
      </c>
      <c r="CK289" s="33">
        <f t="shared" si="157"/>
        <v>517</v>
      </c>
      <c r="CL289" s="66">
        <v>200000</v>
      </c>
      <c r="CM289" s="301" t="s">
        <v>5971</v>
      </c>
      <c r="CN289" s="59">
        <v>355</v>
      </c>
      <c r="CO289" s="33">
        <f t="shared" si="158"/>
        <v>390.50000000000006</v>
      </c>
      <c r="CP289" s="59">
        <v>470</v>
      </c>
      <c r="CQ289" s="33">
        <f t="shared" si="159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15" t="s">
        <v>6363</v>
      </c>
    </row>
    <row r="290" spans="1:119">
      <c r="A290" s="301">
        <v>285</v>
      </c>
      <c r="B290" s="358"/>
      <c r="C290" s="358"/>
      <c r="D290" s="460"/>
      <c r="E290" s="376"/>
      <c r="F290" s="358"/>
      <c r="G290" s="371"/>
      <c r="H290" s="371"/>
      <c r="I290" s="371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6316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6339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5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6317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6"/>
        <v>390.50000000000006</v>
      </c>
      <c r="CJ290" s="62">
        <v>470</v>
      </c>
      <c r="CK290" s="33">
        <f t="shared" si="157"/>
        <v>517</v>
      </c>
      <c r="CL290" s="66">
        <v>200000</v>
      </c>
      <c r="CM290" s="301" t="s">
        <v>5971</v>
      </c>
      <c r="CN290" s="59">
        <v>355</v>
      </c>
      <c r="CO290" s="33">
        <f t="shared" si="158"/>
        <v>390.50000000000006</v>
      </c>
      <c r="CP290" s="59">
        <v>470</v>
      </c>
      <c r="CQ290" s="33">
        <f t="shared" si="159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15" t="s">
        <v>6363</v>
      </c>
    </row>
    <row r="291" spans="1:119" ht="15.6" customHeight="1" thickBot="1">
      <c r="A291" s="301">
        <v>286</v>
      </c>
      <c r="B291" s="359"/>
      <c r="C291" s="359"/>
      <c r="D291" s="461"/>
      <c r="E291" s="377"/>
      <c r="F291" s="359"/>
      <c r="G291" s="372"/>
      <c r="H291" s="372"/>
      <c r="I291" s="372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6316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6339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6340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5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6317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6"/>
        <v>390.50000000000006</v>
      </c>
      <c r="CJ291" s="73">
        <v>470</v>
      </c>
      <c r="CK291" s="35">
        <f t="shared" si="157"/>
        <v>517</v>
      </c>
      <c r="CL291" s="69">
        <v>200000</v>
      </c>
      <c r="CM291" s="308" t="s">
        <v>5971</v>
      </c>
      <c r="CN291" s="86">
        <v>355</v>
      </c>
      <c r="CO291" s="35">
        <f t="shared" si="158"/>
        <v>390.50000000000006</v>
      </c>
      <c r="CP291" s="86">
        <v>470</v>
      </c>
      <c r="CQ291" s="35">
        <f t="shared" si="159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15" t="s">
        <v>6363</v>
      </c>
    </row>
    <row r="292" spans="1:119" ht="15.6" customHeight="1">
      <c r="A292" s="300">
        <v>287</v>
      </c>
      <c r="B292" s="357">
        <v>41</v>
      </c>
      <c r="C292" s="357">
        <v>2008</v>
      </c>
      <c r="D292" s="357" t="s">
        <v>6000</v>
      </c>
      <c r="E292" s="357" t="s">
        <v>6007</v>
      </c>
      <c r="F292" s="357">
        <v>3</v>
      </c>
      <c r="G292" s="357" t="s">
        <v>5998</v>
      </c>
      <c r="H292" s="357" t="s">
        <v>5999</v>
      </c>
      <c r="I292" s="357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5"/>
        <v>27.474999999999998</v>
      </c>
      <c r="AZ292" s="309">
        <v>16</v>
      </c>
      <c r="BA292" s="309">
        <f t="shared" ref="BA292:BA355" si="160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1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6318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6318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6318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58"/>
      <c r="C293" s="358"/>
      <c r="D293" s="358"/>
      <c r="E293" s="358"/>
      <c r="F293" s="358"/>
      <c r="G293" s="358"/>
      <c r="H293" s="358"/>
      <c r="I293" s="358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5"/>
        <v>27.474999999999998</v>
      </c>
      <c r="AZ293" s="303">
        <v>16</v>
      </c>
      <c r="BA293" s="310">
        <f t="shared" si="160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1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6318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6318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6318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59"/>
      <c r="C294" s="359"/>
      <c r="D294" s="359"/>
      <c r="E294" s="359"/>
      <c r="F294" s="359"/>
      <c r="G294" s="359"/>
      <c r="H294" s="359"/>
      <c r="I294" s="359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5"/>
        <v>27.474999999999998</v>
      </c>
      <c r="AZ294" s="304">
        <v>16</v>
      </c>
      <c r="BA294" s="311">
        <f t="shared" si="160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6318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6318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6318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57">
        <v>42</v>
      </c>
      <c r="C295" s="357">
        <v>2009</v>
      </c>
      <c r="D295" s="459" t="s">
        <v>4674</v>
      </c>
      <c r="E295" s="375" t="s">
        <v>4847</v>
      </c>
      <c r="F295" s="357">
        <v>4</v>
      </c>
      <c r="G295" s="370" t="s">
        <v>5920</v>
      </c>
      <c r="H295" s="370" t="s">
        <v>5919</v>
      </c>
      <c r="I295" s="370" t="s">
        <v>6247</v>
      </c>
      <c r="J295" s="286" t="s">
        <v>4713</v>
      </c>
      <c r="K295" s="300" t="s">
        <v>6323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6316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6345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2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0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6316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58"/>
      <c r="C296" s="358"/>
      <c r="D296" s="460"/>
      <c r="E296" s="376"/>
      <c r="F296" s="358"/>
      <c r="G296" s="371"/>
      <c r="H296" s="371"/>
      <c r="I296" s="371"/>
      <c r="J296" s="286" t="s">
        <v>4714</v>
      </c>
      <c r="K296" s="301" t="s">
        <v>6323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6316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6345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2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0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6316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58"/>
      <c r="C297" s="358"/>
      <c r="D297" s="460"/>
      <c r="E297" s="376"/>
      <c r="F297" s="358"/>
      <c r="G297" s="371"/>
      <c r="H297" s="371"/>
      <c r="I297" s="371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2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0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59"/>
      <c r="C298" s="359"/>
      <c r="D298" s="461"/>
      <c r="E298" s="377"/>
      <c r="F298" s="359"/>
      <c r="G298" s="372"/>
      <c r="H298" s="372"/>
      <c r="I298" s="372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2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0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57">
        <v>43</v>
      </c>
      <c r="C299" s="357">
        <v>2009</v>
      </c>
      <c r="D299" s="366" t="s">
        <v>4680</v>
      </c>
      <c r="E299" s="368" t="s">
        <v>4848</v>
      </c>
      <c r="F299" s="357">
        <v>6</v>
      </c>
      <c r="G299" s="370" t="s">
        <v>5934</v>
      </c>
      <c r="H299" s="370" t="s">
        <v>5933</v>
      </c>
      <c r="I299" s="370" t="s">
        <v>6248</v>
      </c>
      <c r="J299" s="284" t="s">
        <v>4429</v>
      </c>
      <c r="K299" s="301" t="s">
        <v>6319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6316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6346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6347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3">(AT299-AK299)-AV299</f>
        <v>26</v>
      </c>
      <c r="AV299" s="16">
        <f t="shared" si="162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0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4">AT299-BB299-BC299-BD299</f>
        <v>129</v>
      </c>
      <c r="BG299" s="22" t="s">
        <v>6317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6318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6318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6318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4435</v>
      </c>
      <c r="DO299" s="305" t="s">
        <v>4565</v>
      </c>
    </row>
    <row r="300" spans="1:119">
      <c r="A300" s="301">
        <v>295</v>
      </c>
      <c r="B300" s="358"/>
      <c r="C300" s="358"/>
      <c r="D300" s="367"/>
      <c r="E300" s="369"/>
      <c r="F300" s="358"/>
      <c r="G300" s="371"/>
      <c r="H300" s="371"/>
      <c r="I300" s="371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6316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6346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6347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3"/>
        <v>26</v>
      </c>
      <c r="AV300" s="21">
        <f t="shared" si="162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0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4"/>
        <v>129</v>
      </c>
      <c r="BG300" s="15" t="s">
        <v>6317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6318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6318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6318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4435</v>
      </c>
      <c r="DO300" s="306" t="s">
        <v>4565</v>
      </c>
    </row>
    <row r="301" spans="1:119">
      <c r="A301" s="301">
        <v>296</v>
      </c>
      <c r="B301" s="358"/>
      <c r="C301" s="358"/>
      <c r="D301" s="367"/>
      <c r="E301" s="369"/>
      <c r="F301" s="358"/>
      <c r="G301" s="371"/>
      <c r="H301" s="371"/>
      <c r="I301" s="371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6348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6349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3"/>
        <v>50</v>
      </c>
      <c r="AV301" s="21">
        <f t="shared" si="162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0"/>
        <v>245</v>
      </c>
      <c r="BB301" s="21">
        <v>110</v>
      </c>
      <c r="BC301" s="21">
        <f t="shared" ref="BC301:BC347" si="165">BB301</f>
        <v>110</v>
      </c>
      <c r="BD301" s="21">
        <v>90</v>
      </c>
      <c r="BE301" s="21">
        <v>90</v>
      </c>
      <c r="BF301" s="21">
        <f t="shared" si="164"/>
        <v>190</v>
      </c>
      <c r="BG301" s="15" t="s">
        <v>6316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6318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6318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6318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4435</v>
      </c>
      <c r="DO301" s="306" t="s">
        <v>4565</v>
      </c>
    </row>
    <row r="302" spans="1:119">
      <c r="A302" s="301">
        <v>297</v>
      </c>
      <c r="B302" s="358"/>
      <c r="C302" s="358"/>
      <c r="D302" s="367"/>
      <c r="E302" s="369"/>
      <c r="F302" s="358"/>
      <c r="G302" s="371"/>
      <c r="H302" s="371"/>
      <c r="I302" s="371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6316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6348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3"/>
        <v>50</v>
      </c>
      <c r="AV302" s="21">
        <f t="shared" si="162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0"/>
        <v>245</v>
      </c>
      <c r="BB302" s="21">
        <v>110</v>
      </c>
      <c r="BC302" s="21">
        <f t="shared" si="165"/>
        <v>110</v>
      </c>
      <c r="BD302" s="21">
        <v>90</v>
      </c>
      <c r="BE302" s="21">
        <v>140</v>
      </c>
      <c r="BF302" s="21">
        <f t="shared" si="164"/>
        <v>190</v>
      </c>
      <c r="BG302" s="15" t="s">
        <v>6316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6318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6318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6318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4435</v>
      </c>
      <c r="DO302" s="306" t="s">
        <v>4565</v>
      </c>
    </row>
    <row r="303" spans="1:119">
      <c r="A303" s="301">
        <v>298</v>
      </c>
      <c r="B303" s="358"/>
      <c r="C303" s="358"/>
      <c r="D303" s="367"/>
      <c r="E303" s="369"/>
      <c r="F303" s="358"/>
      <c r="G303" s="371"/>
      <c r="H303" s="371"/>
      <c r="I303" s="371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6316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6350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6351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3"/>
        <v>47</v>
      </c>
      <c r="AV303" s="21">
        <f t="shared" si="162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0"/>
        <v>353</v>
      </c>
      <c r="BB303" s="21">
        <v>106.5</v>
      </c>
      <c r="BC303" s="21">
        <f t="shared" si="165"/>
        <v>106.5</v>
      </c>
      <c r="BD303" s="21">
        <v>90</v>
      </c>
      <c r="BE303" s="21">
        <v>90</v>
      </c>
      <c r="BF303" s="21">
        <f t="shared" si="164"/>
        <v>297</v>
      </c>
      <c r="BG303" s="15" t="s">
        <v>6316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6318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6318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6318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4435</v>
      </c>
      <c r="DO303" s="306" t="s">
        <v>4565</v>
      </c>
    </row>
    <row r="304" spans="1:119" ht="15.6" customHeight="1" thickBot="1">
      <c r="A304" s="301">
        <v>299</v>
      </c>
      <c r="B304" s="359"/>
      <c r="C304" s="359"/>
      <c r="D304" s="374"/>
      <c r="E304" s="373"/>
      <c r="F304" s="359"/>
      <c r="G304" s="372"/>
      <c r="H304" s="372"/>
      <c r="I304" s="372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6316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6350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6351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3"/>
        <v>47</v>
      </c>
      <c r="AV304" s="21">
        <f t="shared" si="162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0"/>
        <v>353</v>
      </c>
      <c r="BB304" s="21">
        <v>106.5</v>
      </c>
      <c r="BC304" s="21">
        <f t="shared" si="165"/>
        <v>106.5</v>
      </c>
      <c r="BD304" s="21">
        <v>90</v>
      </c>
      <c r="BE304" s="21">
        <v>140</v>
      </c>
      <c r="BF304" s="21">
        <f t="shared" si="164"/>
        <v>297</v>
      </c>
      <c r="BG304" s="15" t="s">
        <v>6316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6318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6318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6318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4435</v>
      </c>
      <c r="DO304" s="306" t="s">
        <v>4565</v>
      </c>
    </row>
    <row r="305" spans="1:119" ht="15.6" customHeight="1">
      <c r="A305" s="300">
        <v>300</v>
      </c>
      <c r="B305" s="357">
        <v>44</v>
      </c>
      <c r="C305" s="357">
        <v>2011</v>
      </c>
      <c r="D305" s="459" t="s">
        <v>4680</v>
      </c>
      <c r="E305" s="375" t="s">
        <v>6282</v>
      </c>
      <c r="F305" s="357">
        <v>5</v>
      </c>
      <c r="G305" s="370" t="s">
        <v>5934</v>
      </c>
      <c r="H305" s="370" t="s">
        <v>5933</v>
      </c>
      <c r="I305" s="370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6316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0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4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6318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6318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6318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58"/>
      <c r="C306" s="358"/>
      <c r="D306" s="460"/>
      <c r="E306" s="376"/>
      <c r="F306" s="358"/>
      <c r="G306" s="371"/>
      <c r="H306" s="371"/>
      <c r="I306" s="371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6316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6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0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4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6318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6318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6318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58"/>
      <c r="C307" s="358"/>
      <c r="D307" s="460"/>
      <c r="E307" s="376"/>
      <c r="F307" s="358"/>
      <c r="G307" s="371"/>
      <c r="H307" s="371"/>
      <c r="I307" s="371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6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0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4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6318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6318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6318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58"/>
      <c r="C308" s="358"/>
      <c r="D308" s="460"/>
      <c r="E308" s="376"/>
      <c r="F308" s="358"/>
      <c r="G308" s="371"/>
      <c r="H308" s="371"/>
      <c r="I308" s="371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6316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6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0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4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6318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6318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6318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59"/>
      <c r="C309" s="359"/>
      <c r="D309" s="461"/>
      <c r="E309" s="377"/>
      <c r="F309" s="359"/>
      <c r="G309" s="372"/>
      <c r="H309" s="372"/>
      <c r="I309" s="372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6316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6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0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4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6318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6318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6318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57">
        <v>45</v>
      </c>
      <c r="C310" s="357">
        <v>2011</v>
      </c>
      <c r="D310" s="368" t="s">
        <v>4681</v>
      </c>
      <c r="E310" s="368" t="s">
        <v>4846</v>
      </c>
      <c r="F310" s="357">
        <v>3</v>
      </c>
      <c r="G310" s="357" t="s">
        <v>5927</v>
      </c>
      <c r="H310" s="357" t="s">
        <v>5922</v>
      </c>
      <c r="I310" s="357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2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0"/>
        <v>245</v>
      </c>
      <c r="BB310" s="21">
        <v>97</v>
      </c>
      <c r="BC310" s="21">
        <f t="shared" si="165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58"/>
      <c r="C311" s="358"/>
      <c r="D311" s="369"/>
      <c r="E311" s="369"/>
      <c r="F311" s="358"/>
      <c r="G311" s="358"/>
      <c r="H311" s="358"/>
      <c r="I311" s="358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2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0"/>
        <v>245</v>
      </c>
      <c r="BB311" s="21">
        <v>97</v>
      </c>
      <c r="BC311" s="21">
        <f t="shared" si="165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59"/>
      <c r="C312" s="359"/>
      <c r="D312" s="373"/>
      <c r="E312" s="373"/>
      <c r="F312" s="359"/>
      <c r="G312" s="359"/>
      <c r="H312" s="359"/>
      <c r="I312" s="359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2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0"/>
        <v>245</v>
      </c>
      <c r="BB312" s="23">
        <v>97</v>
      </c>
      <c r="BC312" s="23">
        <f t="shared" si="165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57">
        <v>46</v>
      </c>
      <c r="C313" s="357">
        <v>2012</v>
      </c>
      <c r="D313" s="357" t="s">
        <v>4752</v>
      </c>
      <c r="E313" s="357" t="s">
        <v>4845</v>
      </c>
      <c r="F313" s="357">
        <v>2</v>
      </c>
      <c r="G313" s="357" t="s">
        <v>5935</v>
      </c>
      <c r="H313" s="357" t="s">
        <v>4675</v>
      </c>
      <c r="I313" s="357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7">(AT313-AK313)-AV313</f>
        <v>22.5</v>
      </c>
      <c r="AV313" s="16">
        <f t="shared" si="162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59"/>
      <c r="C314" s="359"/>
      <c r="D314" s="359"/>
      <c r="E314" s="359"/>
      <c r="F314" s="359"/>
      <c r="G314" s="359"/>
      <c r="H314" s="359"/>
      <c r="I314" s="359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7"/>
        <v>22.5</v>
      </c>
      <c r="AV314" s="23">
        <f t="shared" si="162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57">
        <v>47</v>
      </c>
      <c r="C315" s="357">
        <v>2012</v>
      </c>
      <c r="D315" s="366" t="s">
        <v>4682</v>
      </c>
      <c r="E315" s="368" t="s">
        <v>4844</v>
      </c>
      <c r="F315" s="357">
        <v>4</v>
      </c>
      <c r="G315" s="370" t="s">
        <v>5934</v>
      </c>
      <c r="H315" s="370" t="s">
        <v>5933</v>
      </c>
      <c r="I315" s="370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6316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7"/>
        <v>25</v>
      </c>
      <c r="AV315" s="16">
        <f t="shared" si="162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0"/>
        <v>245</v>
      </c>
      <c r="BB315" s="16">
        <v>85</v>
      </c>
      <c r="BC315" s="16">
        <f t="shared" si="165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58"/>
      <c r="C316" s="358"/>
      <c r="D316" s="367"/>
      <c r="E316" s="369"/>
      <c r="F316" s="358"/>
      <c r="G316" s="371"/>
      <c r="H316" s="371"/>
      <c r="I316" s="371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6316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7"/>
        <v>25</v>
      </c>
      <c r="AV316" s="21">
        <f t="shared" si="162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0"/>
        <v>245</v>
      </c>
      <c r="BB316" s="21">
        <v>85</v>
      </c>
      <c r="BC316" s="21">
        <f t="shared" si="165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58"/>
      <c r="C317" s="358"/>
      <c r="D317" s="367"/>
      <c r="E317" s="369"/>
      <c r="F317" s="358"/>
      <c r="G317" s="371"/>
      <c r="H317" s="371"/>
      <c r="I317" s="371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6316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7"/>
        <v>25</v>
      </c>
      <c r="AV317" s="21">
        <f t="shared" si="162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0"/>
        <v>245</v>
      </c>
      <c r="BB317" s="21">
        <v>85</v>
      </c>
      <c r="BC317" s="21">
        <f t="shared" si="165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59"/>
      <c r="C318" s="359"/>
      <c r="D318" s="374"/>
      <c r="E318" s="373"/>
      <c r="F318" s="359"/>
      <c r="G318" s="372"/>
      <c r="H318" s="372"/>
      <c r="I318" s="372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6316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7"/>
        <v>25</v>
      </c>
      <c r="AV318" s="21">
        <f t="shared" si="162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0"/>
        <v>245</v>
      </c>
      <c r="BB318" s="21">
        <v>85</v>
      </c>
      <c r="BC318" s="21">
        <f t="shared" si="165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57">
        <v>48</v>
      </c>
      <c r="C319" s="357">
        <v>2013</v>
      </c>
      <c r="D319" s="459" t="s">
        <v>5651</v>
      </c>
      <c r="E319" s="375" t="s">
        <v>5655</v>
      </c>
      <c r="F319" s="357">
        <v>7</v>
      </c>
      <c r="G319" s="370" t="s">
        <v>5912</v>
      </c>
      <c r="H319" s="370" t="s">
        <v>5901</v>
      </c>
      <c r="I319" s="370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6316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7"/>
        <v>20.300000000000011</v>
      </c>
      <c r="AV319" s="16">
        <f t="shared" si="162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0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58"/>
      <c r="C320" s="358"/>
      <c r="D320" s="460"/>
      <c r="E320" s="376"/>
      <c r="F320" s="358"/>
      <c r="G320" s="371"/>
      <c r="H320" s="371"/>
      <c r="I320" s="371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6316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7"/>
        <v>20.099999999999994</v>
      </c>
      <c r="AV320" s="21">
        <f t="shared" si="162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0"/>
        <v>157</v>
      </c>
      <c r="BB320" s="21">
        <f t="shared" ref="BB320:BB325" si="168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69">1.1*CT320</f>
        <v>390.50000000000006</v>
      </c>
      <c r="CV320" s="21">
        <v>470</v>
      </c>
      <c r="CW320" s="21">
        <f t="shared" si="169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58"/>
      <c r="C321" s="358"/>
      <c r="D321" s="460"/>
      <c r="E321" s="376"/>
      <c r="F321" s="358"/>
      <c r="G321" s="371"/>
      <c r="H321" s="371"/>
      <c r="I321" s="371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6316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7"/>
        <v>20.099999999999994</v>
      </c>
      <c r="AV321" s="21">
        <f t="shared" si="162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0"/>
        <v>157</v>
      </c>
      <c r="BB321" s="21">
        <f t="shared" si="168"/>
        <v>81</v>
      </c>
      <c r="BC321" s="21">
        <f t="shared" ref="BC321:BC325" si="170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69"/>
        <v>390.50000000000006</v>
      </c>
      <c r="CV321" s="21">
        <v>470</v>
      </c>
      <c r="CW321" s="21">
        <f t="shared" si="169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58"/>
      <c r="C322" s="358"/>
      <c r="D322" s="460"/>
      <c r="E322" s="376"/>
      <c r="F322" s="358"/>
      <c r="G322" s="371"/>
      <c r="H322" s="371"/>
      <c r="I322" s="371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6316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7"/>
        <v>20.300000000000011</v>
      </c>
      <c r="AV322" s="21">
        <f t="shared" si="162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0"/>
        <v>157</v>
      </c>
      <c r="BB322" s="21">
        <f t="shared" si="168"/>
        <v>86.000000000000014</v>
      </c>
      <c r="BC322" s="21">
        <f t="shared" si="170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69"/>
        <v>390.50000000000006</v>
      </c>
      <c r="CV322" s="21">
        <v>470</v>
      </c>
      <c r="CW322" s="21">
        <f t="shared" si="169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58"/>
      <c r="C323" s="358"/>
      <c r="D323" s="460"/>
      <c r="E323" s="376"/>
      <c r="F323" s="358"/>
      <c r="G323" s="371"/>
      <c r="H323" s="371"/>
      <c r="I323" s="371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6316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7"/>
        <v>20.099999999999994</v>
      </c>
      <c r="AV323" s="21">
        <f t="shared" si="162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0"/>
        <v>157</v>
      </c>
      <c r="BB323" s="21">
        <f t="shared" si="168"/>
        <v>81</v>
      </c>
      <c r="BC323" s="21">
        <f t="shared" si="170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69"/>
        <v>390.50000000000006</v>
      </c>
      <c r="CV323" s="21">
        <v>470</v>
      </c>
      <c r="CW323" s="21">
        <f t="shared" si="169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58"/>
      <c r="C324" s="358"/>
      <c r="D324" s="460"/>
      <c r="E324" s="376"/>
      <c r="F324" s="358"/>
      <c r="G324" s="371"/>
      <c r="H324" s="371"/>
      <c r="I324" s="371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6316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7"/>
        <v>20.300000000000011</v>
      </c>
      <c r="AV324" s="21">
        <f t="shared" si="162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0"/>
        <v>157</v>
      </c>
      <c r="BB324" s="21">
        <f t="shared" si="168"/>
        <v>86.000000000000014</v>
      </c>
      <c r="BC324" s="21">
        <f t="shared" si="170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69"/>
        <v>390.50000000000006</v>
      </c>
      <c r="CV324" s="21">
        <v>470</v>
      </c>
      <c r="CW324" s="21">
        <f t="shared" si="169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59"/>
      <c r="C325" s="359"/>
      <c r="D325" s="461"/>
      <c r="E325" s="377"/>
      <c r="F325" s="359"/>
      <c r="G325" s="372"/>
      <c r="H325" s="372"/>
      <c r="I325" s="372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6316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7"/>
        <v>20.300000000000011</v>
      </c>
      <c r="AV325" s="23">
        <f t="shared" si="162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0"/>
        <v>157</v>
      </c>
      <c r="BB325" s="23">
        <f t="shared" si="168"/>
        <v>86.000000000000014</v>
      </c>
      <c r="BC325" s="23">
        <f t="shared" si="170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69"/>
        <v>390.50000000000006</v>
      </c>
      <c r="CV325" s="23">
        <v>470</v>
      </c>
      <c r="CW325" s="23">
        <f t="shared" si="169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57">
        <v>49</v>
      </c>
      <c r="C326" s="357">
        <v>2014</v>
      </c>
      <c r="D326" s="357" t="s">
        <v>5962</v>
      </c>
      <c r="E326" s="357" t="s">
        <v>5972</v>
      </c>
      <c r="F326" s="357">
        <v>2</v>
      </c>
      <c r="G326" s="357" t="s">
        <v>5967</v>
      </c>
      <c r="H326" s="357" t="s">
        <v>5963</v>
      </c>
      <c r="I326" s="357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59"/>
      <c r="C327" s="359"/>
      <c r="D327" s="359"/>
      <c r="E327" s="359"/>
      <c r="F327" s="359"/>
      <c r="G327" s="359"/>
      <c r="H327" s="359"/>
      <c r="I327" s="359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57">
        <v>50</v>
      </c>
      <c r="C328" s="357">
        <v>2016</v>
      </c>
      <c r="D328" s="462" t="s">
        <v>4683</v>
      </c>
      <c r="E328" s="465" t="s">
        <v>4843</v>
      </c>
      <c r="F328" s="357">
        <v>10</v>
      </c>
      <c r="G328" s="370" t="s">
        <v>5931</v>
      </c>
      <c r="H328" s="370" t="s">
        <v>5922</v>
      </c>
      <c r="I328" s="370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6352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6353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7"/>
        <v>25</v>
      </c>
      <c r="AV328" s="21">
        <f t="shared" si="162"/>
        <v>25</v>
      </c>
      <c r="AW328" s="300" t="s">
        <v>5806</v>
      </c>
      <c r="AX328" s="310" t="s">
        <v>4604</v>
      </c>
      <c r="AY328" s="21">
        <f t="shared" ref="AY328:AY333" si="171">300/AZ328/0.25</f>
        <v>50</v>
      </c>
      <c r="AZ328" s="310">
        <v>24</v>
      </c>
      <c r="BA328" s="310">
        <f t="shared" si="160"/>
        <v>353</v>
      </c>
      <c r="BB328" s="21">
        <v>85</v>
      </c>
      <c r="BC328" s="21">
        <f t="shared" si="165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2">(328.8+351.7)/2</f>
        <v>340.25</v>
      </c>
      <c r="CJ328" s="21">
        <v>505</v>
      </c>
      <c r="CK328" s="21">
        <f t="shared" ref="CK328:CK333" si="173">(524.7+522.8)/2</f>
        <v>523.75</v>
      </c>
      <c r="CL328" s="68">
        <f t="shared" ref="CL328:CL333" si="174">(191700+202100)/2</f>
        <v>196900</v>
      </c>
      <c r="CM328" s="134" t="s">
        <v>5663</v>
      </c>
      <c r="CN328" s="59">
        <v>300</v>
      </c>
      <c r="CO328" s="46">
        <f t="shared" ref="CO328:CO333" si="175">(352.2+398.8)/2</f>
        <v>375.5</v>
      </c>
      <c r="CP328" s="46">
        <v>505</v>
      </c>
      <c r="CQ328" s="21">
        <f t="shared" ref="CQ328:CQ333" si="176">(530.6+551.4)/2</f>
        <v>541</v>
      </c>
      <c r="CR328" s="68">
        <f t="shared" ref="CR328:CR333" si="177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58"/>
      <c r="C329" s="358"/>
      <c r="D329" s="463"/>
      <c r="E329" s="466"/>
      <c r="F329" s="358"/>
      <c r="G329" s="371"/>
      <c r="H329" s="371"/>
      <c r="I329" s="371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6352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6353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7"/>
        <v>25</v>
      </c>
      <c r="AV329" s="21">
        <f t="shared" si="162"/>
        <v>25</v>
      </c>
      <c r="AW329" s="301" t="s">
        <v>5806</v>
      </c>
      <c r="AX329" s="310" t="s">
        <v>4604</v>
      </c>
      <c r="AY329" s="21">
        <f t="shared" si="171"/>
        <v>50</v>
      </c>
      <c r="AZ329" s="310">
        <v>24</v>
      </c>
      <c r="BA329" s="310">
        <f t="shared" si="160"/>
        <v>353</v>
      </c>
      <c r="BB329" s="21">
        <v>85</v>
      </c>
      <c r="BC329" s="21">
        <f t="shared" si="165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8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2"/>
        <v>340.25</v>
      </c>
      <c r="CJ329" s="21">
        <v>505</v>
      </c>
      <c r="CK329" s="21">
        <f t="shared" si="173"/>
        <v>523.75</v>
      </c>
      <c r="CL329" s="68">
        <f t="shared" si="174"/>
        <v>196900</v>
      </c>
      <c r="CM329" s="134" t="s">
        <v>5663</v>
      </c>
      <c r="CN329" s="59">
        <v>300</v>
      </c>
      <c r="CO329" s="46">
        <f t="shared" si="175"/>
        <v>375.5</v>
      </c>
      <c r="CP329" s="46">
        <v>505</v>
      </c>
      <c r="CQ329" s="21">
        <f t="shared" si="176"/>
        <v>541</v>
      </c>
      <c r="CR329" s="68">
        <f t="shared" si="177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58"/>
      <c r="C330" s="358"/>
      <c r="D330" s="463"/>
      <c r="E330" s="466"/>
      <c r="F330" s="358"/>
      <c r="G330" s="371"/>
      <c r="H330" s="371"/>
      <c r="I330" s="371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6352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6353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7"/>
        <v>25</v>
      </c>
      <c r="AV330" s="21">
        <f t="shared" si="162"/>
        <v>25</v>
      </c>
      <c r="AW330" s="301" t="s">
        <v>5806</v>
      </c>
      <c r="AX330" s="310" t="s">
        <v>4604</v>
      </c>
      <c r="AY330" s="21">
        <f t="shared" si="171"/>
        <v>50</v>
      </c>
      <c r="AZ330" s="310">
        <v>24</v>
      </c>
      <c r="BA330" s="310">
        <f t="shared" si="160"/>
        <v>353</v>
      </c>
      <c r="BB330" s="21">
        <v>85</v>
      </c>
      <c r="BC330" s="21">
        <f t="shared" si="165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8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79">CD330/BL330/BM330</f>
        <v>7.2827829696854307E-3</v>
      </c>
      <c r="CG330" s="59" t="s">
        <v>5663</v>
      </c>
      <c r="CH330" s="59">
        <v>300</v>
      </c>
      <c r="CI330" s="46">
        <f t="shared" si="172"/>
        <v>340.25</v>
      </c>
      <c r="CJ330" s="21">
        <v>505</v>
      </c>
      <c r="CK330" s="21">
        <f t="shared" si="173"/>
        <v>523.75</v>
      </c>
      <c r="CL330" s="68">
        <f t="shared" si="174"/>
        <v>196900</v>
      </c>
      <c r="CM330" s="134" t="s">
        <v>5663</v>
      </c>
      <c r="CN330" s="59">
        <v>300</v>
      </c>
      <c r="CO330" s="46">
        <f t="shared" si="175"/>
        <v>375.5</v>
      </c>
      <c r="CP330" s="46">
        <v>505</v>
      </c>
      <c r="CQ330" s="21">
        <f t="shared" si="176"/>
        <v>541</v>
      </c>
      <c r="CR330" s="68">
        <f t="shared" si="177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58"/>
      <c r="C331" s="358"/>
      <c r="D331" s="463"/>
      <c r="E331" s="466"/>
      <c r="F331" s="358"/>
      <c r="G331" s="371"/>
      <c r="H331" s="371"/>
      <c r="I331" s="371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6354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6353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7"/>
        <v>25</v>
      </c>
      <c r="AV331" s="21">
        <f t="shared" si="162"/>
        <v>25</v>
      </c>
      <c r="AW331" s="301" t="s">
        <v>5658</v>
      </c>
      <c r="AX331" s="310" t="s">
        <v>4604</v>
      </c>
      <c r="AY331" s="21">
        <f t="shared" si="171"/>
        <v>60</v>
      </c>
      <c r="AZ331" s="310">
        <v>20</v>
      </c>
      <c r="BA331" s="310">
        <f t="shared" si="160"/>
        <v>245</v>
      </c>
      <c r="BB331" s="21">
        <v>95</v>
      </c>
      <c r="BC331" s="21">
        <f t="shared" si="165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2"/>
        <v>340.25</v>
      </c>
      <c r="CJ331" s="21">
        <v>505</v>
      </c>
      <c r="CK331" s="21">
        <f t="shared" si="173"/>
        <v>523.75</v>
      </c>
      <c r="CL331" s="68">
        <f t="shared" si="174"/>
        <v>196900</v>
      </c>
      <c r="CM331" s="134" t="s">
        <v>5663</v>
      </c>
      <c r="CN331" s="59">
        <v>300</v>
      </c>
      <c r="CO331" s="46">
        <f t="shared" si="175"/>
        <v>375.5</v>
      </c>
      <c r="CP331" s="46">
        <v>505</v>
      </c>
      <c r="CQ331" s="21">
        <f t="shared" si="176"/>
        <v>541</v>
      </c>
      <c r="CR331" s="68">
        <f t="shared" si="177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58"/>
      <c r="C332" s="358"/>
      <c r="D332" s="463"/>
      <c r="E332" s="466"/>
      <c r="F332" s="358"/>
      <c r="G332" s="371"/>
      <c r="H332" s="371"/>
      <c r="I332" s="371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6317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6354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7"/>
        <v>25</v>
      </c>
      <c r="AV332" s="21">
        <f t="shared" si="162"/>
        <v>25</v>
      </c>
      <c r="AW332" s="301" t="s">
        <v>5658</v>
      </c>
      <c r="AX332" s="310" t="s">
        <v>4604</v>
      </c>
      <c r="AY332" s="21">
        <f t="shared" si="171"/>
        <v>60</v>
      </c>
      <c r="AZ332" s="310">
        <v>20</v>
      </c>
      <c r="BA332" s="310">
        <f t="shared" si="160"/>
        <v>245</v>
      </c>
      <c r="BB332" s="21">
        <v>95</v>
      </c>
      <c r="BC332" s="21">
        <f t="shared" si="165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0">((BM332/150)+1)*PI()*10^2/4</f>
        <v>654.49846949787343</v>
      </c>
      <c r="CD332" s="21">
        <f t="shared" ref="CD332:CD337" si="181">4*PI()*16^2/4+2*PI()*10^2/4</f>
        <v>961.32735199847673</v>
      </c>
      <c r="CE332" s="310">
        <v>30</v>
      </c>
      <c r="CF332" s="119">
        <f t="shared" si="179"/>
        <v>7.2827829696854307E-3</v>
      </c>
      <c r="CG332" s="59" t="s">
        <v>5663</v>
      </c>
      <c r="CH332" s="59">
        <v>300</v>
      </c>
      <c r="CI332" s="46">
        <f t="shared" si="172"/>
        <v>340.25</v>
      </c>
      <c r="CJ332" s="21">
        <v>505</v>
      </c>
      <c r="CK332" s="21">
        <f t="shared" si="173"/>
        <v>523.75</v>
      </c>
      <c r="CL332" s="68">
        <f t="shared" si="174"/>
        <v>196900</v>
      </c>
      <c r="CM332" s="134" t="s">
        <v>5663</v>
      </c>
      <c r="CN332" s="59">
        <v>300</v>
      </c>
      <c r="CO332" s="46">
        <f t="shared" si="175"/>
        <v>375.5</v>
      </c>
      <c r="CP332" s="46">
        <v>505</v>
      </c>
      <c r="CQ332" s="21">
        <f t="shared" si="176"/>
        <v>541</v>
      </c>
      <c r="CR332" s="68">
        <f t="shared" si="177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58"/>
      <c r="C333" s="358"/>
      <c r="D333" s="463"/>
      <c r="E333" s="466"/>
      <c r="F333" s="358"/>
      <c r="G333" s="371"/>
      <c r="H333" s="371"/>
      <c r="I333" s="371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6317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6354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7"/>
        <v>25</v>
      </c>
      <c r="AV333" s="21">
        <f t="shared" si="162"/>
        <v>25</v>
      </c>
      <c r="AW333" s="301" t="s">
        <v>5658</v>
      </c>
      <c r="AX333" s="310" t="s">
        <v>4604</v>
      </c>
      <c r="AY333" s="21">
        <f t="shared" si="171"/>
        <v>60</v>
      </c>
      <c r="AZ333" s="310">
        <v>20</v>
      </c>
      <c r="BA333" s="310">
        <f t="shared" si="160"/>
        <v>245</v>
      </c>
      <c r="BB333" s="21">
        <v>95</v>
      </c>
      <c r="BC333" s="21">
        <f t="shared" si="165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0"/>
        <v>654.49846949787343</v>
      </c>
      <c r="CD333" s="21">
        <f t="shared" si="181"/>
        <v>961.32735199847673</v>
      </c>
      <c r="CE333" s="310">
        <v>30</v>
      </c>
      <c r="CF333" s="119">
        <f t="shared" si="179"/>
        <v>7.2827829696854307E-3</v>
      </c>
      <c r="CG333" s="59" t="s">
        <v>5663</v>
      </c>
      <c r="CH333" s="59">
        <v>300</v>
      </c>
      <c r="CI333" s="46">
        <f t="shared" si="172"/>
        <v>340.25</v>
      </c>
      <c r="CJ333" s="21">
        <v>505</v>
      </c>
      <c r="CK333" s="21">
        <f t="shared" si="173"/>
        <v>523.75</v>
      </c>
      <c r="CL333" s="68">
        <f t="shared" si="174"/>
        <v>196900</v>
      </c>
      <c r="CM333" s="134" t="s">
        <v>5663</v>
      </c>
      <c r="CN333" s="59">
        <v>300</v>
      </c>
      <c r="CO333" s="46">
        <f t="shared" si="175"/>
        <v>375.5</v>
      </c>
      <c r="CP333" s="46">
        <v>505</v>
      </c>
      <c r="CQ333" s="21">
        <f t="shared" si="176"/>
        <v>541</v>
      </c>
      <c r="CR333" s="68">
        <f t="shared" si="177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58"/>
      <c r="C334" s="358"/>
      <c r="D334" s="463"/>
      <c r="E334" s="466"/>
      <c r="F334" s="358"/>
      <c r="G334" s="371"/>
      <c r="H334" s="371"/>
      <c r="I334" s="371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6317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7"/>
        <v>25</v>
      </c>
      <c r="AV334" s="21">
        <f t="shared" si="162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0"/>
        <v>245</v>
      </c>
      <c r="BB334" s="21">
        <v>95</v>
      </c>
      <c r="BC334" s="21">
        <f t="shared" si="165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0"/>
        <v>654.49846949787343</v>
      </c>
      <c r="CD334" s="21">
        <f t="shared" si="181"/>
        <v>961.32735199847673</v>
      </c>
      <c r="CE334" s="310">
        <v>30</v>
      </c>
      <c r="CF334" s="119">
        <f t="shared" si="179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58"/>
      <c r="C335" s="358"/>
      <c r="D335" s="463"/>
      <c r="E335" s="466"/>
      <c r="F335" s="358"/>
      <c r="G335" s="371"/>
      <c r="H335" s="371"/>
      <c r="I335" s="371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6317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7"/>
        <v>25</v>
      </c>
      <c r="AV335" s="21">
        <f t="shared" si="162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0"/>
        <v>245</v>
      </c>
      <c r="BB335" s="21">
        <v>95</v>
      </c>
      <c r="BC335" s="21">
        <f t="shared" si="165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0"/>
        <v>654.49846949787343</v>
      </c>
      <c r="CD335" s="21">
        <f t="shared" si="181"/>
        <v>961.32735199847673</v>
      </c>
      <c r="CE335" s="310">
        <v>30</v>
      </c>
      <c r="CF335" s="119">
        <f t="shared" si="179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58"/>
      <c r="C336" s="358"/>
      <c r="D336" s="463"/>
      <c r="E336" s="466"/>
      <c r="F336" s="358"/>
      <c r="G336" s="371"/>
      <c r="H336" s="371"/>
      <c r="I336" s="371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6317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6352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7"/>
        <v>25</v>
      </c>
      <c r="AV336" s="21">
        <f t="shared" si="162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0"/>
        <v>353</v>
      </c>
      <c r="BB336" s="21">
        <v>95</v>
      </c>
      <c r="BC336" s="21">
        <f t="shared" si="165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6317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0"/>
        <v>654.49846949787343</v>
      </c>
      <c r="CD336" s="21">
        <f t="shared" si="181"/>
        <v>961.32735199847673</v>
      </c>
      <c r="CE336" s="310">
        <v>30</v>
      </c>
      <c r="CF336" s="119">
        <f t="shared" si="179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59"/>
      <c r="C337" s="359"/>
      <c r="D337" s="464"/>
      <c r="E337" s="467"/>
      <c r="F337" s="359"/>
      <c r="G337" s="372"/>
      <c r="H337" s="372"/>
      <c r="I337" s="372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6317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6352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6353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7"/>
        <v>25</v>
      </c>
      <c r="AV337" s="23">
        <f t="shared" si="162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0"/>
        <v>353</v>
      </c>
      <c r="BB337" s="21">
        <v>95</v>
      </c>
      <c r="BC337" s="21">
        <f t="shared" si="165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6317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1"/>
        <v>961.32735199847673</v>
      </c>
      <c r="CE337" s="310">
        <v>30</v>
      </c>
      <c r="CF337" s="119">
        <f t="shared" si="179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57">
        <v>51</v>
      </c>
      <c r="C338" s="357">
        <v>2016</v>
      </c>
      <c r="D338" s="366" t="s">
        <v>5646</v>
      </c>
      <c r="E338" s="368" t="s">
        <v>4842</v>
      </c>
      <c r="F338" s="357">
        <v>6</v>
      </c>
      <c r="G338" s="370" t="s">
        <v>5929</v>
      </c>
      <c r="H338" s="370" t="s">
        <v>5928</v>
      </c>
      <c r="I338" s="370" t="s">
        <v>6253</v>
      </c>
      <c r="J338" s="284" t="s">
        <v>6355</v>
      </c>
      <c r="K338" s="301" t="s">
        <v>6323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6316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6356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6357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0"/>
        <v>157</v>
      </c>
      <c r="BB338" s="16">
        <v>48</v>
      </c>
      <c r="BC338" s="16">
        <f t="shared" si="165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6317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58"/>
      <c r="C339" s="358"/>
      <c r="D339" s="367"/>
      <c r="E339" s="369"/>
      <c r="F339" s="358"/>
      <c r="G339" s="371"/>
      <c r="H339" s="371"/>
      <c r="I339" s="371"/>
      <c r="J339" s="286" t="s">
        <v>4386</v>
      </c>
      <c r="K339" s="301" t="s">
        <v>6323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6316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6357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6358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2">(AT339-AK339)-AV339</f>
        <v>14</v>
      </c>
      <c r="AV339" s="21">
        <f t="shared" ref="AV339:AV357" si="183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0"/>
        <v>245</v>
      </c>
      <c r="BB339" s="21">
        <v>44</v>
      </c>
      <c r="BC339" s="21">
        <f t="shared" si="165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6317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58"/>
      <c r="C340" s="358"/>
      <c r="D340" s="367"/>
      <c r="E340" s="369"/>
      <c r="F340" s="358"/>
      <c r="G340" s="371"/>
      <c r="H340" s="371"/>
      <c r="I340" s="371"/>
      <c r="J340" s="286" t="s">
        <v>4387</v>
      </c>
      <c r="K340" s="301" t="s">
        <v>6323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6316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6356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6357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2"/>
        <v>11.5</v>
      </c>
      <c r="AV340" s="21">
        <f t="shared" si="183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0"/>
        <v>245</v>
      </c>
      <c r="BB340" s="21">
        <v>38.5</v>
      </c>
      <c r="BC340" s="21">
        <f t="shared" si="165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6317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58"/>
      <c r="C341" s="358"/>
      <c r="D341" s="367"/>
      <c r="E341" s="369"/>
      <c r="F341" s="358"/>
      <c r="G341" s="371"/>
      <c r="H341" s="371"/>
      <c r="I341" s="371"/>
      <c r="J341" s="286" t="s">
        <v>4388</v>
      </c>
      <c r="K341" s="301" t="s">
        <v>6323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6316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6356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6358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2"/>
        <v>14</v>
      </c>
      <c r="AV341" s="21">
        <f t="shared" si="183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0"/>
        <v>245</v>
      </c>
      <c r="BB341" s="21">
        <v>44</v>
      </c>
      <c r="BC341" s="21">
        <f t="shared" si="165"/>
        <v>44</v>
      </c>
      <c r="BD341" s="21">
        <v>50</v>
      </c>
      <c r="BE341" s="21">
        <v>50</v>
      </c>
      <c r="BF341" s="21">
        <v>0</v>
      </c>
      <c r="BG341" s="15" t="s">
        <v>6317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58"/>
      <c r="C342" s="358"/>
      <c r="D342" s="367"/>
      <c r="E342" s="369"/>
      <c r="F342" s="358"/>
      <c r="G342" s="371"/>
      <c r="H342" s="371"/>
      <c r="I342" s="371"/>
      <c r="J342" s="286" t="s">
        <v>4389</v>
      </c>
      <c r="K342" s="301" t="s">
        <v>6323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6316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6356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2"/>
        <v>15</v>
      </c>
      <c r="AV342" s="21">
        <f t="shared" si="183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0"/>
        <v>157</v>
      </c>
      <c r="BB342" s="21">
        <v>45</v>
      </c>
      <c r="BC342" s="21">
        <f t="shared" si="165"/>
        <v>45</v>
      </c>
      <c r="BD342" s="21">
        <v>50</v>
      </c>
      <c r="BE342" s="21">
        <v>50</v>
      </c>
      <c r="BF342" s="21">
        <v>0</v>
      </c>
      <c r="BG342" s="15" t="s">
        <v>6317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59"/>
      <c r="C343" s="359"/>
      <c r="D343" s="374"/>
      <c r="E343" s="373"/>
      <c r="F343" s="359"/>
      <c r="G343" s="372"/>
      <c r="H343" s="372"/>
      <c r="I343" s="372"/>
      <c r="J343" s="285" t="s">
        <v>4390</v>
      </c>
      <c r="K343" s="301" t="s">
        <v>6323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6316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6357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6358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2"/>
        <v>15</v>
      </c>
      <c r="AV343" s="23">
        <f t="shared" si="183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0"/>
        <v>157</v>
      </c>
      <c r="BB343" s="23">
        <v>45</v>
      </c>
      <c r="BC343" s="23">
        <f t="shared" si="165"/>
        <v>45</v>
      </c>
      <c r="BD343" s="23">
        <v>50</v>
      </c>
      <c r="BE343" s="23">
        <v>50</v>
      </c>
      <c r="BF343" s="23">
        <v>0</v>
      </c>
      <c r="BG343" s="19" t="s">
        <v>6317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57">
        <v>52</v>
      </c>
      <c r="C344" s="357">
        <v>2016</v>
      </c>
      <c r="D344" s="366" t="s">
        <v>4698</v>
      </c>
      <c r="E344" s="368" t="s">
        <v>4841</v>
      </c>
      <c r="F344" s="357">
        <v>4</v>
      </c>
      <c r="G344" s="357" t="s">
        <v>5927</v>
      </c>
      <c r="H344" s="357" t="s">
        <v>5922</v>
      </c>
      <c r="I344" s="357" t="s">
        <v>6254</v>
      </c>
      <c r="J344" s="284" t="s">
        <v>6359</v>
      </c>
      <c r="K344" s="300" t="s">
        <v>6319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6316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6360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2"/>
        <v>0</v>
      </c>
      <c r="AV344" s="21">
        <f t="shared" si="183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0"/>
        <v>245</v>
      </c>
      <c r="BB344" s="16">
        <v>65</v>
      </c>
      <c r="BC344" s="16">
        <f t="shared" si="165"/>
        <v>65</v>
      </c>
      <c r="BD344" s="16">
        <v>87</v>
      </c>
      <c r="BE344" s="16">
        <v>100</v>
      </c>
      <c r="BF344" s="16">
        <v>0</v>
      </c>
      <c r="BG344" s="22" t="s">
        <v>6316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58"/>
      <c r="C345" s="358"/>
      <c r="D345" s="367"/>
      <c r="E345" s="369"/>
      <c r="F345" s="358"/>
      <c r="G345" s="358"/>
      <c r="H345" s="358"/>
      <c r="I345" s="358"/>
      <c r="J345" s="286" t="s">
        <v>4391</v>
      </c>
      <c r="K345" s="301" t="s">
        <v>6319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6317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6360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2"/>
        <v>0</v>
      </c>
      <c r="AV345" s="21">
        <f t="shared" si="183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0"/>
        <v>245</v>
      </c>
      <c r="BB345" s="21">
        <v>65</v>
      </c>
      <c r="BC345" s="21">
        <f t="shared" si="165"/>
        <v>65</v>
      </c>
      <c r="BD345" s="21">
        <v>87</v>
      </c>
      <c r="BE345" s="21">
        <v>100</v>
      </c>
      <c r="BF345" s="21">
        <v>0</v>
      </c>
      <c r="BG345" s="15" t="s">
        <v>6316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4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58"/>
      <c r="C346" s="358"/>
      <c r="D346" s="367"/>
      <c r="E346" s="369"/>
      <c r="F346" s="358"/>
      <c r="G346" s="358"/>
      <c r="H346" s="358"/>
      <c r="I346" s="358"/>
      <c r="J346" s="286" t="s">
        <v>4392</v>
      </c>
      <c r="K346" s="301" t="s">
        <v>6319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6317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6360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2"/>
        <v>0</v>
      </c>
      <c r="AV346" s="21">
        <f t="shared" si="183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0"/>
        <v>245</v>
      </c>
      <c r="BB346" s="21">
        <v>65</v>
      </c>
      <c r="BC346" s="21">
        <f t="shared" si="165"/>
        <v>65</v>
      </c>
      <c r="BD346" s="21">
        <v>87</v>
      </c>
      <c r="BE346" s="21">
        <v>100</v>
      </c>
      <c r="BF346" s="21">
        <v>0</v>
      </c>
      <c r="BG346" s="15" t="s">
        <v>6316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4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58"/>
      <c r="C347" s="358"/>
      <c r="D347" s="367"/>
      <c r="E347" s="369"/>
      <c r="F347" s="358"/>
      <c r="G347" s="359"/>
      <c r="H347" s="359"/>
      <c r="I347" s="359"/>
      <c r="J347" s="285" t="s">
        <v>4393</v>
      </c>
      <c r="K347" s="308" t="s">
        <v>6323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6317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6360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2"/>
        <v>0</v>
      </c>
      <c r="AV347" s="23">
        <f t="shared" si="183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0"/>
        <v>245</v>
      </c>
      <c r="BB347" s="23">
        <v>65</v>
      </c>
      <c r="BC347" s="23">
        <f t="shared" si="165"/>
        <v>65</v>
      </c>
      <c r="BD347" s="23">
        <v>87</v>
      </c>
      <c r="BE347" s="23">
        <v>100</v>
      </c>
      <c r="BF347" s="23">
        <v>0</v>
      </c>
      <c r="BG347" s="19" t="s">
        <v>6316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3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0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57">
        <v>54</v>
      </c>
      <c r="C349" s="357">
        <v>2017</v>
      </c>
      <c r="D349" s="357" t="s">
        <v>4674</v>
      </c>
      <c r="E349" s="357" t="s">
        <v>4839</v>
      </c>
      <c r="F349" s="357">
        <v>2</v>
      </c>
      <c r="G349" s="357" t="s">
        <v>5936</v>
      </c>
      <c r="H349" s="357" t="s">
        <v>5919</v>
      </c>
      <c r="I349" s="357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3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0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59"/>
      <c r="C350" s="359"/>
      <c r="D350" s="359"/>
      <c r="E350" s="359"/>
      <c r="F350" s="359"/>
      <c r="G350" s="359"/>
      <c r="H350" s="359"/>
      <c r="I350" s="359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3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0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0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57">
        <v>56</v>
      </c>
      <c r="C352" s="357">
        <v>2018</v>
      </c>
      <c r="D352" s="366" t="s">
        <v>4680</v>
      </c>
      <c r="E352" s="368" t="s">
        <v>6258</v>
      </c>
      <c r="F352" s="357">
        <v>4</v>
      </c>
      <c r="G352" s="357" t="s">
        <v>5934</v>
      </c>
      <c r="H352" s="357" t="s">
        <v>5933</v>
      </c>
      <c r="I352" s="357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0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58"/>
      <c r="C353" s="358"/>
      <c r="D353" s="367"/>
      <c r="E353" s="369"/>
      <c r="F353" s="358"/>
      <c r="G353" s="358"/>
      <c r="H353" s="358"/>
      <c r="I353" s="358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0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58"/>
      <c r="C354" s="358"/>
      <c r="D354" s="367"/>
      <c r="E354" s="369"/>
      <c r="F354" s="358"/>
      <c r="G354" s="358"/>
      <c r="H354" s="358"/>
      <c r="I354" s="358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5">65/AZ354/0.25</f>
        <v>13</v>
      </c>
      <c r="AZ354" s="310">
        <v>20</v>
      </c>
      <c r="BA354" s="310">
        <f t="shared" si="160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58"/>
      <c r="C355" s="358"/>
      <c r="D355" s="367"/>
      <c r="E355" s="369"/>
      <c r="F355" s="358"/>
      <c r="G355" s="359"/>
      <c r="H355" s="359"/>
      <c r="I355" s="359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0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60">
        <v>57</v>
      </c>
      <c r="C356" s="360">
        <v>2019</v>
      </c>
      <c r="D356" s="362" t="s">
        <v>4685</v>
      </c>
      <c r="E356" s="364" t="s">
        <v>4838</v>
      </c>
      <c r="F356" s="357">
        <v>2</v>
      </c>
      <c r="G356" s="357" t="s">
        <v>5931</v>
      </c>
      <c r="H356" s="357" t="s">
        <v>5922</v>
      </c>
      <c r="I356" s="357" t="s">
        <v>6256</v>
      </c>
      <c r="J356" s="284" t="s">
        <v>6355</v>
      </c>
      <c r="K356" s="300" t="s">
        <v>6319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6317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6361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3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6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61"/>
      <c r="C357" s="361"/>
      <c r="D357" s="363"/>
      <c r="E357" s="365"/>
      <c r="F357" s="359"/>
      <c r="G357" s="359"/>
      <c r="H357" s="359"/>
      <c r="I357" s="359"/>
      <c r="J357" s="285" t="s">
        <v>6362</v>
      </c>
      <c r="K357" s="308" t="s">
        <v>6323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6317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6361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3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6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57">
        <v>58</v>
      </c>
      <c r="C358" s="357">
        <v>2019</v>
      </c>
      <c r="D358" s="357" t="s">
        <v>5645</v>
      </c>
      <c r="E358" s="357" t="s">
        <v>4872</v>
      </c>
      <c r="F358" s="357">
        <v>3</v>
      </c>
      <c r="G358" s="357" t="s">
        <v>5932</v>
      </c>
      <c r="H358" s="357" t="s">
        <v>5901</v>
      </c>
      <c r="I358" s="357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6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58"/>
      <c r="C359" s="358"/>
      <c r="D359" s="358"/>
      <c r="E359" s="358"/>
      <c r="F359" s="358"/>
      <c r="G359" s="358"/>
      <c r="H359" s="358"/>
      <c r="I359" s="358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6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59"/>
      <c r="C360" s="359"/>
      <c r="D360" s="359"/>
      <c r="E360" s="359"/>
      <c r="F360" s="359"/>
      <c r="G360" s="359"/>
      <c r="H360" s="359"/>
      <c r="I360" s="359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6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57">
        <v>59</v>
      </c>
      <c r="C361" s="357">
        <v>2020</v>
      </c>
      <c r="D361" s="357" t="s">
        <v>4674</v>
      </c>
      <c r="E361" s="357" t="s">
        <v>5675</v>
      </c>
      <c r="F361" s="357">
        <v>6</v>
      </c>
      <c r="G361" s="357" t="s">
        <v>5930</v>
      </c>
      <c r="H361" s="357" t="s">
        <v>5919</v>
      </c>
      <c r="I361" s="357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6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6338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6338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6338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58"/>
      <c r="C362" s="358"/>
      <c r="D362" s="358"/>
      <c r="E362" s="358"/>
      <c r="F362" s="358"/>
      <c r="G362" s="358"/>
      <c r="H362" s="358"/>
      <c r="I362" s="358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6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58"/>
      <c r="C363" s="358"/>
      <c r="D363" s="358"/>
      <c r="E363" s="358"/>
      <c r="F363" s="358"/>
      <c r="G363" s="358"/>
      <c r="H363" s="358"/>
      <c r="I363" s="358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6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58"/>
      <c r="C364" s="358"/>
      <c r="D364" s="358"/>
      <c r="E364" s="358"/>
      <c r="F364" s="358"/>
      <c r="G364" s="358"/>
      <c r="H364" s="358"/>
      <c r="I364" s="358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6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58"/>
      <c r="C365" s="358"/>
      <c r="D365" s="358"/>
      <c r="E365" s="358"/>
      <c r="F365" s="358"/>
      <c r="G365" s="358"/>
      <c r="H365" s="358"/>
      <c r="I365" s="358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6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59"/>
      <c r="C366" s="359"/>
      <c r="D366" s="359"/>
      <c r="E366" s="359"/>
      <c r="F366" s="359"/>
      <c r="G366" s="359"/>
      <c r="H366" s="359"/>
      <c r="I366" s="359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6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I2+iEDE8KJXFchZxKFZNnmzZWuhAggshIU8eUMEjVZ7NElnW49HkFIc/irqJnL+qJyNxDw6lpa8Hg1ZRTk3FQg==" saltValue="eN3jqMWhUAb+lEdPGuZvoQ==" spinCount="100000" sheet="1" objects="1" scenarios="1"/>
  <mergeCells count="575"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CU4:CU5"/>
    <mergeCell ref="H36:H47"/>
    <mergeCell ref="C30:C35"/>
    <mergeCell ref="D30:D35"/>
    <mergeCell ref="E30:E35"/>
    <mergeCell ref="H30:H35"/>
    <mergeCell ref="F30:F35"/>
    <mergeCell ref="N4:N5"/>
    <mergeCell ref="O4:O5"/>
    <mergeCell ref="I115:I118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54:B76"/>
    <mergeCell ref="B77:B80"/>
    <mergeCell ref="B81:B86"/>
    <mergeCell ref="B87:B100"/>
    <mergeCell ref="B101:B108"/>
    <mergeCell ref="H48:H52"/>
    <mergeCell ref="C54:C76"/>
    <mergeCell ref="B156:B159"/>
    <mergeCell ref="B160:B165"/>
    <mergeCell ref="H87:H100"/>
    <mergeCell ref="H81:H86"/>
    <mergeCell ref="C101:C108"/>
    <mergeCell ref="D101:D108"/>
    <mergeCell ref="E101:E108"/>
    <mergeCell ref="F101:F108"/>
    <mergeCell ref="H54:H76"/>
    <mergeCell ref="C77:C80"/>
    <mergeCell ref="D77:D80"/>
    <mergeCell ref="E77:E80"/>
    <mergeCell ref="V4:V5"/>
    <mergeCell ref="W4:W5"/>
    <mergeCell ref="X4:X5"/>
    <mergeCell ref="AM4:AM5"/>
    <mergeCell ref="AE4:AE5"/>
    <mergeCell ref="B6:B29"/>
    <mergeCell ref="B30:B35"/>
    <mergeCell ref="B36:B47"/>
    <mergeCell ref="B48:B52"/>
    <mergeCell ref="C6:C29"/>
    <mergeCell ref="D6:D29"/>
    <mergeCell ref="E6:E29"/>
    <mergeCell ref="F6:F29"/>
    <mergeCell ref="H6:H29"/>
    <mergeCell ref="G6:G29"/>
    <mergeCell ref="G30:G35"/>
    <mergeCell ref="G36:G47"/>
    <mergeCell ref="I6:I29"/>
    <mergeCell ref="I30:I35"/>
    <mergeCell ref="I36:I47"/>
    <mergeCell ref="C36:C47"/>
    <mergeCell ref="D36:D47"/>
    <mergeCell ref="E36:E47"/>
    <mergeCell ref="F36:F47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AF4:AF5"/>
    <mergeCell ref="AG4:AG5"/>
    <mergeCell ref="Z4:Z5"/>
    <mergeCell ref="AA4:AA5"/>
    <mergeCell ref="AB4:AB5"/>
    <mergeCell ref="AC4:AC5"/>
    <mergeCell ref="AD4:AD5"/>
    <mergeCell ref="Y4:Y5"/>
    <mergeCell ref="AH4:AH5"/>
    <mergeCell ref="CH4:CH5"/>
    <mergeCell ref="AI4:AI5"/>
    <mergeCell ref="AJ4:AJ5"/>
    <mergeCell ref="AK4:AK5"/>
    <mergeCell ref="AL4:AL5"/>
    <mergeCell ref="DC4:DC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Z4:AZ5"/>
    <mergeCell ref="BA4:BA5"/>
    <mergeCell ref="AX4:AX5"/>
    <mergeCell ref="G48:G52"/>
    <mergeCell ref="G54:G76"/>
    <mergeCell ref="G77:G80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BS4:BS5"/>
    <mergeCell ref="BU4:BU5"/>
    <mergeCell ref="BV4:BV5"/>
    <mergeCell ref="BE4:BE5"/>
    <mergeCell ref="AS4:AS5"/>
    <mergeCell ref="AT4:AT5"/>
    <mergeCell ref="AU4:AU5"/>
    <mergeCell ref="AV4:AV5"/>
    <mergeCell ref="AW4:AW5"/>
    <mergeCell ref="BT4:BT5"/>
    <mergeCell ref="BJ4:BJ5"/>
    <mergeCell ref="G101:G108"/>
    <mergeCell ref="G109:G114"/>
    <mergeCell ref="C115:C118"/>
    <mergeCell ref="D115:D118"/>
    <mergeCell ref="E115:E118"/>
    <mergeCell ref="F115:F118"/>
    <mergeCell ref="H115:H118"/>
    <mergeCell ref="H101:H108"/>
    <mergeCell ref="F77:F80"/>
    <mergeCell ref="H77:H8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D54:D76"/>
    <mergeCell ref="E54:E76"/>
    <mergeCell ref="F54:F76"/>
    <mergeCell ref="C48:C52"/>
    <mergeCell ref="D48:D52"/>
    <mergeCell ref="E48:E52"/>
    <mergeCell ref="F48:F52"/>
    <mergeCell ref="B315:B318"/>
    <mergeCell ref="C315:C318"/>
    <mergeCell ref="D315:D318"/>
    <mergeCell ref="E315:E318"/>
    <mergeCell ref="F315:F318"/>
    <mergeCell ref="C146:C155"/>
    <mergeCell ref="D146:D155"/>
    <mergeCell ref="E146:E155"/>
    <mergeCell ref="F146:F155"/>
    <mergeCell ref="C128:C130"/>
    <mergeCell ref="D128:D130"/>
    <mergeCell ref="E128:E130"/>
    <mergeCell ref="F128:F130"/>
    <mergeCell ref="C119:C121"/>
    <mergeCell ref="D119:D121"/>
    <mergeCell ref="E119:E121"/>
    <mergeCell ref="F119:F121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J352:K355 AR352:AR355 AS352:AV354 AT355:AV355 BD352:BG355 DG354:DL355 DG356:DO366 J356:BN360 CD356:DE366 B356:H366 BR356:BU366 BW356:CB366 J6:BN169 BR172:BU304 BW172:CB304 J170:J171 J172:BN172 B170:I170 A4:H165 B166:H169 CD166:DE169 CD172:CH172 CJ172 CL172 CY172:DE172 B173:BN304 B310:BN351 J306:J309 B305:J305 BW310:CB351 BR310:BU351 CD173:DE304 CD310:DE351 CG305:DE309 DG172:DO351 K305:BK309 X5:BG5 X4:BN4 DG4:DO169">
    <cfRule type="cellIs" dxfId="0" priority="76" operator="equal">
      <formula>"NA"</formula>
    </cfRule>
  </conditionalFormatting>
  <conditionalFormatting sqref="CB161:CB165 CD161:CD165">
    <cfRule type="cellIs" dxfId="75" priority="75" operator="equal">
      <formula>"NA"</formula>
    </cfRule>
  </conditionalFormatting>
  <conditionalFormatting sqref="CC4:CC160 CC166:CC169 CC356:CC366 CC172:CC304 CC310:CC351">
    <cfRule type="cellIs" dxfId="74" priority="74" operator="equal">
      <formula>"NA"</formula>
    </cfRule>
  </conditionalFormatting>
  <conditionalFormatting sqref="CC161:CC165">
    <cfRule type="cellIs" dxfId="73" priority="73" operator="equal">
      <formula>"NA"</formula>
    </cfRule>
  </conditionalFormatting>
  <conditionalFormatting sqref="BO4:BQ169 BO356:BQ366 BO172:BQ304 BO310:BQ351">
    <cfRule type="cellIs" dxfId="72" priority="72" operator="equal">
      <formula>"NA"</formula>
    </cfRule>
  </conditionalFormatting>
  <conditionalFormatting sqref="BV4:BV169 BV356:BV366 BV172:BV304 BV310:BV351">
    <cfRule type="cellIs" dxfId="71" priority="71" operator="equal">
      <formula>"NA"</formula>
    </cfRule>
  </conditionalFormatting>
  <conditionalFormatting sqref="DF4:DF5">
    <cfRule type="cellIs" dxfId="70" priority="70" operator="equal">
      <formula>"NA"</formula>
    </cfRule>
  </conditionalFormatting>
  <conditionalFormatting sqref="DF6:DF169 DF356:DF366 DF172:DF351">
    <cfRule type="cellIs" dxfId="69" priority="69" operator="equal">
      <formula>"NA"</formula>
    </cfRule>
  </conditionalFormatting>
  <conditionalFormatting sqref="I4:I5">
    <cfRule type="cellIs" dxfId="68" priority="68" operator="equal">
      <formula>"NA"</formula>
    </cfRule>
  </conditionalFormatting>
  <conditionalFormatting sqref="I6:I169 I356:I366">
    <cfRule type="cellIs" dxfId="67" priority="67" operator="equal">
      <formula>"NA"</formula>
    </cfRule>
  </conditionalFormatting>
  <conditionalFormatting sqref="B352:H355">
    <cfRule type="cellIs" dxfId="66" priority="66" operator="equal">
      <formula>"NA"</formula>
    </cfRule>
  </conditionalFormatting>
  <conditionalFormatting sqref="I352:I355">
    <cfRule type="cellIs" dxfId="65" priority="65" operator="equal">
      <formula>"NA"</formula>
    </cfRule>
  </conditionalFormatting>
  <conditionalFormatting sqref="M352:O355">
    <cfRule type="cellIs" dxfId="64" priority="64" operator="equal">
      <formula>"NA"</formula>
    </cfRule>
  </conditionalFormatting>
  <conditionalFormatting sqref="L352:L353">
    <cfRule type="cellIs" dxfId="63" priority="63" operator="equal">
      <formula>"NA"</formula>
    </cfRule>
  </conditionalFormatting>
  <conditionalFormatting sqref="L352:L353">
    <cfRule type="cellIs" dxfId="62" priority="62" operator="equal">
      <formula>"NA"</formula>
    </cfRule>
  </conditionalFormatting>
  <conditionalFormatting sqref="L354">
    <cfRule type="cellIs" dxfId="61" priority="61" operator="equal">
      <formula>"NA"</formula>
    </cfRule>
  </conditionalFormatting>
  <conditionalFormatting sqref="L354">
    <cfRule type="cellIs" dxfId="60" priority="60" operator="equal">
      <formula>"NA"</formula>
    </cfRule>
  </conditionalFormatting>
  <conditionalFormatting sqref="L355">
    <cfRule type="cellIs" dxfId="59" priority="59" operator="equal">
      <formula>"NA"</formula>
    </cfRule>
  </conditionalFormatting>
  <conditionalFormatting sqref="L355">
    <cfRule type="cellIs" dxfId="58" priority="58" operator="equal">
      <formula>"NA"</formula>
    </cfRule>
  </conditionalFormatting>
  <conditionalFormatting sqref="S352:W355 Y352:Y355">
    <cfRule type="cellIs" dxfId="57" priority="57" operator="equal">
      <formula>"NA"</formula>
    </cfRule>
  </conditionalFormatting>
  <conditionalFormatting sqref="P352:Y355">
    <cfRule type="cellIs" dxfId="56" priority="56" operator="equal">
      <formula>"NA"</formula>
    </cfRule>
  </conditionalFormatting>
  <conditionalFormatting sqref="AD352:AI355">
    <cfRule type="cellIs" dxfId="55" priority="55" operator="equal">
      <formula>"NA"</formula>
    </cfRule>
  </conditionalFormatting>
  <conditionalFormatting sqref="BH353:BK355">
    <cfRule type="cellIs" dxfId="54" priority="54" operator="equal">
      <formula>"NA"</formula>
    </cfRule>
  </conditionalFormatting>
  <conditionalFormatting sqref="BH352:BK352">
    <cfRule type="cellIs" dxfId="53" priority="53" operator="equal">
      <formula>"NA"</formula>
    </cfRule>
  </conditionalFormatting>
  <conditionalFormatting sqref="BW352:CB355 BR352:BU355 CD352:CF355 BL352:BN355">
    <cfRule type="cellIs" dxfId="52" priority="52" operator="equal">
      <formula>"NA"</formula>
    </cfRule>
  </conditionalFormatting>
  <conditionalFormatting sqref="CC352:CC355">
    <cfRule type="cellIs" dxfId="51" priority="51" operator="equal">
      <formula>"NA"</formula>
    </cfRule>
  </conditionalFormatting>
  <conditionalFormatting sqref="BO352:BQ355">
    <cfRule type="cellIs" dxfId="50" priority="50" operator="equal">
      <formula>"NA"</formula>
    </cfRule>
  </conditionalFormatting>
  <conditionalFormatting sqref="BV352:BV355">
    <cfRule type="cellIs" dxfId="49" priority="49" operator="equal">
      <formula>"NA"</formula>
    </cfRule>
  </conditionalFormatting>
  <conditionalFormatting sqref="BG362:BK363">
    <cfRule type="cellIs" dxfId="48" priority="48" operator="equal">
      <formula>"NA"</formula>
    </cfRule>
  </conditionalFormatting>
  <conditionalFormatting sqref="BG361:BK361">
    <cfRule type="cellIs" dxfId="47" priority="47" operator="equal">
      <formula>"NA"</formula>
    </cfRule>
  </conditionalFormatting>
  <conditionalFormatting sqref="CG352:CL355">
    <cfRule type="cellIs" dxfId="46" priority="46" operator="equal">
      <formula>"NA"</formula>
    </cfRule>
  </conditionalFormatting>
  <conditionalFormatting sqref="CM352:CR355">
    <cfRule type="cellIs" dxfId="45" priority="45" operator="equal">
      <formula>"NA"</formula>
    </cfRule>
  </conditionalFormatting>
  <conditionalFormatting sqref="CS352:CX355">
    <cfRule type="cellIs" dxfId="44" priority="44" operator="equal">
      <formula>"NA"</formula>
    </cfRule>
  </conditionalFormatting>
  <conditionalFormatting sqref="CY352:DE355">
    <cfRule type="cellIs" dxfId="43" priority="43" operator="equal">
      <formula>"NA"</formula>
    </cfRule>
  </conditionalFormatting>
  <conditionalFormatting sqref="DF352:DF355">
    <cfRule type="cellIs" dxfId="42" priority="42" operator="equal">
      <formula>"NA"</formula>
    </cfRule>
  </conditionalFormatting>
  <conditionalFormatting sqref="DG352:DL353">
    <cfRule type="cellIs" dxfId="41" priority="41" operator="equal">
      <formula>"NA"</formula>
    </cfRule>
  </conditionalFormatting>
  <conditionalFormatting sqref="DM352:DO355">
    <cfRule type="cellIs" dxfId="40" priority="40" operator="equal">
      <formula>"NA"</formula>
    </cfRule>
  </conditionalFormatting>
  <conditionalFormatting sqref="AX353:AY355 AX352">
    <cfRule type="cellIs" dxfId="39" priority="39" operator="equal">
      <formula>"NA"</formula>
    </cfRule>
  </conditionalFormatting>
  <conditionalFormatting sqref="AY352">
    <cfRule type="cellIs" dxfId="38" priority="38" operator="equal">
      <formula>"NA"</formula>
    </cfRule>
  </conditionalFormatting>
  <conditionalFormatting sqref="CS172:CT172 CV172 CX172">
    <cfRule type="cellIs" dxfId="37" priority="16" operator="equal">
      <formula>"NA"</formula>
    </cfRule>
  </conditionalFormatting>
  <conditionalFormatting sqref="CS170:CT171">
    <cfRule type="cellIs" dxfId="36" priority="15" operator="equal">
      <formula>"NA"</formula>
    </cfRule>
  </conditionalFormatting>
  <conditionalFormatting sqref="CX170:CX171">
    <cfRule type="cellIs" dxfId="35" priority="14" operator="equal">
      <formula>"NA"</formula>
    </cfRule>
  </conditionalFormatting>
  <conditionalFormatting sqref="K170:AI171">
    <cfRule type="cellIs" dxfId="34" priority="34" operator="equal">
      <formula>"NA"</formula>
    </cfRule>
  </conditionalFormatting>
  <conditionalFormatting sqref="Y170:Y171">
    <cfRule type="cellIs" dxfId="33" priority="37" operator="equal">
      <formula>"NA"</formula>
    </cfRule>
  </conditionalFormatting>
  <conditionalFormatting sqref="S170:W171">
    <cfRule type="cellIs" dxfId="32" priority="36" operator="equal">
      <formula>"NA"</formula>
    </cfRule>
  </conditionalFormatting>
  <conditionalFormatting sqref="L170:L171">
    <cfRule type="cellIs" dxfId="31" priority="35" operator="equal">
      <formula>"NA"</formula>
    </cfRule>
  </conditionalFormatting>
  <conditionalFormatting sqref="A166:A169 A172:A298">
    <cfRule type="cellIs" dxfId="30" priority="33" operator="equal">
      <formula>"NA"</formula>
    </cfRule>
  </conditionalFormatting>
  <conditionalFormatting sqref="A170:A171">
    <cfRule type="cellIs" dxfId="29" priority="32" operator="equal">
      <formula>"NA"</formula>
    </cfRule>
  </conditionalFormatting>
  <conditionalFormatting sqref="BW170:CB171 BR170:BU171 CD170:CF171 AJ170:BN171">
    <cfRule type="cellIs" dxfId="28" priority="31" operator="equal">
      <formula>"NA"</formula>
    </cfRule>
  </conditionalFormatting>
  <conditionalFormatting sqref="CC170:CC171">
    <cfRule type="cellIs" dxfId="27" priority="30" operator="equal">
      <formula>"NA"</formula>
    </cfRule>
  </conditionalFormatting>
  <conditionalFormatting sqref="BO170:BQ171">
    <cfRule type="cellIs" dxfId="26" priority="29" operator="equal">
      <formula>"NA"</formula>
    </cfRule>
  </conditionalFormatting>
  <conditionalFormatting sqref="BV170:BV171">
    <cfRule type="cellIs" dxfId="25" priority="28" operator="equal">
      <formula>"NA"</formula>
    </cfRule>
  </conditionalFormatting>
  <conditionalFormatting sqref="CG170:CH171">
    <cfRule type="cellIs" dxfId="24" priority="27" operator="equal">
      <formula>"NA"</formula>
    </cfRule>
  </conditionalFormatting>
  <conditionalFormatting sqref="CW170:CW172">
    <cfRule type="cellIs" dxfId="23" priority="11" operator="equal">
      <formula>"NA"</formula>
    </cfRule>
  </conditionalFormatting>
  <conditionalFormatting sqref="DM170:DO171">
    <cfRule type="cellIs" dxfId="22" priority="7" operator="equal">
      <formula>"NA"</formula>
    </cfRule>
  </conditionalFormatting>
  <conditionalFormatting sqref="CL170:CL171">
    <cfRule type="cellIs" dxfId="21" priority="26" operator="equal">
      <formula>"NA"</formula>
    </cfRule>
  </conditionalFormatting>
  <conditionalFormatting sqref="CJ170:CJ171">
    <cfRule type="cellIs" dxfId="20" priority="25" operator="equal">
      <formula>"NA"</formula>
    </cfRule>
  </conditionalFormatting>
  <conditionalFormatting sqref="CI170:CI172">
    <cfRule type="cellIs" dxfId="19" priority="24" operator="equal">
      <formula>"NA"</formula>
    </cfRule>
  </conditionalFormatting>
  <conditionalFormatting sqref="CK170:CK172">
    <cfRule type="cellIs" dxfId="18" priority="23" operator="equal">
      <formula>"NA"</formula>
    </cfRule>
  </conditionalFormatting>
  <conditionalFormatting sqref="CM172:CN172 CP172 CR172">
    <cfRule type="cellIs" dxfId="17" priority="22" operator="equal">
      <formula>"NA"</formula>
    </cfRule>
  </conditionalFormatting>
  <conditionalFormatting sqref="CM170:CN171">
    <cfRule type="cellIs" dxfId="16" priority="21" operator="equal">
      <formula>"NA"</formula>
    </cfRule>
  </conditionalFormatting>
  <conditionalFormatting sqref="CR170:CR171">
    <cfRule type="cellIs" dxfId="15" priority="20" operator="equal">
      <formula>"NA"</formula>
    </cfRule>
  </conditionalFormatting>
  <conditionalFormatting sqref="CP170:CP171">
    <cfRule type="cellIs" dxfId="14" priority="19" operator="equal">
      <formula>"NA"</formula>
    </cfRule>
  </conditionalFormatting>
  <conditionalFormatting sqref="CO170:CO172">
    <cfRule type="cellIs" dxfId="13" priority="18" operator="equal">
      <formula>"NA"</formula>
    </cfRule>
  </conditionalFormatting>
  <conditionalFormatting sqref="CQ170:CQ172">
    <cfRule type="cellIs" dxfId="12" priority="17" operator="equal">
      <formula>"NA"</formula>
    </cfRule>
  </conditionalFormatting>
  <conditionalFormatting sqref="CV170:CV171">
    <cfRule type="cellIs" dxfId="11" priority="13" operator="equal">
      <formula>"NA"</formula>
    </cfRule>
  </conditionalFormatting>
  <conditionalFormatting sqref="CU170:CU172">
    <cfRule type="cellIs" dxfId="10" priority="12" operator="equal">
      <formula>"NA"</formula>
    </cfRule>
  </conditionalFormatting>
  <conditionalFormatting sqref="DG170:DJ171 CY170:DE171">
    <cfRule type="cellIs" dxfId="9" priority="10" operator="equal">
      <formula>"NA"</formula>
    </cfRule>
  </conditionalFormatting>
  <conditionalFormatting sqref="DF170:DF171">
    <cfRule type="cellIs" dxfId="8" priority="9" operator="equal">
      <formula>"NA"</formula>
    </cfRule>
  </conditionalFormatting>
  <conditionalFormatting sqref="DK170:DL171">
    <cfRule type="cellIs" dxfId="7" priority="8" operator="equal">
      <formula>"NA"</formula>
    </cfRule>
  </conditionalFormatting>
  <conditionalFormatting sqref="CD305:CF309 BR305:BU309 BW305:CB309 BL305:BN309">
    <cfRule type="cellIs" dxfId="6" priority="6" operator="equal">
      <formula>"NA"</formula>
    </cfRule>
  </conditionalFormatting>
  <conditionalFormatting sqref="CC305:CC309">
    <cfRule type="cellIs" dxfId="5" priority="5" operator="equal">
      <formula>"NA"</formula>
    </cfRule>
  </conditionalFormatting>
  <conditionalFormatting sqref="BO305:BQ309">
    <cfRule type="cellIs" dxfId="4" priority="4" operator="equal">
      <formula>"NA"</formula>
    </cfRule>
  </conditionalFormatting>
  <conditionalFormatting sqref="BV305:BV309">
    <cfRule type="cellIs" dxfId="3" priority="3" operator="equal">
      <formula>"NA"</formula>
    </cfRule>
  </conditionalFormatting>
  <conditionalFormatting sqref="A299:A366">
    <cfRule type="cellIs" dxfId="2" priority="2" operator="equal">
      <formula>"NA"</formula>
    </cfRule>
  </conditionalFormatting>
  <conditionalFormatting sqref="T4:W5">
    <cfRule type="cellIs" dxfId="1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2021-03-28T14:32:28Z</dcterms:modified>
</cp:coreProperties>
</file>