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T347" i="15" l="1"/>
  <c r="BT346" i="15"/>
  <c r="BT344" i="15"/>
  <c r="BT343" i="15"/>
  <c r="BT342" i="15"/>
  <c r="BT341" i="15"/>
  <c r="BT340" i="15"/>
  <c r="BT339" i="15"/>
  <c r="BT331" i="15"/>
  <c r="BT330" i="15"/>
  <c r="BT329" i="15"/>
  <c r="BT328" i="15"/>
  <c r="BT327" i="15"/>
  <c r="BT326" i="15"/>
  <c r="BT324" i="15"/>
  <c r="BT323" i="15"/>
  <c r="BT306" i="15"/>
  <c r="BT305" i="15"/>
  <c r="BT293" i="15"/>
  <c r="BT292" i="15"/>
  <c r="BT291" i="15"/>
  <c r="BT280" i="15"/>
  <c r="BT279" i="15"/>
  <c r="BT274" i="15"/>
  <c r="BV274" i="15" s="1"/>
  <c r="BT273" i="15"/>
  <c r="BV273" i="15" s="1"/>
  <c r="BT272" i="15"/>
  <c r="BV272" i="15" s="1"/>
  <c r="BT271" i="15"/>
  <c r="BV271" i="15" s="1"/>
  <c r="BT270" i="15"/>
  <c r="BT258" i="15"/>
  <c r="BT257" i="15"/>
  <c r="BT256" i="15"/>
  <c r="BT255" i="15"/>
  <c r="BT253" i="15"/>
  <c r="BT252" i="15"/>
  <c r="BT251" i="15"/>
  <c r="BT250" i="15"/>
  <c r="BT249" i="15"/>
  <c r="BT248" i="15"/>
  <c r="BT228" i="15"/>
  <c r="BT227" i="15"/>
  <c r="BT226" i="15"/>
  <c r="BT225" i="15"/>
  <c r="BT187" i="15"/>
  <c r="BT186" i="15"/>
  <c r="BT185" i="15"/>
  <c r="BT178" i="15"/>
  <c r="BT177" i="15"/>
  <c r="BT176" i="15"/>
  <c r="BT175" i="15"/>
  <c r="BT174" i="15"/>
  <c r="BT173" i="15"/>
  <c r="BT169" i="15"/>
  <c r="BT165" i="15"/>
  <c r="BT164" i="15"/>
  <c r="BT163" i="15"/>
  <c r="BT162" i="15"/>
  <c r="BT161" i="15"/>
  <c r="BT154" i="15"/>
  <c r="BT152" i="15"/>
  <c r="BT151" i="15"/>
  <c r="BT149" i="15"/>
  <c r="BT148" i="15"/>
  <c r="BT147" i="15"/>
  <c r="BT146" i="15"/>
  <c r="BT145" i="15"/>
  <c r="BT144" i="15"/>
  <c r="BT143" i="15"/>
  <c r="BT142" i="15"/>
  <c r="BT141" i="15"/>
  <c r="BT140" i="15"/>
  <c r="BT138" i="15"/>
  <c r="BT137" i="15"/>
  <c r="BV270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M261" i="15" l="1"/>
  <c r="CK261" i="15"/>
  <c r="CM260" i="15"/>
  <c r="CK260" i="15"/>
  <c r="CM259" i="15"/>
  <c r="CK259" i="15"/>
  <c r="CG261" i="15"/>
  <c r="CE261" i="15"/>
  <c r="CG260" i="15"/>
  <c r="CE260" i="15"/>
  <c r="CG259" i="15"/>
  <c r="CE259" i="15"/>
  <c r="CA261" i="15"/>
  <c r="BY261" i="15"/>
  <c r="CA260" i="15"/>
  <c r="BY260" i="15"/>
  <c r="CA259" i="15"/>
  <c r="BY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BV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BV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293" i="15" l="1"/>
  <c r="AK293" i="15"/>
  <c r="AL292" i="15"/>
  <c r="AK292" i="15"/>
  <c r="AL291" i="15"/>
  <c r="AK291" i="15"/>
  <c r="AV293" i="15"/>
  <c r="AV292" i="15"/>
  <c r="AV291" i="15"/>
  <c r="AI293" i="15"/>
  <c r="AH293" i="15"/>
  <c r="AG293" i="15"/>
  <c r="AF293" i="15"/>
  <c r="AI292" i="15"/>
  <c r="AH292" i="15"/>
  <c r="AG292" i="15"/>
  <c r="AF292" i="15"/>
  <c r="AI291" i="15"/>
  <c r="AH291" i="15"/>
  <c r="AG291" i="15"/>
  <c r="AF291" i="15"/>
  <c r="AC293" i="15"/>
  <c r="AB293" i="15"/>
  <c r="AA293" i="15"/>
  <c r="Z293" i="15"/>
  <c r="AC292" i="15"/>
  <c r="AB292" i="15"/>
  <c r="AA292" i="15"/>
  <c r="Z292" i="15"/>
  <c r="AC291" i="15"/>
  <c r="AB291" i="15"/>
  <c r="AA291" i="15"/>
  <c r="Z291" i="15"/>
  <c r="AL349" i="15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BY186" i="15"/>
  <c r="BY187" i="15"/>
  <c r="CA186" i="15"/>
  <c r="CA187" i="15"/>
  <c r="CA185" i="15"/>
  <c r="BY185" i="15"/>
  <c r="CE186" i="15"/>
  <c r="CE187" i="15"/>
  <c r="CG186" i="15"/>
  <c r="CG187" i="15"/>
  <c r="CG185" i="15"/>
  <c r="CE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A159" i="15"/>
  <c r="CA158" i="15"/>
  <c r="CA157" i="15"/>
  <c r="CA156" i="15"/>
  <c r="CG159" i="15"/>
  <c r="CG158" i="15"/>
  <c r="CG157" i="15"/>
  <c r="CG156" i="15"/>
  <c r="CM157" i="15"/>
  <c r="CM158" i="15"/>
  <c r="CM159" i="15"/>
  <c r="CM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K198" i="15" l="1"/>
  <c r="CK193" i="15"/>
  <c r="CK188" i="15"/>
  <c r="BY199" i="15"/>
  <c r="BY198" i="15"/>
  <c r="BY197" i="15"/>
  <c r="BY196" i="15"/>
  <c r="BY195" i="15"/>
  <c r="BY194" i="15"/>
  <c r="BY193" i="15"/>
  <c r="BY192" i="15"/>
  <c r="BY191" i="15"/>
  <c r="BY190" i="15"/>
  <c r="BY189" i="15"/>
  <c r="BY188" i="15"/>
  <c r="CE189" i="15"/>
  <c r="CE190" i="15"/>
  <c r="CE191" i="15"/>
  <c r="CE192" i="15"/>
  <c r="CE193" i="15"/>
  <c r="CE194" i="15"/>
  <c r="CE195" i="15"/>
  <c r="CE196" i="15"/>
  <c r="CE197" i="15"/>
  <c r="CE198" i="15"/>
  <c r="CE199" i="15"/>
  <c r="CE188" i="15"/>
  <c r="CM189" i="15"/>
  <c r="CM190" i="15"/>
  <c r="CM191" i="15"/>
  <c r="CM192" i="15"/>
  <c r="CM193" i="15"/>
  <c r="CM194" i="15"/>
  <c r="CM195" i="15"/>
  <c r="CM196" i="15"/>
  <c r="CM197" i="15"/>
  <c r="CM198" i="15"/>
  <c r="CM199" i="15"/>
  <c r="CM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BV347" i="15"/>
  <c r="AV347" i="15"/>
  <c r="AT347" i="15"/>
  <c r="AI347" i="15"/>
  <c r="AH347" i="15"/>
  <c r="AG347" i="15"/>
  <c r="AF347" i="15"/>
  <c r="AC347" i="15"/>
  <c r="AB347" i="15"/>
  <c r="AA347" i="15"/>
  <c r="Z347" i="15"/>
  <c r="BV346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G344" i="15"/>
  <c r="CE344" i="15"/>
  <c r="BV344" i="15"/>
  <c r="AX344" i="15"/>
  <c r="AV344" i="15"/>
  <c r="AT344" i="15"/>
  <c r="AQ344" i="15"/>
  <c r="CG343" i="15"/>
  <c r="CE343" i="15"/>
  <c r="BV343" i="15"/>
  <c r="AX343" i="15"/>
  <c r="AV343" i="15"/>
  <c r="AT343" i="15"/>
  <c r="AQ343" i="15"/>
  <c r="AL342" i="15"/>
  <c r="BV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BV341" i="15"/>
  <c r="AX341" i="15"/>
  <c r="AV341" i="15"/>
  <c r="AI341" i="15"/>
  <c r="AH341" i="15"/>
  <c r="AG341" i="15"/>
  <c r="AF341" i="15"/>
  <c r="AL340" i="15"/>
  <c r="BV340" i="15"/>
  <c r="AX340" i="15"/>
  <c r="AV340" i="15"/>
  <c r="AI340" i="15"/>
  <c r="AH340" i="15"/>
  <c r="AG340" i="15"/>
  <c r="AF340" i="15"/>
  <c r="AL339" i="15"/>
  <c r="BV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BV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BV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BV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BV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H327" i="15"/>
  <c r="CG327" i="15"/>
  <c r="CE327" i="15"/>
  <c r="CB327" i="15"/>
  <c r="CA327" i="15"/>
  <c r="BY327" i="15"/>
  <c r="BV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H326" i="15"/>
  <c r="CG326" i="15"/>
  <c r="CE326" i="15"/>
  <c r="CB326" i="15"/>
  <c r="CA326" i="15"/>
  <c r="BY326" i="15"/>
  <c r="BV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H325" i="15"/>
  <c r="CG325" i="15"/>
  <c r="CE325" i="15"/>
  <c r="CB325" i="15"/>
  <c r="CA325" i="15"/>
  <c r="BY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H324" i="15"/>
  <c r="CG324" i="15"/>
  <c r="CE324" i="15"/>
  <c r="CB324" i="15"/>
  <c r="CA324" i="15"/>
  <c r="BY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H323" i="15"/>
  <c r="CG323" i="15"/>
  <c r="CE323" i="15"/>
  <c r="CB323" i="15"/>
  <c r="CA323" i="15"/>
  <c r="BY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H322" i="15"/>
  <c r="CG322" i="15"/>
  <c r="CE322" i="15"/>
  <c r="CB322" i="15"/>
  <c r="CA322" i="15"/>
  <c r="BY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M319" i="15"/>
  <c r="CK319" i="15"/>
  <c r="AV319" i="15"/>
  <c r="AI319" i="15"/>
  <c r="AH319" i="15"/>
  <c r="AG319" i="15"/>
  <c r="AF319" i="15"/>
  <c r="AC319" i="15"/>
  <c r="AB319" i="15"/>
  <c r="AA319" i="15"/>
  <c r="Z319" i="15"/>
  <c r="AL318" i="15"/>
  <c r="CM318" i="15"/>
  <c r="CK318" i="15"/>
  <c r="AV318" i="15"/>
  <c r="AI318" i="15"/>
  <c r="AH318" i="15"/>
  <c r="AG318" i="15"/>
  <c r="AF318" i="15"/>
  <c r="AC318" i="15"/>
  <c r="AB318" i="15"/>
  <c r="AA318" i="15"/>
  <c r="Z318" i="15"/>
  <c r="AL317" i="15"/>
  <c r="CM317" i="15"/>
  <c r="CK317" i="15"/>
  <c r="AV317" i="15"/>
  <c r="AI317" i="15"/>
  <c r="AH317" i="15"/>
  <c r="AG317" i="15"/>
  <c r="AF317" i="15"/>
  <c r="AC317" i="15"/>
  <c r="AB317" i="15"/>
  <c r="AA317" i="15"/>
  <c r="Z317" i="15"/>
  <c r="AL316" i="15"/>
  <c r="CM316" i="15"/>
  <c r="CK316" i="15"/>
  <c r="AV316" i="15"/>
  <c r="AI316" i="15"/>
  <c r="AH316" i="15"/>
  <c r="AG316" i="15"/>
  <c r="AF316" i="15"/>
  <c r="AC316" i="15"/>
  <c r="AB316" i="15"/>
  <c r="AA316" i="15"/>
  <c r="Z316" i="15"/>
  <c r="AL315" i="15"/>
  <c r="CM315" i="15"/>
  <c r="CK315" i="15"/>
  <c r="AV315" i="15"/>
  <c r="AI315" i="15"/>
  <c r="AH315" i="15"/>
  <c r="AG315" i="15"/>
  <c r="AF315" i="15"/>
  <c r="AC315" i="15"/>
  <c r="AB315" i="15"/>
  <c r="AA315" i="15"/>
  <c r="Z315" i="15"/>
  <c r="AL314" i="15"/>
  <c r="CM314" i="15"/>
  <c r="CK314" i="15"/>
  <c r="AV314" i="15"/>
  <c r="AI314" i="15"/>
  <c r="AH314" i="15"/>
  <c r="AG314" i="15"/>
  <c r="AF314" i="15"/>
  <c r="AC314" i="15"/>
  <c r="AB314" i="15"/>
  <c r="AA314" i="15"/>
  <c r="Z314" i="15"/>
  <c r="AL313" i="15"/>
  <c r="CM313" i="15"/>
  <c r="CK313" i="15"/>
  <c r="AV313" i="15"/>
  <c r="AI313" i="15"/>
  <c r="AH313" i="15"/>
  <c r="AG313" i="15"/>
  <c r="AF313" i="15"/>
  <c r="AC313" i="15"/>
  <c r="AB313" i="15"/>
  <c r="AA313" i="15"/>
  <c r="Z313" i="15"/>
  <c r="CE312" i="15"/>
  <c r="CA312" i="15"/>
  <c r="AX312" i="15"/>
  <c r="AV312" i="15"/>
  <c r="AQ312" i="15"/>
  <c r="AC312" i="15"/>
  <c r="AB312" i="15"/>
  <c r="AA312" i="15"/>
  <c r="Z312" i="15"/>
  <c r="CE311" i="15"/>
  <c r="CA311" i="15"/>
  <c r="AX311" i="15"/>
  <c r="AV311" i="15"/>
  <c r="AQ311" i="15"/>
  <c r="AC311" i="15"/>
  <c r="AB311" i="15"/>
  <c r="AA311" i="15"/>
  <c r="Z311" i="15"/>
  <c r="CE310" i="15"/>
  <c r="CA310" i="15"/>
  <c r="AX310" i="15"/>
  <c r="AV310" i="15"/>
  <c r="AQ310" i="15"/>
  <c r="AC310" i="15"/>
  <c r="AB310" i="15"/>
  <c r="AA310" i="15"/>
  <c r="Z310" i="15"/>
  <c r="CE309" i="15"/>
  <c r="CA309" i="15"/>
  <c r="AX309" i="15"/>
  <c r="AV309" i="15"/>
  <c r="AQ309" i="15"/>
  <c r="AC309" i="15"/>
  <c r="AB309" i="15"/>
  <c r="AA309" i="15"/>
  <c r="Z309" i="15"/>
  <c r="AL308" i="15"/>
  <c r="CG308" i="15"/>
  <c r="CE308" i="15"/>
  <c r="CA308" i="15"/>
  <c r="BY308" i="15"/>
  <c r="AV308" i="15"/>
  <c r="AI308" i="15"/>
  <c r="AH308" i="15"/>
  <c r="AG308" i="15"/>
  <c r="AF308" i="15"/>
  <c r="AL307" i="15"/>
  <c r="CG307" i="15"/>
  <c r="CE307" i="15"/>
  <c r="CA307" i="15"/>
  <c r="BY307" i="15"/>
  <c r="AV307" i="15"/>
  <c r="AI307" i="15"/>
  <c r="AH307" i="15"/>
  <c r="AG307" i="15"/>
  <c r="AF307" i="15"/>
  <c r="AC307" i="15"/>
  <c r="AB307" i="15"/>
  <c r="AA307" i="15"/>
  <c r="Z307" i="15"/>
  <c r="AL306" i="15"/>
  <c r="BV306" i="15"/>
  <c r="AX306" i="15"/>
  <c r="AV306" i="15"/>
  <c r="AI306" i="15"/>
  <c r="AH306" i="15"/>
  <c r="AG306" i="15"/>
  <c r="AF306" i="15"/>
  <c r="AL305" i="15"/>
  <c r="BV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G290" i="15"/>
  <c r="CE290" i="15"/>
  <c r="CA290" i="15"/>
  <c r="BY290" i="15"/>
  <c r="AI290" i="15"/>
  <c r="AH290" i="15"/>
  <c r="AG290" i="15"/>
  <c r="AF290" i="15"/>
  <c r="AC290" i="15"/>
  <c r="AB290" i="15"/>
  <c r="AA290" i="15"/>
  <c r="Z290" i="15"/>
  <c r="AL289" i="15"/>
  <c r="CM289" i="15"/>
  <c r="CG289" i="15"/>
  <c r="CE289" i="15"/>
  <c r="CA289" i="15"/>
  <c r="BY289" i="15"/>
  <c r="AI289" i="15"/>
  <c r="AH289" i="15"/>
  <c r="AG289" i="15"/>
  <c r="AF289" i="15"/>
  <c r="AC289" i="15"/>
  <c r="AB289" i="15"/>
  <c r="AA289" i="15"/>
  <c r="Z289" i="15"/>
  <c r="AL288" i="15"/>
  <c r="CG288" i="15"/>
  <c r="CE288" i="15"/>
  <c r="CA288" i="15"/>
  <c r="BY288" i="15"/>
  <c r="AV288" i="15"/>
  <c r="AI288" i="15"/>
  <c r="AH288" i="15"/>
  <c r="AG288" i="15"/>
  <c r="AF288" i="15"/>
  <c r="AC288" i="15"/>
  <c r="AB288" i="15"/>
  <c r="AA288" i="15"/>
  <c r="Z288" i="15"/>
  <c r="AL287" i="15"/>
  <c r="CG287" i="15"/>
  <c r="CE287" i="15"/>
  <c r="CA287" i="15"/>
  <c r="BY287" i="15"/>
  <c r="AV287" i="15"/>
  <c r="AI287" i="15"/>
  <c r="AH287" i="15"/>
  <c r="AG287" i="15"/>
  <c r="AF287" i="15"/>
  <c r="AC287" i="15"/>
  <c r="AB287" i="15"/>
  <c r="AA287" i="15"/>
  <c r="Z287" i="15"/>
  <c r="AL286" i="15"/>
  <c r="CM286" i="15"/>
  <c r="CG286" i="15"/>
  <c r="CE286" i="15"/>
  <c r="CA286" i="15"/>
  <c r="BY286" i="15"/>
  <c r="AV286" i="15"/>
  <c r="AI286" i="15"/>
  <c r="AH286" i="15"/>
  <c r="AG286" i="15"/>
  <c r="AF286" i="15"/>
  <c r="AC286" i="15"/>
  <c r="AB286" i="15"/>
  <c r="AA286" i="15"/>
  <c r="Z286" i="15"/>
  <c r="AL285" i="15"/>
  <c r="CM285" i="15"/>
  <c r="CG285" i="15"/>
  <c r="CE285" i="15"/>
  <c r="CA285" i="15"/>
  <c r="BY285" i="15"/>
  <c r="AV285" i="15"/>
  <c r="AI285" i="15"/>
  <c r="AH285" i="15"/>
  <c r="AG285" i="15"/>
  <c r="AF285" i="15"/>
  <c r="AC285" i="15"/>
  <c r="AB285" i="15"/>
  <c r="AA285" i="15"/>
  <c r="Z285" i="15"/>
  <c r="AL284" i="15"/>
  <c r="CG284" i="15"/>
  <c r="CE284" i="15"/>
  <c r="CA284" i="15"/>
  <c r="BY284" i="15"/>
  <c r="AV284" i="15"/>
  <c r="AI284" i="15"/>
  <c r="AH284" i="15"/>
  <c r="AG284" i="15"/>
  <c r="AF284" i="15"/>
  <c r="AC284" i="15"/>
  <c r="AB284" i="15"/>
  <c r="AA284" i="15"/>
  <c r="Z284" i="15"/>
  <c r="AL283" i="15"/>
  <c r="CG283" i="15"/>
  <c r="CE283" i="15"/>
  <c r="CA283" i="15"/>
  <c r="BY283" i="15"/>
  <c r="AV283" i="15"/>
  <c r="AI283" i="15"/>
  <c r="AH283" i="15"/>
  <c r="AG283" i="15"/>
  <c r="AF283" i="15"/>
  <c r="AC283" i="15"/>
  <c r="AB283" i="15"/>
  <c r="AA283" i="15"/>
  <c r="Z283" i="15"/>
  <c r="AL282" i="15"/>
  <c r="CM282" i="15"/>
  <c r="CG282" i="15"/>
  <c r="CE282" i="15"/>
  <c r="CA282" i="15"/>
  <c r="BY282" i="15"/>
  <c r="AV282" i="15"/>
  <c r="AI282" i="15"/>
  <c r="AH282" i="15"/>
  <c r="AG282" i="15"/>
  <c r="AF282" i="15"/>
  <c r="AC282" i="15"/>
  <c r="AB282" i="15"/>
  <c r="AA282" i="15"/>
  <c r="Z282" i="15"/>
  <c r="AL281" i="15"/>
  <c r="CM281" i="15"/>
  <c r="CG281" i="15"/>
  <c r="CE281" i="15"/>
  <c r="CA281" i="15"/>
  <c r="BY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H269" i="15"/>
  <c r="CG269" i="15"/>
  <c r="CE269" i="15"/>
  <c r="CB269" i="15"/>
  <c r="CA269" i="15"/>
  <c r="BY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H268" i="15"/>
  <c r="CG268" i="15"/>
  <c r="CE268" i="15"/>
  <c r="CB268" i="15"/>
  <c r="CA268" i="15"/>
  <c r="BY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H267" i="15"/>
  <c r="CG267" i="15"/>
  <c r="CE267" i="15"/>
  <c r="CB267" i="15"/>
  <c r="CA267" i="15"/>
  <c r="BY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H266" i="15"/>
  <c r="CG266" i="15"/>
  <c r="CE266" i="15"/>
  <c r="CB266" i="15"/>
  <c r="CA266" i="15"/>
  <c r="BY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H265" i="15"/>
  <c r="CG265" i="15"/>
  <c r="CE265" i="15"/>
  <c r="CB265" i="15"/>
  <c r="CA265" i="15"/>
  <c r="BY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H264" i="15"/>
  <c r="CG264" i="15"/>
  <c r="CE264" i="15"/>
  <c r="CB264" i="15"/>
  <c r="CA264" i="15"/>
  <c r="BY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H263" i="15"/>
  <c r="CG263" i="15"/>
  <c r="CE263" i="15"/>
  <c r="CB263" i="15"/>
  <c r="CA263" i="15"/>
  <c r="BY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H262" i="15"/>
  <c r="CG262" i="15"/>
  <c r="CE262" i="15"/>
  <c r="CB262" i="15"/>
  <c r="CA262" i="15"/>
  <c r="BY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G258" i="15"/>
  <c r="CE258" i="15"/>
  <c r="CA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G257" i="15"/>
  <c r="CE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G256" i="15"/>
  <c r="CE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G255" i="15"/>
  <c r="CE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G254" i="15"/>
  <c r="CE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BV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BV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BV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BV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BV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BV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H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G246" i="15"/>
  <c r="CE246" i="15"/>
  <c r="CB246" i="15"/>
  <c r="CA246" i="15"/>
  <c r="BY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H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G244" i="15"/>
  <c r="CE244" i="15"/>
  <c r="CB244" i="15"/>
  <c r="CA244" i="15"/>
  <c r="BY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H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N242" i="15"/>
  <c r="CM242" i="15"/>
  <c r="CK242" i="15"/>
  <c r="CH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H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N240" i="15"/>
  <c r="CM240" i="15"/>
  <c r="CK240" i="15"/>
  <c r="CG240" i="15"/>
  <c r="CE240" i="15"/>
  <c r="CB240" i="15"/>
  <c r="CA240" i="15"/>
  <c r="BY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M237" i="15"/>
  <c r="CK237" i="15"/>
  <c r="CG237" i="15"/>
  <c r="CE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M235" i="15"/>
  <c r="CK235" i="15"/>
  <c r="CG235" i="15"/>
  <c r="CE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M234" i="15"/>
  <c r="CK234" i="15"/>
  <c r="CG234" i="15"/>
  <c r="CE234" i="15"/>
  <c r="CA234" i="15"/>
  <c r="BY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H228" i="15"/>
  <c r="CE228" i="15"/>
  <c r="CB228" i="15"/>
  <c r="BV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H227" i="15"/>
  <c r="CE227" i="15"/>
  <c r="CB227" i="15"/>
  <c r="BV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H226" i="15"/>
  <c r="CE226" i="15"/>
  <c r="CB226" i="15"/>
  <c r="BV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H225" i="15"/>
  <c r="CE225" i="15"/>
  <c r="CB225" i="15"/>
  <c r="BV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H224" i="15"/>
  <c r="CE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G184" i="15"/>
  <c r="CE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G183" i="15"/>
  <c r="CE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G182" i="15"/>
  <c r="CE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G181" i="15"/>
  <c r="CE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G180" i="15"/>
  <c r="CE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G179" i="15"/>
  <c r="CE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BV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BV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BV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BV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BV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BV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G171" i="15"/>
  <c r="CE171" i="15"/>
  <c r="CA171" i="15"/>
  <c r="BY171" i="15"/>
  <c r="BA171" i="15"/>
  <c r="AV171" i="15"/>
  <c r="AI171" i="15"/>
  <c r="AH171" i="15"/>
  <c r="AG171" i="15"/>
  <c r="AF171" i="15"/>
  <c r="AL170" i="15"/>
  <c r="CG170" i="15"/>
  <c r="CE170" i="15"/>
  <c r="CA170" i="15"/>
  <c r="BY170" i="15"/>
  <c r="BA170" i="15"/>
  <c r="AV170" i="15"/>
  <c r="AI170" i="15"/>
  <c r="AH170" i="15"/>
  <c r="AG170" i="15"/>
  <c r="AF170" i="15"/>
  <c r="AL165" i="15"/>
  <c r="CG165" i="15"/>
  <c r="CE165" i="15"/>
  <c r="CA165" i="15"/>
  <c r="BY165" i="15"/>
  <c r="BQ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G164" i="15"/>
  <c r="CE164" i="15"/>
  <c r="CA164" i="15"/>
  <c r="BY164" i="15"/>
  <c r="BQ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G163" i="15"/>
  <c r="CE163" i="15"/>
  <c r="CA163" i="15"/>
  <c r="BY163" i="15"/>
  <c r="BQ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G162" i="15"/>
  <c r="CE162" i="15"/>
  <c r="CA162" i="15"/>
  <c r="BY162" i="15"/>
  <c r="BQ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G161" i="15"/>
  <c r="CE161" i="15"/>
  <c r="CA161" i="15"/>
  <c r="BY161" i="15"/>
  <c r="BQ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G160" i="15"/>
  <c r="CE160" i="15"/>
  <c r="CA160" i="15"/>
  <c r="BY160" i="15"/>
  <c r="BQ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BV145" i="15"/>
  <c r="AX145" i="15"/>
  <c r="AI145" i="15"/>
  <c r="AH145" i="15"/>
  <c r="AG145" i="15"/>
  <c r="AF145" i="15"/>
  <c r="AC145" i="15"/>
  <c r="AB145" i="15"/>
  <c r="AA145" i="15"/>
  <c r="Z145" i="15"/>
  <c r="AL144" i="15"/>
  <c r="BV144" i="15"/>
  <c r="AX144" i="15"/>
  <c r="AI144" i="15"/>
  <c r="AH144" i="15"/>
  <c r="AG144" i="15"/>
  <c r="AF144" i="15"/>
  <c r="AC144" i="15"/>
  <c r="AB144" i="15"/>
  <c r="AA144" i="15"/>
  <c r="Z144" i="15"/>
  <c r="AL143" i="15"/>
  <c r="BV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BV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M136" i="15"/>
  <c r="CG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M135" i="15"/>
  <c r="CG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G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M133" i="15"/>
  <c r="CG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G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M130" i="15"/>
  <c r="CG130" i="15"/>
  <c r="CA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M129" i="15"/>
  <c r="CG129" i="15"/>
  <c r="CA129" i="15"/>
  <c r="AV129" i="15"/>
  <c r="AI129" i="15"/>
  <c r="AH129" i="15"/>
  <c r="AG129" i="15"/>
  <c r="AF129" i="15"/>
  <c r="AC129" i="15"/>
  <c r="AB129" i="15"/>
  <c r="AA129" i="15"/>
  <c r="Z129" i="15"/>
  <c r="AL128" i="15"/>
  <c r="CM128" i="15"/>
  <c r="CG128" i="15"/>
  <c r="CA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G121" i="15"/>
  <c r="CE121" i="15"/>
  <c r="AV121" i="15"/>
  <c r="AI121" i="15"/>
  <c r="AH121" i="15"/>
  <c r="AG121" i="15"/>
  <c r="AF121" i="15"/>
  <c r="AL120" i="15"/>
  <c r="CG120" i="15"/>
  <c r="CE120" i="15"/>
  <c r="AV120" i="15"/>
  <c r="AI120" i="15"/>
  <c r="AH120" i="15"/>
  <c r="AG120" i="15"/>
  <c r="AF120" i="15"/>
  <c r="AL119" i="15"/>
  <c r="CG119" i="15"/>
  <c r="CE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M108" i="15"/>
  <c r="AZ108" i="15"/>
  <c r="AY108" i="15"/>
  <c r="AU108" i="15"/>
  <c r="AM108" i="15"/>
  <c r="AJ108" i="15"/>
  <c r="AI108" i="15"/>
  <c r="AH108" i="15"/>
  <c r="AG108" i="15"/>
  <c r="AF108" i="15"/>
  <c r="CM107" i="15"/>
  <c r="AZ107" i="15"/>
  <c r="AY107" i="15"/>
  <c r="AU107" i="15"/>
  <c r="AM107" i="15"/>
  <c r="AJ107" i="15"/>
  <c r="AI107" i="15"/>
  <c r="AH107" i="15"/>
  <c r="AW107" i="15" s="1"/>
  <c r="AG107" i="15"/>
  <c r="AF107" i="15"/>
  <c r="CM106" i="15"/>
  <c r="AZ106" i="15"/>
  <c r="AY106" i="15"/>
  <c r="AU106" i="15"/>
  <c r="AM106" i="15"/>
  <c r="AJ106" i="15"/>
  <c r="AI106" i="15"/>
  <c r="AH106" i="15"/>
  <c r="AG106" i="15"/>
  <c r="AF106" i="15"/>
  <c r="CM105" i="15"/>
  <c r="AZ105" i="15"/>
  <c r="AY105" i="15"/>
  <c r="AU105" i="15"/>
  <c r="AM105" i="15"/>
  <c r="AJ105" i="15"/>
  <c r="AI105" i="15"/>
  <c r="AH105" i="15"/>
  <c r="AG105" i="15"/>
  <c r="AF105" i="15"/>
  <c r="CM104" i="15"/>
  <c r="AZ104" i="15"/>
  <c r="AY104" i="15"/>
  <c r="AU104" i="15"/>
  <c r="AM104" i="15"/>
  <c r="AJ104" i="15"/>
  <c r="AI104" i="15"/>
  <c r="AH104" i="15"/>
  <c r="AG104" i="15"/>
  <c r="AF104" i="15"/>
  <c r="CM103" i="15"/>
  <c r="AZ103" i="15"/>
  <c r="AY103" i="15"/>
  <c r="AU103" i="15"/>
  <c r="AM103" i="15"/>
  <c r="AJ103" i="15"/>
  <c r="AI103" i="15"/>
  <c r="AH103" i="15"/>
  <c r="AW103" i="15" s="1"/>
  <c r="AG103" i="15"/>
  <c r="AF103" i="15"/>
  <c r="CM102" i="15"/>
  <c r="AZ102" i="15"/>
  <c r="AY102" i="15"/>
  <c r="AU102" i="15"/>
  <c r="AM102" i="15"/>
  <c r="AJ102" i="15"/>
  <c r="AI102" i="15"/>
  <c r="AH102" i="15"/>
  <c r="AG102" i="15"/>
  <c r="AF102" i="15"/>
  <c r="CM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M52" i="15"/>
  <c r="CG52" i="15"/>
  <c r="CA52" i="15"/>
  <c r="BY52" i="15"/>
  <c r="AX52" i="15"/>
  <c r="AV52" i="15"/>
  <c r="AI52" i="15"/>
  <c r="AH52" i="15"/>
  <c r="AG52" i="15"/>
  <c r="AF52" i="15"/>
  <c r="AC52" i="15"/>
  <c r="AB52" i="15"/>
  <c r="AA52" i="15"/>
  <c r="Z52" i="15"/>
  <c r="AL51" i="15"/>
  <c r="CM51" i="15"/>
  <c r="CG51" i="15"/>
  <c r="CA51" i="15"/>
  <c r="BY51" i="15"/>
  <c r="AX51" i="15"/>
  <c r="AV51" i="15"/>
  <c r="AI51" i="15"/>
  <c r="AH51" i="15"/>
  <c r="AG51" i="15"/>
  <c r="AF51" i="15"/>
  <c r="AC51" i="15"/>
  <c r="AB51" i="15"/>
  <c r="AA51" i="15"/>
  <c r="Z51" i="15"/>
  <c r="AL50" i="15"/>
  <c r="CM50" i="15"/>
  <c r="CG50" i="15"/>
  <c r="CA50" i="15"/>
  <c r="BY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M49" i="15"/>
  <c r="CG49" i="15"/>
  <c r="CA49" i="15"/>
  <c r="BY49" i="15"/>
  <c r="AX49" i="15"/>
  <c r="AV49" i="15"/>
  <c r="AI49" i="15"/>
  <c r="AH49" i="15"/>
  <c r="AG49" i="15"/>
  <c r="AF49" i="15"/>
  <c r="AC49" i="15"/>
  <c r="AB49" i="15"/>
  <c r="AA49" i="15"/>
  <c r="Z49" i="15"/>
  <c r="AL48" i="15"/>
  <c r="CM48" i="15"/>
  <c r="CG48" i="15"/>
  <c r="CA48" i="15"/>
  <c r="BY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G35" i="15"/>
  <c r="CE35" i="15"/>
  <c r="BA35" i="15"/>
  <c r="AV35" i="15"/>
  <c r="AI35" i="15"/>
  <c r="AH35" i="15"/>
  <c r="AG35" i="15"/>
  <c r="AF35" i="15"/>
  <c r="AC35" i="15"/>
  <c r="AB35" i="15"/>
  <c r="AA35" i="15"/>
  <c r="Z35" i="15"/>
  <c r="AL34" i="15"/>
  <c r="CG34" i="15"/>
  <c r="CE34" i="15"/>
  <c r="BA34" i="15"/>
  <c r="AV34" i="15"/>
  <c r="AI34" i="15"/>
  <c r="AH34" i="15"/>
  <c r="AG34" i="15"/>
  <c r="AF34" i="15"/>
  <c r="AC34" i="15"/>
  <c r="AB34" i="15"/>
  <c r="AA34" i="15"/>
  <c r="Z34" i="15"/>
  <c r="AL33" i="15"/>
  <c r="CG33" i="15"/>
  <c r="CE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G32" i="15"/>
  <c r="CE32" i="15"/>
  <c r="BA32" i="15"/>
  <c r="AV32" i="15"/>
  <c r="AI32" i="15"/>
  <c r="AH32" i="15"/>
  <c r="AG32" i="15"/>
  <c r="AF32" i="15"/>
  <c r="AC32" i="15"/>
  <c r="AB32" i="15"/>
  <c r="AA32" i="15"/>
  <c r="Z32" i="15"/>
  <c r="AL31" i="15"/>
  <c r="CG31" i="15"/>
  <c r="CE31" i="15"/>
  <c r="CA31" i="15"/>
  <c r="BY31" i="15"/>
  <c r="AV31" i="15"/>
  <c r="AI31" i="15"/>
  <c r="AH31" i="15"/>
  <c r="AG31" i="15"/>
  <c r="AF31" i="15"/>
  <c r="AC31" i="15"/>
  <c r="AB31" i="15"/>
  <c r="AA31" i="15"/>
  <c r="Z31" i="15"/>
  <c r="AL30" i="15"/>
  <c r="CG30" i="15"/>
  <c r="CE30" i="15"/>
  <c r="CA30" i="15"/>
  <c r="BY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A233" i="15"/>
  <c r="CG247" i="15"/>
  <c r="BA331" i="15"/>
  <c r="BA333" i="15"/>
  <c r="CE239" i="15"/>
  <c r="BA270" i="15"/>
  <c r="BA332" i="15"/>
  <c r="CG233" i="15"/>
  <c r="CG238" i="15"/>
  <c r="CG242" i="15"/>
  <c r="BA303" i="15"/>
  <c r="BY239" i="15"/>
  <c r="AO202" i="15"/>
  <c r="BA228" i="15"/>
  <c r="AP279" i="15"/>
  <c r="CM239" i="15"/>
  <c r="BY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Q297" i="15"/>
  <c r="AQ347" i="15"/>
  <c r="AQ258" i="15"/>
  <c r="AQ170" i="15"/>
  <c r="AQ338" i="15"/>
  <c r="AK100" i="15"/>
  <c r="AK96" i="15"/>
  <c r="AK136" i="15"/>
  <c r="CG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K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M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M233" i="15"/>
  <c r="BA180" i="15"/>
  <c r="BA273" i="15"/>
  <c r="CA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BY245" i="15"/>
  <c r="AO91" i="15"/>
  <c r="AN104" i="15"/>
  <c r="AX29" i="15"/>
  <c r="BA193" i="15"/>
  <c r="AQ302" i="15"/>
  <c r="CA241" i="15"/>
  <c r="BA258" i="15"/>
  <c r="BA312" i="15"/>
  <c r="BA163" i="15"/>
  <c r="BA164" i="15"/>
  <c r="CE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BY233" i="15"/>
  <c r="AO89" i="15"/>
  <c r="CE236" i="15"/>
  <c r="CE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B247" i="15"/>
  <c r="BA249" i="15"/>
  <c r="BA224" i="15"/>
  <c r="CG239" i="15"/>
  <c r="CB245" i="15"/>
  <c r="BA251" i="15"/>
  <c r="BA300" i="15"/>
  <c r="BA191" i="15"/>
  <c r="AL192" i="15"/>
  <c r="AL196" i="15"/>
  <c r="AX205" i="15"/>
  <c r="CA239" i="15"/>
  <c r="BY235" i="15"/>
  <c r="CK239" i="15"/>
  <c r="CA245" i="15"/>
  <c r="BA253" i="15"/>
  <c r="AQ301" i="15"/>
  <c r="BA310" i="15"/>
  <c r="AP311" i="15"/>
  <c r="AP312" i="15"/>
  <c r="CE233" i="15"/>
  <c r="BA256" i="15"/>
  <c r="AQ317" i="15"/>
  <c r="CG236" i="15"/>
  <c r="CE238" i="15"/>
  <c r="BY241" i="15"/>
  <c r="CE245" i="15"/>
  <c r="BA248" i="15"/>
  <c r="BA250" i="15"/>
  <c r="AQ254" i="15"/>
  <c r="BA272" i="15"/>
  <c r="BA275" i="15"/>
  <c r="BA301" i="15"/>
  <c r="AL199" i="15"/>
  <c r="AX201" i="15"/>
  <c r="AX204" i="15"/>
  <c r="CB243" i="15"/>
  <c r="CG245" i="15"/>
  <c r="BA311" i="15"/>
  <c r="AL206" i="15"/>
  <c r="BA225" i="15"/>
  <c r="BA226" i="15"/>
  <c r="CK233" i="15"/>
  <c r="CK236" i="15"/>
  <c r="CB241" i="15"/>
  <c r="BA252" i="15"/>
  <c r="BA255" i="15"/>
  <c r="AP278" i="15"/>
  <c r="AP280" i="15"/>
  <c r="AP310" i="15"/>
  <c r="AQ322" i="15"/>
  <c r="BA330" i="15"/>
  <c r="CM236" i="15"/>
  <c r="CG241" i="15"/>
  <c r="CA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BY236" i="15"/>
  <c r="CK238" i="15"/>
  <c r="AQ242" i="15"/>
  <c r="CB242" i="15"/>
  <c r="AL201" i="15"/>
  <c r="AX206" i="15"/>
  <c r="CA232" i="15"/>
  <c r="CA236" i="15"/>
  <c r="CM238" i="15"/>
  <c r="CE242" i="15"/>
  <c r="AQ247" i="15"/>
  <c r="AQ184" i="15"/>
  <c r="AN203" i="15"/>
  <c r="AL205" i="15"/>
  <c r="CE232" i="15"/>
  <c r="BY237" i="15"/>
  <c r="AO203" i="15"/>
  <c r="AW204" i="15"/>
  <c r="AQ207" i="15"/>
  <c r="AQ219" i="15"/>
  <c r="CA237" i="15"/>
  <c r="AQ255" i="15"/>
  <c r="AQ276" i="15"/>
  <c r="AW200" i="15"/>
  <c r="BY238" i="15"/>
  <c r="AQ263" i="15"/>
  <c r="CA238" i="15"/>
  <c r="AQ183" i="15"/>
  <c r="AQ277" i="15"/>
  <c r="AQ218" i="15"/>
  <c r="AQ220" i="15"/>
  <c r="AQ265" i="15"/>
  <c r="AQ267" i="15"/>
  <c r="AQ269" i="15"/>
  <c r="AQ308" i="15"/>
  <c r="AQ307" i="15"/>
  <c r="AP340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A242" i="15"/>
  <c r="BY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BY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A243" i="15"/>
  <c r="AX234" i="15"/>
  <c r="AW314" i="15"/>
  <c r="AX238" i="15"/>
  <c r="AW315" i="15"/>
  <c r="AX129" i="15"/>
  <c r="BA129" i="15" s="1"/>
  <c r="AX244" i="15"/>
  <c r="AX246" i="15"/>
  <c r="AX235" i="15"/>
  <c r="AW313" i="15"/>
  <c r="BY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<sst xmlns="http://schemas.openxmlformats.org/spreadsheetml/2006/main" count="23351" uniqueCount="6267">
  <si>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</si>
  <si>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</si>
  <si>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</si>
  <si>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</si>
  <si>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</si>
  <si>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</si>
  <si>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</si>
  <si>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</si>
  <si>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</si>
  <si>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</si>
  <si>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</si>
  <si>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</si>
  <si>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</si>
  <si>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</si>
  <si>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</si>
  <si>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</si>
  <si>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</si>
  <si>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</si>
  <si>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</si>
  <si>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</si>
  <si>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</si>
  <si>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</si>
  <si>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</si>
  <si>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</si>
  <si>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</si>
  <si>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</si>
  <si>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</si>
  <si>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</si>
  <si>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</si>
  <si>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</si>
  <si>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</si>
  <si>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</si>
  <si>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</si>
  <si>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</si>
  <si>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</si>
  <si>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</si>
  <si>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</si>
  <si>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</si>
  <si>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</si>
  <si>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</si>
  <si>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</si>
  <si>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</si>
  <si>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</si>
  <si>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</si>
  <si>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</si>
  <si>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</si>
  <si>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</si>
  <si>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</si>
  <si>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</si>
  <si>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</si>
  <si>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</si>
  <si>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</si>
  <si>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</si>
  <si>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</si>
  <si>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</si>
  <si>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</si>
  <si>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</si>
  <si>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</si>
  <si>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</si>
  <si>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</si>
  <si>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</si>
  <si>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</si>
  <si>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</si>
  <si>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</si>
  <si>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</si>
  <si>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</si>
  <si>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</si>
  <si>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</si>
  <si>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</si>
  <si>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</si>
  <si>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</si>
  <si>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</si>
  <si>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</si>
  <si>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</si>
  <si>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</si>
  <si>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</si>
  <si>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</si>
  <si>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</si>
  <si>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</si>
  <si>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</si>
  <si>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</si>
  <si>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</si>
  <si>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</si>
  <si>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</si>
  <si>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</si>
  <si>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</si>
  <si>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</si>
  <si>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</si>
  <si>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</si>
  <si>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</si>
  <si>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</si>
  <si>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</si>
  <si>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</si>
  <si>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</si>
  <si>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</si>
  <si>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</si>
  <si>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</si>
  <si>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</si>
  <si>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</si>
  <si>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</si>
  <si>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</si>
  <si>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</si>
  <si>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</si>
  <si>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</si>
  <si>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</si>
  <si>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</si>
  <si>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</si>
  <si>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</si>
  <si>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</si>
  <si>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</si>
  <si>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</si>
  <si>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</si>
  <si>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</si>
  <si>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</si>
  <si>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</si>
  <si>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</si>
  <si>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</si>
  <si>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</si>
  <si>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</si>
  <si>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</si>
  <si>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</si>
  <si>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</si>
  <si>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</si>
  <si>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</si>
  <si>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</si>
  <si>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</si>
  <si>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</si>
  <si>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</si>
  <si>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</si>
  <si>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</si>
  <si>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</si>
  <si>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</si>
  <si>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</si>
  <si>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</si>
  <si>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</si>
  <si>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</si>
  <si>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</si>
  <si>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</si>
  <si>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</si>
  <si>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</si>
  <si>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</si>
  <si>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</si>
  <si>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</si>
  <si>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</si>
  <si>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</si>
  <si>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</si>
  <si>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</si>
  <si>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</si>
  <si>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</si>
  <si>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</si>
  <si>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</si>
  <si>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</si>
  <si>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</si>
  <si>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</si>
  <si>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</si>
  <si>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</si>
  <si>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</si>
  <si>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</si>
  <si>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</si>
  <si>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</si>
  <si>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</si>
  <si>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</si>
  <si>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</si>
  <si>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</si>
  <si>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</si>
  <si>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</si>
  <si>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</si>
  <si>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</si>
  <si>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</si>
  <si>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</si>
  <si>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</si>
  <si>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</si>
  <si>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</si>
  <si>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</si>
  <si>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</si>
  <si>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</si>
  <si>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</si>
  <si>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</si>
  <si>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</si>
  <si>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</si>
  <si>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</si>
  <si>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</si>
  <si>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</si>
  <si>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</si>
  <si>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</si>
  <si>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</si>
  <si>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</si>
  <si>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</si>
  <si>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</si>
  <si>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</si>
  <si>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</si>
  <si>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</si>
  <si>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</si>
  <si>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</si>
  <si>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</si>
  <si>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</si>
  <si>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</si>
  <si>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</si>
  <si>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</si>
  <si>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</si>
  <si>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</si>
  <si>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</si>
  <si>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</si>
  <si>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</si>
  <si>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</si>
  <si>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</si>
  <si>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</si>
  <si>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</si>
  <si>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</si>
  <si>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</si>
  <si>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</si>
  <si>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</si>
  <si>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</si>
  <si>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</si>
  <si>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</si>
  <si>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</si>
  <si>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</si>
  <si>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</si>
  <si>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</si>
  <si>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</si>
  <si>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</si>
  <si>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</si>
  <si>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</si>
  <si>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</si>
  <si>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</si>
  <si>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</si>
  <si>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</si>
  <si>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</si>
  <si>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</si>
  <si>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</si>
  <si>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</si>
  <si>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</si>
  <si>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</si>
  <si>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</si>
  <si>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</si>
  <si>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</si>
  <si>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</si>
  <si>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</si>
  <si>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</si>
  <si>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</si>
  <si>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</si>
  <si>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</si>
  <si>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</si>
  <si>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</si>
  <si>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</si>
  <si>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</si>
  <si>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</si>
  <si>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</si>
  <si>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</si>
  <si>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</si>
  <si>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</si>
  <si>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</si>
  <si>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</si>
  <si>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</si>
  <si>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</si>
  <si>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</si>
  <si>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</si>
  <si>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</si>
  <si>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</si>
  <si>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</si>
  <si>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</si>
  <si>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</si>
  <si>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</si>
  <si>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</si>
  <si>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</si>
  <si>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</si>
  <si>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</si>
  <si>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</si>
  <si>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</si>
  <si>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</si>
  <si>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</si>
  <si>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</si>
  <si>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</si>
  <si>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</si>
  <si>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</si>
  <si>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</si>
  <si>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</si>
  <si>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</si>
  <si>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</si>
  <si>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</si>
  <si>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</si>
  <si>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</si>
  <si>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</si>
  <si>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</si>
  <si>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</si>
  <si>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</si>
  <si>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</si>
  <si>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</si>
  <si>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</si>
  <si>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</si>
  <si>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</si>
  <si>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</si>
  <si>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</si>
  <si>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</si>
  <si>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</si>
  <si>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</si>
  <si>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</si>
  <si>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</si>
  <si>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</si>
  <si>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</si>
  <si>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</si>
  <si>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</si>
  <si>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</si>
  <si>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</si>
  <si>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</si>
  <si>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</si>
  <si>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</si>
  <si>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</si>
  <si>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</si>
  <si>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</si>
  <si>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</si>
  <si>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</si>
  <si>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</si>
  <si>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</si>
  <si>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</si>
  <si>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</si>
  <si>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</si>
  <si>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</si>
  <si>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</si>
  <si>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</si>
  <si>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</si>
  <si>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</si>
  <si>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</si>
  <si>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</si>
  <si>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</si>
  <si>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</si>
  <si>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</si>
  <si>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</si>
  <si>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</si>
  <si>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</si>
  <si>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</si>
  <si>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</si>
  <si>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</si>
  <si>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</si>
  <si>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</si>
  <si>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</si>
  <si>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</si>
  <si>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</si>
  <si>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</si>
  <si>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</si>
  <si>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</si>
  <si>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</si>
  <si>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</si>
  <si>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</si>
  <si>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</si>
  <si>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</si>
  <si>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</si>
  <si>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</si>
  <si>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</si>
  <si>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</si>
  <si>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</si>
  <si>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</si>
  <si>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</si>
  <si>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</si>
  <si>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</si>
  <si>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</si>
  <si>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</si>
  <si>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</si>
  <si>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</si>
  <si>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</si>
  <si>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</si>
  <si>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</si>
  <si>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</si>
  <si>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</si>
  <si>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</si>
  <si>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</si>
  <si>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</si>
  <si>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</si>
  <si>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</si>
  <si>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</si>
  <si>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</si>
  <si>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</si>
  <si>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</si>
  <si>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</si>
  <si>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</si>
  <si>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</si>
  <si>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</si>
  <si>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</si>
  <si>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</si>
  <si>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</si>
  <si>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</si>
  <si>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</si>
  <si>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</si>
  <si>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</si>
  <si>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</si>
  <si>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</si>
  <si>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</si>
  <si>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</si>
  <si>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</si>
  <si>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</si>
  <si>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</si>
  <si>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</si>
  <si>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</si>
  <si>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</si>
  <si>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</si>
  <si>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</si>
  <si>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</si>
  <si>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</si>
  <si>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</si>
  <si>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</si>
  <si>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</si>
  <si>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</si>
  <si>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</si>
  <si>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</si>
  <si>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</si>
  <si>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</si>
  <si>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</si>
  <si>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</si>
  <si>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</si>
  <si>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</si>
  <si>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</si>
  <si>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</si>
  <si>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</si>
  <si>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</si>
  <si>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</si>
  <si>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</si>
  <si>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</si>
  <si>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</si>
  <si>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</si>
  <si>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</si>
  <si>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</si>
  <si>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</si>
  <si>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</si>
  <si>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</si>
  <si>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</si>
  <si>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</si>
  <si>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</si>
  <si>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</si>
  <si>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</si>
  <si>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</si>
  <si>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</si>
  <si>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</si>
  <si>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</si>
  <si>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</si>
  <si>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</si>
  <si>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</si>
  <si>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</si>
  <si>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</si>
  <si>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</si>
  <si>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</si>
  <si>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</si>
  <si>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</si>
  <si>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</si>
  <si>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</si>
  <si>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</si>
  <si>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</si>
  <si>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</si>
  <si>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</si>
  <si>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</si>
  <si>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</si>
  <si>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</si>
  <si>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</si>
  <si>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</si>
  <si>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</si>
  <si>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</si>
  <si>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</si>
  <si>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</si>
  <si>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</si>
  <si>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</si>
  <si>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</si>
  <si>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</si>
  <si>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</si>
  <si>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</si>
  <si>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</si>
  <si>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</si>
  <si>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</si>
  <si>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</si>
  <si>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</si>
  <si>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</si>
  <si>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</si>
  <si>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</si>
  <si>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</si>
  <si>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</si>
  <si>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</si>
  <si>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</si>
  <si>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</si>
  <si>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</si>
  <si>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</si>
  <si>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</si>
  <si>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</si>
  <si>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</si>
  <si>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</si>
  <si>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</si>
  <si>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</si>
  <si>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</si>
  <si>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</si>
  <si>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</si>
  <si>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</si>
  <si>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</si>
  <si>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</si>
  <si>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</si>
  <si>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</si>
  <si>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</si>
  <si>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</si>
  <si>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</si>
  <si>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</si>
  <si>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</si>
  <si>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</si>
  <si>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</si>
  <si>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</si>
  <si>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</si>
  <si>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</si>
  <si>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</si>
  <si>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</si>
  <si>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</si>
  <si>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</si>
  <si>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</si>
  <si>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</si>
  <si>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</si>
  <si>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</si>
  <si>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</si>
  <si>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</si>
  <si>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</si>
  <si>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</si>
  <si>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</si>
  <si>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</si>
  <si>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</si>
  <si>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</si>
  <si>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</si>
  <si>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</si>
  <si>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</si>
  <si>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</si>
  <si>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</si>
  <si>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</si>
  <si>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</si>
  <si>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</si>
  <si>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</si>
  <si>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</si>
  <si>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</si>
  <si>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</si>
  <si>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</si>
  <si>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</si>
  <si>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</si>
  <si>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</si>
  <si>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</si>
  <si>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</si>
  <si>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</si>
  <si>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</si>
  <si>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</si>
  <si>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</si>
  <si>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</si>
  <si>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</si>
  <si>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</si>
  <si>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</si>
  <si>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</si>
  <si>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</si>
  <si>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</si>
  <si>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</si>
  <si>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</si>
  <si>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</si>
  <si>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</si>
  <si>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</si>
  <si>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</si>
  <si>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</si>
  <si>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</si>
  <si>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</si>
  <si>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</si>
  <si>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</si>
  <si>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</si>
  <si>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</si>
  <si>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</si>
  <si>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</si>
  <si>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</si>
  <si>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</si>
  <si>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</si>
  <si>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</si>
  <si>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</si>
  <si>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</si>
  <si>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</si>
  <si>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</si>
  <si>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</si>
  <si>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</si>
  <si>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</si>
  <si>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</si>
  <si>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</si>
  <si>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</si>
  <si>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</si>
  <si>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</si>
  <si>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</si>
  <si>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</si>
  <si>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</si>
  <si>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</si>
  <si>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</si>
  <si>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</si>
  <si>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</si>
  <si>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</si>
  <si>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</si>
  <si>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</si>
  <si>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</si>
  <si>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</si>
  <si>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</si>
  <si>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</si>
  <si>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</si>
  <si>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</si>
  <si>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</si>
  <si>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</si>
  <si>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</si>
  <si>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</si>
  <si>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</si>
  <si>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</si>
  <si>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</si>
  <si>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</si>
  <si>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</si>
  <si>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</si>
  <si>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</si>
  <si>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</si>
  <si>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</si>
  <si>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</si>
  <si>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</si>
  <si>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</si>
  <si>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</si>
  <si>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</si>
  <si>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</si>
  <si>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</si>
  <si>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</si>
  <si>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</si>
  <si>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</si>
  <si>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</si>
  <si>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</si>
  <si>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</si>
  <si>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</si>
  <si>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</si>
  <si>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</si>
  <si>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</si>
  <si>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</si>
  <si>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</si>
  <si>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</si>
  <si>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</si>
  <si>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</si>
  <si>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</si>
  <si>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</si>
  <si>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</si>
  <si>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</si>
  <si>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</si>
  <si>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</si>
  <si>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</si>
  <si>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</si>
  <si>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</si>
  <si>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</si>
  <si>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</si>
  <si>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</si>
  <si>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</si>
  <si>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</si>
  <si>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</si>
  <si>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</si>
  <si>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</si>
  <si>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</si>
  <si>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</si>
  <si>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</si>
  <si>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</si>
  <si>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</si>
  <si>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</si>
  <si>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</si>
  <si>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</si>
  <si>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</si>
  <si>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</si>
  <si>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</si>
  <si>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</si>
  <si>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</si>
  <si>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</si>
  <si>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</si>
  <si>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</si>
  <si>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</si>
  <si>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</si>
  <si>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</si>
  <si>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</si>
  <si>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</si>
  <si>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</si>
  <si>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</si>
  <si>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</si>
  <si>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</si>
  <si>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</si>
  <si>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</si>
  <si>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</si>
  <si>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</si>
  <si>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</si>
  <si>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</si>
  <si>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</si>
  <si>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</si>
  <si>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</si>
  <si>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</si>
  <si>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</si>
  <si>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</si>
  <si>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</si>
  <si>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</si>
  <si>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</si>
  <si>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</si>
  <si>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</si>
  <si>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</si>
  <si>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</si>
  <si>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</si>
  <si>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</si>
  <si>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</si>
  <si>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</si>
  <si>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</si>
  <si>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</si>
  <si>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</si>
  <si>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</si>
  <si>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</si>
  <si>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</si>
  <si>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</si>
  <si>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</si>
  <si>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</si>
  <si>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</si>
  <si>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</si>
  <si>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</si>
  <si>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</si>
  <si>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</si>
  <si>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</si>
  <si>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</si>
  <si>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</si>
  <si>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</si>
  <si>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</si>
  <si>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</si>
  <si>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</si>
  <si>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</si>
  <si>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</si>
  <si>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</si>
  <si>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</si>
  <si>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</si>
  <si>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</si>
  <si>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</si>
  <si>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</si>
  <si>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</si>
  <si>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</si>
  <si>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</si>
  <si>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</si>
  <si>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</si>
  <si>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</si>
  <si>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</si>
  <si>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</si>
  <si>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</si>
  <si>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</si>
  <si>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</si>
  <si>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</si>
  <si>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</si>
  <si>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</si>
  <si>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</si>
  <si>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</si>
  <si>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</si>
  <si>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</si>
  <si>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</si>
  <si>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</si>
  <si>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</si>
  <si>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</si>
  <si>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</si>
  <si>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</si>
  <si>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</si>
  <si>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</si>
  <si>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</si>
  <si>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</si>
  <si>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</si>
  <si>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</si>
  <si>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</si>
  <si>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</si>
  <si>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</si>
  <si>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</si>
  <si>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</si>
  <si>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</si>
  <si>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</si>
  <si>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</si>
  <si>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</si>
  <si>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</si>
  <si>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</si>
  <si>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</si>
  <si>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</si>
  <si>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</si>
  <si>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</si>
  <si>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</si>
  <si>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</si>
  <si>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</si>
  <si>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</si>
  <si>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</si>
  <si>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</si>
  <si>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</si>
  <si>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</si>
  <si>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</si>
  <si>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</si>
  <si>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</si>
  <si>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</si>
  <si>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</si>
  <si>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</si>
  <si>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</si>
  <si>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</si>
  <si>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</si>
  <si>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</si>
  <si>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</si>
  <si>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</si>
  <si>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</si>
  <si>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</si>
  <si>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</si>
  <si>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</si>
  <si>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</si>
  <si>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</si>
  <si>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</si>
  <si>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</si>
  <si>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</si>
  <si>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</si>
  <si>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</si>
  <si>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</si>
  <si>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</si>
  <si>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</si>
  <si>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</si>
  <si>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</si>
  <si>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</si>
  <si>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</si>
  <si>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</si>
  <si>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</si>
  <si>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</si>
  <si>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</si>
  <si>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</si>
  <si>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</si>
  <si>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</si>
  <si>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</si>
  <si>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</si>
  <si>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</si>
  <si>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</si>
  <si>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</si>
  <si>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</si>
  <si>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</si>
  <si>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</si>
  <si>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</si>
  <si>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</si>
  <si>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</si>
  <si>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</si>
  <si>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</si>
  <si>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</si>
  <si>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</si>
  <si>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</si>
  <si>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</si>
  <si>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</si>
  <si>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</si>
  <si>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</si>
  <si>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</si>
  <si>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</si>
  <si>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</si>
  <si>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</si>
  <si>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</si>
  <si>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</si>
  <si>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</si>
  <si>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</si>
  <si>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</si>
  <si>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</si>
  <si>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</si>
  <si>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</si>
  <si>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</si>
  <si>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</si>
  <si>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</si>
  <si>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</si>
  <si>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</si>
  <si>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</si>
  <si>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</si>
  <si>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</si>
  <si>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</si>
  <si>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</si>
  <si>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</si>
  <si>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</si>
  <si>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</si>
  <si>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</si>
  <si>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</si>
  <si>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</si>
  <si>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</si>
  <si>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</si>
  <si>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</si>
  <si>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</si>
  <si>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</si>
  <si>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</si>
  <si>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</si>
  <si>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</si>
  <si>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</si>
  <si>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</si>
  <si>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</si>
  <si>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</si>
  <si>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</si>
  <si>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</si>
  <si>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</si>
  <si>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</si>
  <si>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</si>
  <si>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</si>
  <si>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</si>
  <si>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</si>
  <si>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</si>
  <si>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</si>
  <si>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</si>
  <si>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</si>
  <si>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</si>
  <si>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</si>
  <si>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</si>
  <si>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</si>
  <si>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</si>
  <si>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</si>
  <si>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</si>
  <si>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</si>
  <si>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</si>
  <si>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</si>
  <si>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</si>
  <si>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</si>
  <si>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</si>
  <si>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</si>
  <si>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</si>
  <si>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</si>
  <si>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</si>
  <si>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</si>
  <si>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</si>
  <si>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</si>
  <si>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</si>
  <si>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</si>
  <si>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</si>
  <si>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</si>
  <si>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</si>
  <si>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</si>
  <si>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</si>
  <si>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</si>
  <si>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</si>
  <si>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</si>
  <si>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</si>
  <si>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</si>
  <si>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</si>
  <si>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</si>
  <si>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</si>
  <si>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</si>
  <si>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</si>
  <si>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</si>
  <si>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</si>
  <si>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</si>
  <si>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</si>
  <si>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</si>
  <si>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</si>
  <si>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</si>
  <si>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</si>
  <si>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</si>
  <si>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</si>
  <si>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</si>
  <si>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</si>
  <si>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</si>
  <si>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</si>
  <si>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</si>
  <si>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</si>
  <si>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</si>
  <si>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</si>
  <si>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</si>
  <si>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</si>
  <si>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</si>
  <si>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</si>
  <si>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</si>
  <si>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</si>
  <si>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</si>
  <si>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</si>
  <si>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</si>
  <si>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</si>
  <si>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</si>
  <si>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</si>
  <si>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</si>
  <si>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</si>
  <si>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</si>
  <si>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</si>
  <si>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</si>
  <si>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</si>
  <si>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</si>
  <si>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</si>
  <si>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</si>
  <si>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</si>
  <si>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</si>
  <si>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</si>
  <si>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</si>
  <si>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</si>
  <si>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</si>
  <si>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</si>
  <si>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</si>
  <si>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</si>
  <si>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</si>
  <si>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</si>
  <si>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</si>
  <si>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</si>
  <si>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</si>
  <si>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</si>
  <si>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</si>
  <si>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</si>
  <si>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</si>
  <si>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</si>
  <si>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</si>
  <si>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</si>
  <si>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</si>
  <si>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</si>
  <si>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</si>
  <si>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</si>
  <si>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</si>
  <si>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</si>
  <si>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</si>
  <si>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</si>
  <si>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</si>
  <si>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</si>
  <si>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</si>
  <si>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</si>
  <si>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</si>
  <si>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</si>
  <si>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</si>
  <si>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</si>
  <si>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</si>
  <si>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</si>
  <si>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</si>
  <si>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</si>
  <si>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</si>
  <si>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</si>
  <si>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</si>
  <si>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</si>
  <si>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</si>
  <si>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</si>
  <si>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</si>
  <si>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</si>
  <si>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</si>
  <si>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</si>
  <si>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</si>
  <si>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</si>
  <si>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</si>
  <si>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</si>
  <si>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</si>
  <si>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</si>
  <si>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</si>
  <si>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</si>
  <si>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</si>
  <si>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</si>
  <si>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</si>
  <si>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</si>
  <si>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</si>
  <si>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</si>
  <si>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</si>
  <si>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</si>
  <si>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</si>
  <si>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</si>
  <si>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</si>
  <si>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</si>
  <si>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</si>
  <si>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</si>
  <si>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</si>
  <si>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</si>
  <si>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</si>
  <si>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</si>
  <si>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</si>
  <si>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</si>
  <si>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</si>
  <si>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</si>
  <si>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</si>
  <si>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</si>
  <si>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</si>
  <si>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</si>
  <si>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</si>
  <si>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</si>
  <si>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</si>
  <si>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</si>
  <si>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</si>
  <si>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</si>
  <si>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</si>
  <si>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</si>
  <si>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</si>
  <si>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</si>
  <si>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</si>
  <si>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</si>
  <si>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</si>
  <si>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</si>
  <si>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</si>
  <si>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</si>
  <si>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</si>
  <si>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</si>
  <si>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</si>
  <si>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</si>
  <si>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</si>
  <si>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</si>
  <si>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</si>
  <si>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</si>
  <si>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</si>
  <si>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</si>
  <si>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</si>
  <si>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</si>
  <si>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</si>
  <si>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</si>
  <si>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</si>
  <si>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</si>
  <si>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</si>
  <si>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</si>
  <si>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</si>
  <si>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</si>
  <si>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</si>
  <si>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</si>
  <si>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</si>
  <si>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</si>
  <si>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</si>
  <si>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</si>
  <si>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</si>
  <si>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</si>
  <si>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</si>
  <si>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</si>
  <si>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</si>
  <si>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</si>
  <si>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</si>
  <si>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</si>
  <si>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</si>
  <si>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</si>
  <si>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</si>
  <si>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</si>
  <si>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</si>
  <si>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</si>
  <si>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</si>
  <si>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</si>
  <si>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</si>
  <si>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</si>
  <si>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</si>
  <si>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</si>
  <si>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</si>
  <si>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</si>
  <si>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</si>
  <si>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</si>
  <si>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</si>
  <si>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</si>
  <si>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</si>
  <si>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</si>
  <si>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</si>
  <si>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</si>
  <si>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</si>
  <si>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</si>
  <si>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</si>
  <si>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</si>
  <si>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</si>
  <si>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</si>
  <si>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</si>
  <si>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</si>
  <si>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</si>
  <si>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</si>
  <si>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</si>
  <si>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</si>
  <si>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</si>
  <si>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</si>
  <si>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</si>
  <si>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</si>
  <si>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</si>
  <si>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</si>
  <si>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</si>
  <si>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</si>
  <si>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</si>
  <si>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</si>
  <si>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</si>
  <si>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</si>
  <si>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</si>
  <si>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</si>
  <si>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</si>
  <si>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</si>
  <si>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</si>
  <si>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</si>
  <si>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</si>
  <si>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</si>
  <si>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</si>
  <si>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</si>
  <si>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</si>
  <si>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</si>
  <si>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</si>
  <si>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</si>
  <si>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</si>
  <si>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</si>
  <si>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</si>
  <si>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</si>
  <si>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</si>
  <si>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</si>
  <si>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</si>
  <si>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</si>
  <si>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</si>
  <si>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</si>
  <si>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</si>
  <si>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</si>
  <si>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</si>
  <si>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</si>
  <si>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</si>
  <si>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</si>
  <si>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</si>
  <si>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</si>
  <si>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</si>
  <si>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</si>
  <si>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</si>
  <si>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</si>
  <si>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</si>
  <si>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</si>
  <si>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</si>
  <si>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</si>
  <si>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</si>
  <si>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</si>
  <si>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</si>
  <si>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</si>
  <si>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</si>
  <si>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</si>
  <si>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</si>
  <si>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</si>
  <si>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</si>
  <si>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</si>
  <si>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</si>
  <si>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</si>
  <si>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</si>
  <si>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</si>
  <si>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</si>
  <si>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</si>
  <si>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</si>
  <si>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</si>
  <si>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</si>
  <si>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</si>
  <si>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</si>
  <si>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</si>
  <si>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</si>
  <si>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</si>
  <si>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</si>
  <si>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</si>
  <si>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</si>
  <si>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</si>
  <si>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</si>
  <si>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</si>
  <si>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</si>
  <si>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</si>
  <si>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</si>
  <si>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</si>
  <si>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</si>
  <si>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</si>
  <si>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</si>
  <si>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</si>
  <si>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</si>
  <si>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</si>
  <si>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</si>
  <si>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</si>
  <si>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</si>
  <si>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</si>
  <si>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</si>
  <si>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</si>
  <si>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</si>
  <si>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</si>
  <si>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</si>
  <si>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</si>
  <si>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</si>
  <si>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</si>
  <si>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</si>
  <si>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</si>
  <si>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</si>
  <si>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</si>
  <si>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</si>
  <si>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</si>
  <si>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</si>
  <si>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</si>
  <si>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</si>
  <si>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</si>
  <si>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</si>
  <si>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</si>
  <si>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</si>
  <si>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</si>
  <si>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</si>
  <si>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</si>
  <si>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</si>
  <si>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</si>
  <si>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</si>
  <si>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</si>
  <si>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</si>
  <si>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</si>
  <si>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</si>
  <si>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</si>
  <si>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</si>
  <si>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</si>
  <si>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</si>
  <si>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</si>
  <si>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</si>
  <si>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</si>
  <si>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</si>
  <si>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</si>
  <si>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</si>
  <si>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</si>
  <si>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</si>
  <si>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</si>
  <si>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</si>
  <si>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</si>
  <si>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</si>
  <si>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</si>
  <si>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</si>
  <si>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</si>
  <si>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</si>
  <si>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</si>
  <si>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</si>
  <si>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</si>
  <si>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</si>
  <si>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</si>
  <si>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</si>
  <si>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</si>
  <si>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</si>
  <si>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</si>
  <si>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</si>
  <si>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</si>
  <si>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</si>
  <si>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</si>
  <si>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</si>
  <si>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</si>
  <si>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</si>
  <si>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</si>
  <si>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</si>
  <si>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</si>
  <si>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</si>
  <si>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</si>
  <si>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</si>
  <si>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</si>
  <si>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</si>
  <si>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</si>
  <si>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</si>
  <si>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</si>
  <si>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</si>
  <si>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</si>
  <si>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</si>
  <si>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</si>
  <si>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</si>
  <si>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</si>
  <si>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</si>
  <si>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</si>
  <si>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</si>
  <si>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</si>
  <si>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</si>
  <si>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</si>
  <si>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</si>
  <si>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</si>
  <si>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</si>
  <si>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</si>
  <si>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</si>
  <si>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</si>
  <si>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</si>
  <si>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</si>
  <si>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</si>
  <si>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</si>
  <si>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</si>
  <si>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</si>
  <si>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</si>
  <si>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</si>
  <si>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</si>
  <si>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</si>
  <si>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</si>
  <si>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</si>
  <si>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</si>
  <si>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</si>
  <si>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</si>
  <si>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</si>
  <si>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</si>
  <si>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</si>
  <si>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</si>
  <si>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</si>
  <si>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</si>
  <si>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</si>
  <si>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</si>
  <si>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</si>
  <si>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</si>
  <si>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</si>
  <si>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</si>
  <si>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</si>
  <si>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</si>
  <si>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</si>
  <si>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</si>
  <si>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</si>
  <si>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</si>
  <si>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</si>
  <si>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</si>
  <si>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</si>
  <si>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</si>
  <si>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</si>
  <si>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</si>
  <si>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</si>
  <si>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</si>
  <si>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</si>
  <si>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</si>
  <si>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</si>
  <si>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</si>
  <si>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</si>
  <si>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</si>
  <si>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</si>
  <si>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</si>
  <si>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</si>
  <si>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</si>
  <si>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</si>
  <si>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</si>
  <si>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</si>
  <si>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</si>
  <si>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</si>
  <si>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</si>
  <si>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</si>
  <si>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</si>
  <si>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</si>
  <si>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</si>
  <si>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</si>
  <si>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</si>
  <si>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</si>
  <si>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</si>
  <si>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</si>
  <si>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</si>
  <si>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</si>
  <si>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</si>
  <si>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</si>
  <si>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</si>
  <si>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</si>
  <si>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</si>
  <si>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</si>
  <si>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</si>
  <si>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</si>
  <si>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</si>
  <si>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</si>
  <si>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</si>
  <si>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</si>
  <si>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</si>
  <si>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</si>
  <si>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</si>
  <si>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</si>
  <si>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</si>
  <si>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</si>
  <si>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</si>
  <si>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</si>
  <si>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</si>
  <si>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</si>
  <si>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</si>
  <si>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</si>
  <si>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</si>
  <si>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</si>
  <si>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</si>
  <si>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</si>
  <si>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</si>
  <si>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</si>
  <si>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</si>
  <si>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</si>
  <si>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</si>
  <si>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</si>
  <si>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</si>
  <si>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</si>
  <si>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</si>
  <si>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</si>
  <si>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</si>
  <si>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</si>
  <si>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</si>
  <si>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</si>
  <si>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</si>
  <si>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</si>
  <si>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</si>
  <si>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</si>
  <si>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</si>
  <si>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</si>
  <si>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</si>
  <si>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</si>
  <si>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</si>
  <si>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</si>
  <si>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</si>
  <si>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</si>
  <si>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</si>
  <si>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</si>
  <si>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</si>
  <si>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</si>
  <si>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</si>
  <si>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</si>
  <si>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</si>
  <si>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</si>
  <si>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</si>
  <si>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</si>
  <si>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</si>
  <si>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</si>
  <si>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</si>
  <si>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</si>
  <si>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</si>
  <si>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</si>
  <si>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</si>
  <si>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</si>
  <si>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</si>
  <si>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</si>
  <si>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</si>
  <si>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</si>
  <si>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</si>
  <si>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</si>
  <si>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</si>
  <si>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</si>
  <si>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</si>
  <si>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</si>
  <si>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</si>
  <si>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</si>
  <si>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</si>
  <si>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</si>
  <si>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</si>
  <si>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</si>
  <si>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</si>
  <si>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</si>
  <si>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</si>
  <si>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</si>
  <si>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</si>
  <si>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</si>
  <si>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</si>
  <si>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</si>
  <si>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</si>
  <si>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</si>
  <si>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</si>
  <si>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</si>
  <si>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</si>
  <si>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</si>
  <si>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</si>
  <si>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</si>
  <si>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</si>
  <si>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</si>
  <si>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</si>
  <si>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</si>
  <si>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</si>
  <si>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</si>
  <si>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</si>
  <si>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</si>
  <si>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</si>
  <si>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</si>
  <si>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</si>
  <si>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</si>
  <si>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</si>
  <si>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</si>
  <si>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</si>
  <si>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</si>
  <si>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</si>
  <si>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</si>
  <si>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</si>
  <si>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</si>
  <si>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</si>
  <si>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</si>
  <si>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</si>
  <si>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</si>
  <si>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</si>
  <si>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</si>
  <si>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</si>
  <si>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</si>
  <si>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</si>
  <si>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</si>
  <si>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</si>
  <si>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</si>
  <si>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</si>
  <si>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</si>
  <si>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</si>
  <si>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</si>
  <si>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</si>
  <si>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</si>
  <si>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</si>
  <si>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</si>
  <si>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</si>
  <si>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</si>
  <si>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</si>
  <si>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</si>
  <si>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</si>
  <si>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</si>
  <si>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</si>
  <si>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</si>
  <si>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</si>
  <si>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</si>
  <si>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</si>
  <si>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</si>
  <si>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</si>
  <si>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</si>
  <si>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</si>
  <si>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</si>
  <si>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</si>
  <si>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</si>
  <si>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</si>
  <si>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</si>
  <si>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</si>
  <si>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</si>
  <si>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</si>
  <si>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</si>
  <si>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</si>
  <si>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</si>
  <si>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</si>
  <si>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</si>
  <si>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</si>
  <si>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</si>
  <si>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</si>
  <si>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</si>
  <si>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</si>
  <si>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</si>
  <si>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</si>
  <si>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</si>
  <si>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</si>
  <si>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</si>
  <si>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</si>
  <si>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</si>
  <si>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</si>
  <si>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</si>
  <si>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</si>
  <si>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</si>
  <si>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</si>
  <si>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</si>
  <si>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</si>
  <si>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</si>
  <si>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</si>
  <si>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</si>
  <si>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</si>
  <si>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</si>
  <si>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</si>
  <si>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</si>
  <si>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</si>
  <si>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</si>
  <si>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</si>
  <si>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</si>
  <si>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</si>
  <si>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</si>
  <si>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</si>
  <si>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</si>
  <si>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</si>
  <si>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</si>
  <si>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</si>
  <si>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</si>
  <si>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</si>
  <si>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</si>
  <si>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</si>
  <si>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</si>
  <si>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</si>
  <si>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</si>
  <si>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</si>
  <si>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</si>
  <si>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</si>
  <si>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</si>
  <si>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</si>
  <si>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</si>
  <si>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</si>
  <si>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</si>
  <si>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</si>
  <si>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</si>
  <si>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</si>
  <si>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</si>
  <si>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</si>
  <si>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</si>
  <si>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</si>
  <si>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</si>
  <si>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</si>
  <si>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</si>
  <si>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</si>
  <si>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</si>
  <si>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</si>
  <si>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</si>
  <si>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</si>
  <si>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</si>
  <si>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</si>
  <si>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</si>
  <si>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</si>
  <si>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</si>
  <si>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</si>
  <si>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</si>
  <si>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</si>
  <si>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</si>
  <si>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</si>
  <si>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</si>
  <si>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</si>
  <si>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</si>
  <si>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</si>
  <si>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</si>
  <si>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</si>
  <si>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</si>
  <si>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</si>
  <si>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</si>
  <si>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</si>
  <si>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</si>
  <si>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</si>
  <si>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</si>
  <si>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</si>
  <si>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</si>
  <si>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</si>
  <si>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</si>
  <si>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</si>
  <si>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</si>
  <si>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</si>
  <si>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</si>
  <si>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</si>
  <si>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</si>
  <si>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</si>
  <si>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</si>
  <si>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</si>
  <si>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</si>
  <si>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</si>
  <si>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</si>
  <si>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</si>
  <si>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</si>
  <si>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</si>
  <si>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</si>
  <si>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</si>
  <si>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</si>
  <si>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</si>
  <si>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</si>
  <si>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</si>
  <si>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</si>
  <si>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</si>
  <si>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</si>
  <si>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</si>
  <si>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</si>
  <si>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</si>
  <si>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</si>
  <si>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</si>
  <si>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</si>
  <si>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</si>
  <si>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</si>
  <si>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</si>
  <si>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</si>
  <si>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</si>
  <si>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</si>
  <si>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</si>
  <si>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</si>
  <si>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</si>
  <si>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</si>
  <si>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</si>
  <si>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</si>
  <si>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</si>
  <si>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</si>
  <si>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</si>
  <si>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</si>
  <si>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</si>
  <si>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</si>
  <si>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</si>
  <si>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</si>
  <si>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</si>
  <si>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</si>
  <si>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</si>
  <si>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</si>
  <si>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</si>
  <si>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</si>
  <si>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</si>
  <si>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</si>
  <si>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</si>
  <si>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</si>
  <si>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</si>
  <si>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</si>
  <si>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</si>
  <si>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</si>
  <si>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</si>
  <si>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</si>
  <si>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</si>
  <si>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</si>
  <si>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</si>
  <si>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</si>
  <si>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</si>
  <si>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</si>
  <si>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</si>
  <si>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</si>
  <si>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</si>
  <si>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</si>
  <si>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</si>
  <si>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</si>
  <si>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</si>
  <si>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</si>
  <si>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</si>
  <si>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</si>
  <si>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</si>
  <si>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</si>
  <si>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</si>
  <si>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</si>
  <si>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</si>
  <si>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</si>
  <si>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</si>
  <si>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</si>
  <si>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</si>
  <si>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</si>
  <si>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</si>
  <si>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</si>
  <si>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</si>
  <si>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</si>
  <si>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</si>
  <si>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</si>
  <si>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</si>
  <si>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</si>
  <si>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</si>
  <si>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</si>
  <si>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</si>
  <si>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</si>
  <si>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</si>
  <si>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</si>
  <si>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</si>
  <si>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</si>
  <si>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</si>
  <si>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</si>
  <si>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</si>
  <si>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</si>
  <si>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</si>
  <si>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</si>
  <si>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</si>
  <si>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</si>
  <si>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</si>
  <si>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</si>
  <si>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</si>
  <si>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</si>
  <si>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</si>
  <si>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</si>
  <si>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</si>
  <si>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</si>
  <si>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</si>
  <si>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</si>
  <si>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</si>
  <si>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</si>
  <si>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</si>
  <si>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</si>
  <si>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</si>
  <si>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</si>
  <si>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</si>
  <si>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</si>
  <si>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</si>
  <si>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</si>
  <si>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</si>
  <si>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</si>
  <si>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</si>
  <si>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</si>
  <si>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</si>
  <si>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</si>
  <si>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</si>
  <si>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</si>
  <si>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</si>
  <si>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</si>
  <si>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</si>
  <si>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</si>
  <si>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</si>
  <si>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</si>
  <si>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</si>
  <si>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</si>
  <si>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</si>
  <si>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</si>
  <si>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</si>
  <si>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</si>
  <si>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</si>
  <si>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</si>
  <si>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</si>
  <si>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</si>
  <si>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</si>
  <si>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</si>
  <si>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</si>
  <si>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</si>
  <si>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</si>
  <si>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</si>
  <si>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</si>
  <si>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</si>
  <si>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</si>
  <si>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</si>
  <si>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</si>
  <si>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</si>
  <si>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</si>
  <si>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</si>
  <si>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</si>
  <si>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</si>
  <si>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</si>
  <si>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</si>
  <si>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</si>
  <si>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</si>
  <si>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</si>
  <si>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</si>
  <si>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</si>
  <si>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</si>
  <si>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</si>
  <si>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</si>
  <si>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</si>
  <si>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</si>
  <si>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</si>
  <si>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</si>
  <si>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</si>
  <si>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</si>
  <si>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</si>
  <si>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</si>
  <si>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</si>
  <si>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</si>
  <si>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</si>
  <si>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</si>
  <si>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</si>
  <si>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</si>
  <si>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</si>
  <si>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</si>
  <si>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</si>
  <si>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</si>
  <si>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</si>
  <si>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</si>
  <si>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</si>
  <si>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</si>
  <si>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</si>
  <si>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</si>
  <si>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</si>
  <si>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</si>
  <si>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</si>
  <si>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</si>
  <si>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</si>
  <si>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</si>
  <si>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</si>
  <si>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</si>
  <si>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</si>
  <si>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</si>
  <si>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</si>
  <si>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</si>
  <si>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</si>
  <si>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</si>
  <si>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</si>
  <si>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</si>
  <si>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</si>
  <si>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</si>
  <si>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</si>
  <si>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</si>
  <si>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</si>
  <si>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</si>
  <si>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</si>
  <si>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</si>
  <si>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</si>
  <si>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</si>
  <si>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</si>
  <si>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</si>
  <si>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</si>
  <si>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</si>
  <si>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</si>
  <si>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</si>
  <si>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</si>
  <si>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</si>
  <si>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</si>
  <si>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</si>
  <si>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</si>
  <si>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</si>
  <si>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</si>
  <si>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</si>
  <si>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</si>
  <si>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</si>
  <si>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</si>
  <si>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</si>
  <si>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</si>
  <si>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</si>
  <si>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</si>
  <si>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</si>
  <si>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</si>
  <si>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</si>
  <si>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</si>
  <si>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</si>
  <si>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</si>
  <si>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</si>
  <si>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</si>
  <si>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</si>
  <si>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</si>
  <si>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</si>
  <si>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</si>
  <si>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</si>
  <si>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</si>
  <si>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</si>
  <si>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</si>
  <si>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</si>
  <si>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</si>
  <si>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</si>
  <si>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</si>
  <si>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</si>
  <si>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</si>
  <si>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</si>
  <si>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</si>
  <si>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</si>
  <si>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</si>
  <si>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</si>
  <si>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</si>
  <si>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</si>
  <si>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</si>
  <si>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</si>
  <si>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</si>
  <si>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</si>
  <si>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</si>
  <si>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</si>
  <si>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</si>
  <si>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</si>
  <si>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</si>
  <si>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</si>
  <si>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</si>
  <si>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</si>
  <si>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</si>
  <si>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</si>
  <si>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</si>
  <si>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</si>
  <si>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</si>
  <si>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</si>
  <si>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</si>
  <si>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</si>
  <si>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</si>
  <si>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</si>
  <si>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</si>
  <si>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</si>
  <si>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</si>
  <si>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</si>
  <si>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</si>
  <si>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</si>
  <si>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</si>
  <si>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</si>
  <si>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</si>
  <si>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</si>
  <si>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</si>
  <si>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</si>
  <si>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</si>
  <si>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</si>
  <si>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</si>
  <si>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</si>
  <si>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</si>
  <si>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</si>
  <si>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</si>
  <si>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</si>
  <si>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</si>
  <si>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</si>
  <si>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</si>
  <si>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</si>
  <si>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</si>
  <si>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</si>
  <si>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</si>
  <si>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</si>
  <si>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</si>
  <si>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</si>
  <si>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</si>
  <si>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</si>
  <si>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</si>
  <si>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</si>
  <si>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</si>
  <si>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</si>
  <si>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</si>
  <si>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</si>
  <si>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</si>
  <si>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</si>
  <si>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</si>
  <si>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</si>
  <si>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</si>
  <si>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</si>
  <si>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</si>
  <si>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</si>
  <si>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</si>
  <si>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</si>
  <si>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</si>
  <si>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</si>
  <si>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</si>
  <si>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</si>
  <si>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</si>
  <si>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</si>
  <si>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</si>
  <si>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</si>
  <si>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</si>
  <si>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</si>
  <si>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</si>
  <si>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</si>
  <si>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</si>
  <si>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</si>
  <si>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</si>
  <si>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</si>
  <si>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</si>
  <si>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</si>
  <si>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</si>
  <si>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</si>
  <si>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</si>
  <si>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</si>
  <si>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</si>
  <si>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</si>
  <si>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</si>
  <si>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</si>
  <si>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</si>
  <si>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</si>
  <si>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</si>
  <si>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</si>
  <si>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</si>
  <si>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</si>
  <si>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</si>
  <si>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</si>
  <si>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</si>
  <si>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</si>
  <si>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</si>
  <si>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</si>
  <si>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</si>
  <si>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</si>
  <si>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</si>
  <si>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</si>
  <si>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</si>
  <si>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</si>
  <si>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</si>
  <si>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</si>
  <si>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</si>
  <si>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</si>
  <si>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</si>
  <si>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</si>
  <si>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</si>
  <si>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</si>
  <si>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</si>
  <si>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</si>
  <si>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</si>
  <si>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</si>
  <si>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</si>
  <si>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</si>
  <si>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</si>
  <si>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</si>
  <si>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</si>
  <si>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</si>
  <si>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</si>
  <si>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</si>
  <si>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</si>
  <si>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</si>
  <si>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</si>
  <si>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</si>
  <si>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</si>
  <si>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</si>
  <si>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</si>
  <si>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</si>
  <si>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</si>
  <si>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</si>
  <si>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</si>
  <si>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</si>
  <si>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</si>
  <si>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</si>
  <si>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</si>
  <si>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</si>
  <si>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</si>
  <si>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</si>
  <si>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</si>
  <si>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</si>
  <si>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</si>
  <si>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</si>
  <si>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</si>
  <si>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</si>
  <si>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</si>
  <si>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</si>
  <si>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</si>
  <si>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</si>
  <si>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</si>
  <si>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</si>
  <si>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</si>
  <si>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</si>
  <si>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</si>
  <si>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</si>
  <si>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</si>
  <si>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</si>
  <si>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</si>
  <si>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</si>
  <si>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</si>
  <si>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</si>
  <si>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</si>
  <si>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</si>
  <si>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</si>
  <si>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</si>
  <si>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</si>
  <si>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</si>
  <si>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</si>
  <si>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</si>
  <si>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</si>
  <si>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</si>
  <si>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</si>
  <si>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</si>
  <si>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</si>
  <si>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</si>
  <si>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</si>
  <si>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</si>
  <si>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</si>
  <si>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</si>
  <si>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</si>
  <si>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</si>
  <si>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</si>
  <si>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</si>
  <si>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</si>
  <si>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</si>
  <si>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</si>
  <si>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</si>
  <si>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</si>
  <si>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</si>
  <si>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</si>
  <si>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</si>
  <si>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</si>
  <si>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</si>
  <si>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</si>
  <si>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</si>
  <si>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</si>
  <si>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</si>
  <si>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</si>
  <si>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</si>
  <si>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</si>
  <si>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</si>
  <si>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</si>
  <si>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</si>
  <si>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</si>
  <si>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</si>
  <si>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</si>
  <si>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</si>
  <si>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</si>
  <si>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</si>
  <si>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</si>
  <si>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</si>
  <si>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</si>
  <si>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</si>
  <si>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</si>
  <si>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</si>
  <si>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</si>
  <si>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</si>
  <si>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</si>
  <si>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</si>
  <si>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</si>
  <si>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</si>
  <si>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</si>
  <si>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</si>
  <si>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</si>
  <si>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</si>
  <si>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</si>
  <si>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</si>
  <si>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</si>
  <si>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</si>
  <si>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</si>
  <si>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</si>
  <si>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</si>
  <si>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</si>
  <si>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</si>
  <si>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</si>
  <si>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</si>
  <si>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</si>
  <si>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</si>
  <si>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</si>
  <si>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</si>
  <si>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</si>
  <si>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</si>
  <si>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</si>
  <si>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</si>
  <si>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</si>
  <si>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</si>
  <si>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</si>
  <si>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</si>
  <si>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</si>
  <si>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</si>
  <si>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</si>
  <si>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</si>
  <si>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</si>
  <si>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</si>
  <si>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</si>
  <si>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</si>
  <si>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</si>
  <si>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</si>
  <si>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</si>
  <si>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</si>
  <si>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</si>
  <si>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</si>
  <si>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</si>
  <si>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</si>
  <si>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</si>
  <si>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</si>
  <si>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</si>
  <si>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</si>
  <si>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</si>
  <si>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</si>
  <si>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</si>
  <si>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</si>
  <si>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</si>
  <si>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</si>
  <si>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</si>
  <si>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</si>
  <si>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</si>
  <si>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</si>
  <si>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</si>
  <si>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</si>
  <si>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</si>
  <si>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</si>
  <si>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</si>
  <si>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</si>
  <si>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</si>
  <si>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</si>
  <si>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</si>
  <si>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</si>
  <si>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</si>
  <si>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</si>
  <si>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</si>
  <si>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</si>
  <si>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</si>
  <si>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</si>
  <si>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</si>
  <si>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</si>
  <si>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</si>
  <si>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</si>
  <si>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</si>
  <si>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</si>
  <si>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</si>
  <si>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</si>
  <si>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</si>
  <si>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</si>
  <si>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</si>
  <si>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</si>
  <si>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</si>
  <si>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</si>
  <si>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</si>
  <si>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</si>
  <si>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</si>
  <si>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</si>
  <si>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</si>
  <si>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</si>
  <si>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</si>
  <si>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</si>
  <si>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</si>
  <si>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</si>
  <si>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</si>
  <si>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</si>
  <si>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</si>
  <si>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</si>
  <si>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</si>
  <si>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</si>
  <si>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</si>
  <si>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</si>
  <si>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</si>
  <si>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</si>
  <si>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</si>
  <si>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</si>
  <si>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</si>
  <si>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</si>
  <si>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</si>
  <si>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</si>
  <si>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</si>
  <si>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</si>
  <si>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</si>
  <si>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</si>
  <si>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</si>
  <si>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</si>
  <si>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</si>
  <si>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</si>
  <si>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</si>
  <si>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</si>
  <si>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</si>
  <si>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</si>
  <si>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</si>
  <si>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</si>
  <si>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</si>
  <si>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</si>
  <si>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</si>
  <si>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</si>
  <si>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</si>
  <si>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</si>
  <si>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</si>
  <si>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</si>
  <si>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</si>
  <si>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</si>
  <si>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</si>
  <si>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</si>
  <si>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</si>
  <si>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</si>
  <si>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</si>
  <si>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</si>
  <si>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</si>
  <si>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</si>
  <si>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</si>
  <si>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</si>
  <si>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</si>
  <si>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</si>
  <si>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</si>
  <si>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</si>
  <si>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</si>
  <si>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</si>
  <si>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</si>
  <si>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</si>
  <si>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</si>
  <si>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</si>
  <si>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</si>
  <si>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</si>
  <si>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</si>
  <si>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</si>
  <si>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</si>
  <si>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</si>
  <si>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</si>
  <si>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</si>
  <si>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</si>
  <si>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</si>
  <si>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</si>
  <si>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</si>
  <si>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</si>
  <si>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</si>
  <si>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</si>
  <si>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</si>
  <si>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</si>
  <si>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</si>
  <si>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</si>
  <si>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</si>
  <si>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</si>
  <si>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</si>
  <si>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</si>
  <si>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</si>
  <si>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</si>
  <si>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</si>
  <si>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</si>
  <si>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</si>
  <si>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</si>
  <si>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</si>
  <si>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</si>
  <si>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</si>
  <si>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</si>
  <si>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</si>
  <si>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</si>
  <si>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</si>
  <si>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</si>
  <si>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</si>
  <si>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</si>
  <si>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</si>
  <si>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</si>
  <si>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</si>
  <si>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</si>
  <si>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</si>
  <si>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</si>
  <si>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</si>
  <si>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</si>
  <si>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</si>
  <si>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</si>
  <si>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</si>
  <si>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</si>
  <si>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</si>
  <si>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</si>
  <si>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</si>
  <si>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</si>
  <si>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</si>
  <si>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</si>
  <si>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</si>
  <si>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</si>
  <si>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</si>
  <si>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</si>
  <si>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</si>
  <si>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</si>
  <si>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</si>
  <si>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</si>
  <si>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</si>
  <si>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</si>
  <si>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</si>
  <si>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</si>
  <si>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</si>
  <si>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</si>
  <si>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</si>
  <si>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</si>
  <si>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</si>
  <si>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</si>
  <si>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</si>
  <si>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</si>
  <si>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</si>
  <si>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</si>
  <si>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</si>
  <si>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</si>
  <si>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</si>
  <si>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</si>
  <si>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</si>
  <si>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</si>
  <si>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</si>
  <si>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</si>
  <si>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</si>
  <si>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</si>
  <si>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</si>
  <si>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</si>
  <si>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</si>
  <si>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</si>
  <si>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</si>
  <si>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</si>
  <si>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</si>
  <si>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</si>
  <si>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</si>
  <si>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</si>
  <si>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</si>
  <si>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</si>
  <si>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</si>
  <si>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</si>
  <si>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</si>
  <si>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</si>
  <si>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</si>
  <si>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</si>
  <si>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</si>
  <si>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</si>
  <si>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</si>
  <si>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</si>
  <si>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</si>
  <si>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</si>
  <si>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</si>
  <si>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</si>
  <si>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</si>
  <si>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</si>
  <si>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</si>
  <si>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</si>
  <si>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</si>
  <si>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</si>
  <si>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</si>
  <si>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</si>
  <si>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</si>
  <si>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</si>
  <si>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</si>
  <si>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</si>
  <si>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</si>
  <si>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</si>
  <si>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</si>
  <si>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</si>
  <si>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</si>
  <si>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</si>
  <si>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</si>
  <si>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</si>
  <si>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</si>
  <si>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</si>
  <si>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</si>
  <si>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</si>
  <si>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</si>
  <si>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</si>
  <si>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</si>
  <si>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</si>
  <si>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</si>
  <si>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</si>
  <si>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</si>
  <si>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</si>
  <si>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</si>
  <si>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</si>
  <si>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</si>
  <si>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</si>
  <si>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</si>
  <si>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</si>
  <si>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</si>
  <si>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</si>
  <si>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</si>
  <si>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</si>
  <si>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</si>
  <si>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</si>
  <si>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</si>
  <si>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</si>
  <si>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</si>
  <si>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</si>
  <si>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</si>
  <si>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</si>
  <si>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</si>
  <si>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</si>
  <si>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</si>
  <si>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</si>
  <si>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</si>
  <si>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</si>
  <si>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</si>
  <si>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</si>
  <si>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</si>
  <si>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</si>
  <si>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</si>
  <si>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</si>
  <si>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</si>
  <si>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</si>
  <si>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</si>
  <si>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</si>
  <si>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</si>
  <si>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</si>
  <si>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</si>
  <si>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</si>
  <si>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</si>
  <si>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</si>
  <si>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</si>
  <si>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</si>
  <si>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</si>
  <si>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</si>
  <si>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</si>
  <si>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</si>
  <si>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</si>
  <si>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</si>
  <si>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</si>
  <si>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</si>
  <si>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</si>
  <si>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</si>
  <si>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</si>
  <si>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</si>
  <si>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</si>
  <si>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</si>
  <si>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</si>
  <si>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</si>
  <si>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</si>
  <si>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</si>
  <si>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</si>
  <si>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</si>
  <si>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</si>
  <si>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</si>
  <si>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</si>
  <si>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</si>
  <si>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</si>
  <si>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</si>
  <si>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</si>
  <si>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</si>
  <si>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</si>
  <si>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</si>
  <si>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</si>
  <si>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</si>
  <si>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</si>
  <si>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</si>
  <si>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</si>
  <si>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</si>
  <si>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</si>
  <si>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</si>
  <si>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</si>
  <si>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</si>
  <si>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</si>
  <si>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</si>
  <si>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</si>
  <si>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</si>
  <si>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</si>
  <si>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</si>
  <si>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</si>
  <si>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</si>
  <si>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</si>
  <si>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</si>
  <si>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</si>
  <si>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</si>
  <si>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</si>
  <si>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</si>
  <si>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</si>
  <si>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</si>
  <si>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</si>
  <si>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</si>
  <si>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</si>
  <si>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</si>
  <si>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</si>
  <si>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</si>
  <si>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</si>
  <si>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</si>
  <si>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</si>
  <si>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</si>
  <si>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</si>
  <si>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</si>
  <si>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</si>
  <si>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</si>
  <si>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</si>
  <si>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</si>
  <si>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</si>
  <si>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</si>
  <si>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</si>
  <si>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</si>
  <si>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</si>
  <si>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</si>
  <si>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</si>
  <si>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</si>
  <si>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</si>
  <si>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</si>
  <si>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</si>
  <si>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</si>
  <si>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</si>
  <si>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</si>
  <si>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</si>
  <si>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</si>
  <si>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</si>
  <si>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</si>
  <si>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</si>
  <si>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</si>
  <si>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</si>
  <si>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</si>
  <si>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</si>
  <si>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</si>
  <si>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</si>
  <si>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</si>
  <si>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</si>
  <si>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</si>
  <si>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</si>
  <si>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</si>
  <si>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</si>
  <si>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</si>
  <si>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</si>
  <si>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</si>
  <si>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</si>
  <si>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</si>
  <si>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</si>
  <si>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</si>
  <si>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</si>
  <si>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</si>
  <si>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</si>
  <si>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</si>
  <si>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</si>
  <si>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</si>
  <si>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</si>
  <si>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</si>
  <si>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</si>
  <si>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</si>
  <si>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</si>
  <si>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</si>
  <si>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</si>
  <si>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</si>
  <si>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</si>
  <si>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</si>
  <si>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</si>
  <si>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</si>
  <si>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</si>
  <si>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</si>
  <si>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</si>
  <si>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</si>
  <si>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</si>
  <si>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</si>
  <si>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</si>
  <si>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</si>
  <si>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</si>
  <si>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</si>
  <si>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</si>
  <si>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</si>
  <si>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</si>
  <si>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</si>
  <si>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</si>
  <si>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</si>
  <si>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</si>
  <si>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</si>
  <si>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</si>
  <si>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</si>
  <si>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</si>
  <si>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</si>
  <si>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</si>
  <si>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</si>
  <si>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</si>
  <si>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</si>
  <si>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</si>
  <si>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</si>
  <si>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</si>
  <si>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</si>
  <si>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</si>
  <si>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</si>
  <si>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</si>
  <si>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</si>
  <si>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</si>
  <si>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</si>
  <si>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</si>
  <si>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</si>
  <si>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</si>
  <si>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</si>
  <si>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</si>
  <si>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</si>
  <si>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</si>
  <si>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</si>
  <si>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</si>
  <si>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</si>
  <si>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</si>
  <si>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</si>
  <si>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</si>
  <si>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</si>
  <si>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</si>
  <si>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</si>
  <si>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</si>
  <si>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</si>
  <si>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</si>
  <si>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</si>
  <si>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</si>
  <si>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</si>
  <si>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</si>
  <si>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</si>
  <si>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</si>
  <si>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</si>
  <si>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</si>
  <si>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</si>
  <si>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</si>
  <si>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</si>
  <si>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</si>
  <si>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</si>
  <si>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</si>
  <si>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</si>
  <si>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</si>
  <si>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</si>
  <si>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</si>
  <si>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</si>
  <si>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</si>
  <si>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</si>
  <si>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</si>
  <si>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</si>
  <si>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</si>
  <si>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</si>
  <si>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</si>
  <si>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</si>
  <si>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</si>
  <si>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</si>
  <si>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</si>
  <si>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</si>
  <si>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</si>
  <si>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</si>
  <si>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</si>
  <si>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</si>
  <si>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</si>
  <si>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</si>
  <si>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</si>
  <si>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</si>
  <si>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</si>
  <si>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</si>
  <si>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</si>
  <si>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</si>
  <si>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</si>
  <si>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</si>
  <si>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</si>
  <si>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</si>
  <si>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</si>
  <si>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</si>
  <si>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</si>
  <si>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</si>
  <si>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</si>
  <si>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</si>
  <si>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</si>
  <si>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</si>
  <si>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</si>
  <si>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</si>
  <si>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</si>
  <si>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</si>
  <si>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</si>
  <si>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</si>
  <si>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</si>
  <si>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</si>
  <si>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</si>
  <si>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</si>
  <si>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</si>
  <si>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</si>
  <si>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</si>
  <si>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</si>
  <si>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</si>
  <si>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</si>
  <si>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</si>
  <si>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</si>
  <si>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</si>
  <si>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</si>
  <si>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</si>
  <si>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</si>
  <si>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</si>
  <si>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</si>
  <si>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</si>
  <si>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</si>
  <si>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</si>
  <si>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</si>
  <si>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</si>
  <si>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</si>
  <si>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</si>
  <si>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</si>
  <si>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</si>
  <si>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</si>
  <si>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</si>
  <si>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</si>
  <si>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</si>
  <si>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</si>
  <si>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</si>
  <si>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</si>
  <si>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</si>
  <si>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</si>
  <si>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</si>
  <si>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</si>
  <si>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</si>
  <si>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</si>
  <si>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</si>
  <si>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</si>
  <si>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</si>
  <si>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</si>
  <si>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</si>
  <si>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</si>
  <si>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</si>
  <si>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</si>
  <si>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</si>
  <si>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</si>
  <si>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</si>
  <si>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</si>
  <si>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</si>
  <si>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</si>
  <si>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</si>
  <si>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</si>
  <si>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</si>
  <si>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</si>
  <si>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</si>
  <si>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</si>
  <si>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</si>
  <si>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</si>
  <si>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</si>
  <si>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</si>
  <si>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</si>
  <si>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</si>
  <si>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</si>
  <si>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</si>
  <si>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</si>
  <si>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</si>
  <si>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</si>
  <si>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</si>
  <si>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</si>
  <si>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</si>
  <si>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</si>
  <si>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</si>
  <si>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</si>
  <si>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</si>
  <si>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</si>
  <si>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</si>
  <si>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</si>
  <si>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</si>
  <si>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</si>
  <si>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</si>
  <si>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</si>
  <si>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</si>
  <si>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</si>
  <si>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</si>
  <si>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</si>
  <si>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</si>
  <si>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</si>
  <si>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</si>
  <si>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</si>
  <si>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</si>
  <si>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</si>
  <si>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</si>
  <si>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</si>
  <si>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</si>
  <si>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</si>
  <si>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</si>
  <si>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</si>
  <si>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</si>
  <si>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</si>
  <si>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</si>
  <si>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</si>
  <si>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</si>
  <si>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</si>
  <si>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</si>
  <si>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</si>
  <si>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</si>
  <si>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</si>
  <si>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</si>
  <si>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</si>
  <si>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</si>
  <si>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</si>
  <si>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</si>
  <si>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</si>
  <si>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</si>
  <si>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</si>
  <si>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</si>
  <si>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</si>
  <si>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</si>
  <si>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</si>
  <si>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</si>
  <si>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</si>
  <si>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</si>
  <si>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</si>
  <si>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</si>
  <si>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</si>
  <si>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</si>
  <si>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</si>
  <si>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</si>
  <si>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</si>
  <si>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</si>
  <si>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</si>
  <si>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</si>
  <si>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</si>
  <si>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</si>
  <si>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</si>
  <si>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</si>
  <si>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</si>
  <si>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</si>
  <si>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</si>
  <si>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</si>
  <si>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</si>
  <si>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</si>
  <si>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</si>
  <si>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</si>
  <si>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</si>
  <si>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</si>
  <si>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</si>
  <si>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</si>
  <si>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</si>
  <si>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</si>
  <si>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</si>
  <si>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</si>
  <si>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</si>
  <si>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</si>
  <si>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</si>
  <si>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</si>
  <si>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</si>
  <si>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</si>
  <si>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</si>
  <si>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</si>
  <si>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</si>
  <si>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</si>
  <si>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</si>
  <si>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</si>
  <si>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</si>
  <si>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</si>
  <si>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</si>
  <si>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</si>
  <si>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</si>
  <si>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</si>
  <si>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</si>
  <si>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</si>
  <si>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</si>
  <si>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</si>
  <si>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</si>
  <si>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</si>
  <si>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</si>
  <si>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</si>
  <si>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</si>
  <si>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</si>
  <si>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</si>
  <si>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</si>
  <si>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</si>
  <si>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</si>
  <si>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</si>
  <si>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</si>
  <si>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</si>
  <si>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</si>
  <si>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</si>
  <si>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</si>
  <si>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</si>
  <si>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</si>
  <si>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</si>
  <si>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</si>
  <si>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</si>
  <si>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</si>
  <si>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</si>
  <si>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</si>
  <si>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</si>
  <si>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</si>
  <si>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</si>
  <si>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</si>
  <si>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</si>
  <si>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</si>
  <si>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</si>
  <si>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</si>
  <si>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</si>
  <si>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</si>
  <si>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</si>
  <si>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</si>
  <si>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</si>
  <si>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</si>
  <si>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</si>
  <si>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</si>
  <si>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</si>
  <si>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</si>
  <si>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</si>
  <si>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</si>
  <si>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</si>
  <si>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</si>
  <si>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</si>
  <si>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</si>
  <si>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</si>
  <si>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</si>
  <si>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</si>
  <si>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</si>
  <si>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</si>
  <si>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</si>
  <si>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</si>
  <si>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</si>
  <si>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</si>
  <si>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</si>
  <si>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</si>
  <si>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</si>
  <si>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</si>
  <si>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</si>
  <si>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</si>
  <si>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</si>
  <si>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</si>
  <si>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</si>
  <si>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</si>
  <si>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</si>
  <si>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</si>
  <si>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</si>
  <si>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</si>
  <si>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</si>
  <si>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</si>
  <si>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</si>
  <si>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</si>
  <si>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</si>
  <si>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</si>
  <si>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</si>
  <si>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</si>
  <si>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</si>
  <si>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</si>
  <si>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</si>
  <si>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</si>
  <si>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</si>
  <si>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</si>
  <si>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</si>
  <si>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</si>
  <si>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</si>
  <si>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</si>
  <si>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</si>
  <si>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</si>
  <si>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</si>
  <si>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</si>
  <si>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</si>
  <si>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</si>
  <si>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</si>
  <si>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</si>
  <si>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</si>
  <si>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</si>
  <si>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</si>
  <si>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</si>
  <si>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</si>
  <si>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</si>
  <si>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</si>
  <si>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</si>
  <si>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</si>
  <si>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</si>
  <si>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</si>
  <si>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</si>
  <si>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</si>
  <si>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</si>
  <si>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</si>
  <si>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</si>
  <si>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</si>
  <si>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</si>
  <si>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</si>
  <si>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</si>
  <si>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</si>
  <si>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</si>
  <si>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</si>
  <si>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</si>
  <si>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</si>
  <si>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</si>
  <si>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</si>
  <si>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</si>
  <si>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</si>
  <si>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</si>
  <si>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</si>
  <si>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</si>
  <si>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</si>
  <si>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</si>
  <si>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</si>
  <si>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</si>
  <si>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</si>
  <si>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</si>
  <si>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</si>
  <si>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</si>
  <si>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</si>
  <si>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</si>
  <si>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</si>
  <si>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</si>
  <si>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</si>
  <si>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</si>
  <si>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</si>
  <si>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</si>
  <si>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</si>
  <si>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</si>
  <si>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</si>
  <si>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</si>
  <si>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</si>
  <si>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</si>
  <si>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</si>
  <si>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</si>
  <si>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</si>
  <si>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</si>
  <si>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</si>
  <si>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</si>
  <si>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</si>
  <si>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</si>
  <si>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</si>
  <si>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</si>
  <si>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</si>
  <si>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</si>
  <si>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</si>
  <si>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</si>
  <si>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</si>
  <si>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</si>
  <si>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</si>
  <si>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</si>
  <si>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</si>
  <si>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</si>
  <si>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</si>
  <si>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</si>
  <si>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</si>
  <si>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</si>
  <si>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</si>
  <si>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</si>
  <si>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</si>
  <si>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</si>
  <si>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</si>
  <si>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</si>
  <si>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</si>
  <si>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</si>
  <si>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</si>
  <si>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</si>
  <si>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</si>
  <si>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</si>
  <si>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</si>
  <si>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</si>
  <si>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</si>
  <si>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</si>
  <si>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</si>
  <si>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</si>
  <si>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</si>
  <si>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</si>
  <si>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</si>
  <si>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</si>
  <si>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</si>
  <si>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</si>
  <si>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</si>
  <si>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</si>
  <si>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</si>
  <si>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</si>
  <si>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</si>
  <si>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</si>
  <si>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</si>
  <si>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</si>
  <si>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</si>
  <si>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</si>
  <si>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</si>
  <si>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</si>
  <si>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</si>
  <si>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</si>
  <si>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</si>
  <si>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</si>
  <si>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</si>
  <si>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</si>
  <si>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</si>
  <si>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</si>
  <si>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</si>
  <si>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</si>
  <si>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</si>
  <si>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</si>
  <si>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</si>
  <si>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</si>
  <si>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</si>
  <si>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</si>
  <si>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</si>
  <si>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</si>
  <si>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</si>
  <si>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</si>
  <si>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</si>
  <si>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</si>
  <si>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</si>
  <si>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</si>
  <si>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</si>
  <si>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</si>
  <si>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</si>
  <si>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</si>
  <si>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</si>
  <si>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</si>
  <si>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</si>
  <si>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</si>
  <si>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</si>
  <si>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</si>
  <si>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</si>
  <si>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</si>
  <si>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</si>
  <si>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</si>
  <si>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</si>
  <si>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</si>
  <si>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</si>
  <si>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</si>
  <si>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</si>
  <si>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</si>
  <si>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</si>
  <si>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</si>
  <si>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</si>
  <si>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</si>
  <si>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</si>
  <si>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</si>
  <si>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</si>
  <si>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</si>
  <si>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</si>
  <si>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</si>
  <si>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</si>
  <si>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</si>
  <si>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</si>
  <si>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</si>
  <si>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</si>
  <si>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</si>
  <si>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</si>
  <si>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</si>
  <si>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</si>
  <si>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</si>
  <si>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</si>
  <si>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</si>
  <si>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</si>
  <si>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</si>
  <si>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</si>
  <si>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</si>
  <si>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</si>
  <si>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</si>
  <si>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</si>
  <si>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</si>
  <si>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</si>
  <si>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</si>
  <si>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</si>
  <si>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</si>
  <si>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</si>
  <si>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</si>
  <si>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</si>
  <si>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</si>
  <si>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</si>
  <si>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</si>
  <si>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</si>
  <si>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</si>
  <si>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</si>
  <si>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</si>
  <si>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</si>
  <si>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</si>
  <si>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</si>
  <si>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</si>
  <si>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</si>
  <si>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</si>
  <si>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</si>
  <si>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</si>
  <si>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</si>
  <si>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</si>
  <si>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</si>
  <si>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</si>
  <si>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</si>
  <si>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</si>
  <si>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</si>
  <si>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</si>
  <si>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</si>
  <si>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</si>
  <si>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</si>
  <si>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</si>
  <si>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</si>
  <si>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</si>
  <si>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</si>
  <si>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</si>
  <si>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</si>
  <si>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</si>
  <si>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</si>
  <si>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</si>
  <si>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</si>
  <si>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</si>
  <si>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</si>
  <si>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</si>
  <si>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</si>
  <si>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</si>
  <si>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</si>
  <si>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</si>
  <si>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</si>
  <si>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</si>
  <si>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</si>
  <si>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</si>
  <si>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</si>
  <si>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</si>
  <si>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</si>
  <si>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</si>
  <si>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</si>
  <si>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</si>
  <si>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</si>
  <si>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</si>
  <si>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</si>
  <si>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</si>
  <si>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</si>
  <si>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</si>
  <si>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</si>
  <si>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</si>
  <si>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</si>
  <si>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</si>
  <si>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</si>
  <si>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</si>
  <si>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</si>
  <si>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</si>
  <si>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</si>
  <si>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</si>
  <si>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</si>
  <si>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</si>
  <si>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</si>
  <si>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</si>
  <si>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</si>
  <si>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</si>
  <si>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</si>
  <si>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</si>
  <si>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</si>
  <si>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</si>
  <si>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</si>
  <si>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</si>
  <si>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</si>
  <si>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</si>
  <si>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</si>
  <si>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</si>
  <si>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</si>
  <si>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</si>
  <si>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</si>
  <si>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</si>
  <si>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</si>
  <si>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</si>
  <si>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</si>
  <si>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</si>
  <si>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</si>
  <si>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</si>
  <si>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</si>
  <si>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</si>
  <si>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</si>
  <si>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</si>
  <si>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</si>
  <si>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</si>
  <si>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</si>
  <si>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</si>
  <si>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</si>
  <si>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</si>
  <si>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</si>
  <si>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</si>
  <si>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</si>
  <si>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</si>
  <si>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</si>
  <si>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</si>
  <si>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</si>
  <si>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</si>
  <si>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</si>
  <si>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</si>
  <si>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</si>
  <si>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</si>
  <si>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</si>
  <si>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</si>
  <si>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</si>
  <si>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</si>
  <si>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</si>
  <si>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</si>
  <si>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</si>
  <si>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</si>
  <si>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</si>
  <si>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</si>
  <si>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</si>
  <si>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</si>
  <si>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</si>
  <si>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</si>
  <si>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</si>
  <si>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</si>
  <si>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</si>
  <si>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</si>
  <si>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</si>
  <si>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</si>
  <si>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</si>
  <si>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</si>
  <si>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</si>
  <si>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</si>
  <si>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</si>
  <si>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</si>
  <si>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</si>
  <si>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</si>
  <si>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</si>
  <si>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</si>
  <si>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</si>
  <si>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</si>
  <si>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</si>
  <si>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</si>
  <si>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</si>
  <si>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</si>
  <si>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</si>
  <si>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</si>
  <si>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</si>
  <si>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</si>
  <si>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</si>
  <si>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</si>
  <si>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</si>
  <si>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</si>
  <si>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</si>
  <si>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</si>
  <si>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</si>
  <si>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</si>
  <si>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</si>
  <si>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</si>
  <si>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</si>
  <si>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</si>
  <si>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</si>
  <si>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</si>
  <si>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</si>
  <si>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</si>
  <si>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</si>
  <si>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</si>
  <si>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</si>
  <si>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</si>
  <si>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</si>
  <si>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</si>
  <si>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</si>
  <si>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</si>
  <si>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</si>
  <si>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</si>
  <si>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</si>
  <si>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</si>
  <si>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</si>
  <si>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</si>
  <si>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</si>
  <si>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</si>
  <si>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</si>
  <si>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</si>
  <si>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</si>
  <si>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</si>
  <si>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</si>
  <si>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</si>
  <si>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</si>
  <si>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</si>
  <si>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</si>
  <si>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</si>
  <si>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</si>
  <si>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</si>
  <si>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</si>
  <si>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</si>
  <si>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</si>
  <si>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</si>
  <si>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</si>
  <si>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</si>
  <si>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</si>
  <si>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</si>
  <si>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</si>
  <si>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</si>
  <si>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</si>
  <si>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</si>
  <si>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</si>
  <si>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</si>
  <si>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</si>
  <si>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</si>
  <si>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</si>
  <si>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</si>
  <si>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</si>
  <si>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</si>
  <si>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</si>
  <si>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</si>
  <si>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</si>
  <si>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</si>
  <si>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</si>
  <si>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</si>
  <si>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</si>
  <si>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</si>
  <si>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</si>
  <si>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</si>
  <si>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</si>
  <si>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</si>
  <si>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</si>
  <si>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</si>
  <si>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</si>
  <si>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</si>
  <si>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</si>
  <si>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</si>
  <si>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</si>
  <si>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</si>
  <si>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</si>
  <si>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</si>
  <si>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</si>
  <si>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</si>
  <si>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</si>
  <si>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</si>
  <si>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</si>
  <si>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</si>
  <si>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</si>
  <si>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</si>
  <si>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</si>
  <si>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</si>
  <si>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</si>
  <si>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</si>
  <si>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</si>
  <si>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</si>
  <si>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</si>
  <si>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</si>
  <si>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</si>
  <si>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</si>
  <si>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</si>
  <si>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</si>
  <si>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</si>
  <si>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</si>
  <si>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</si>
  <si>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</si>
  <si>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</si>
  <si>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</si>
  <si>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</si>
  <si>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</si>
  <si>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</si>
  <si>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</si>
  <si>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</si>
  <si>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</si>
  <si>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</si>
  <si>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</si>
  <si>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</si>
  <si>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</si>
  <si>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</si>
  <si>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</si>
  <si>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</si>
  <si>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</si>
  <si>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</si>
  <si>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</si>
  <si>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</si>
  <si>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</si>
  <si>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</si>
  <si>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</si>
  <si>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</si>
  <si>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</si>
  <si>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</si>
  <si>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</si>
  <si>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</si>
  <si>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</si>
  <si>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</si>
  <si>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</si>
  <si>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</si>
  <si>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</si>
  <si>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</si>
  <si>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</si>
  <si>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</si>
  <si>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</si>
  <si>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</si>
  <si>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</si>
  <si>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</si>
  <si>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</si>
  <si>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</si>
  <si>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</si>
  <si>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</si>
  <si>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</si>
  <si>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</si>
  <si>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</si>
  <si>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</si>
  <si>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</si>
  <si>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</si>
  <si>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</si>
  <si>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</si>
  <si>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</si>
  <si>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</si>
  <si>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</si>
  <si>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</si>
  <si>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</si>
  <si>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</si>
  <si>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</si>
  <si>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</si>
  <si>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</si>
  <si>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</si>
  <si>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</si>
  <si>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</si>
  <si>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</si>
  <si>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</si>
  <si>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</si>
  <si>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</si>
  <si>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</si>
  <si>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</si>
  <si>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</si>
  <si>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</si>
  <si>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</si>
  <si>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</si>
  <si>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</si>
  <si>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</si>
  <si>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</si>
  <si>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</si>
  <si>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</si>
  <si>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</si>
  <si>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</si>
  <si>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</si>
  <si>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</si>
  <si>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</si>
  <si>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</si>
  <si>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</si>
  <si>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</si>
  <si>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</si>
  <si>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</si>
  <si>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</si>
  <si>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</si>
  <si>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</si>
  <si>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</si>
  <si>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</si>
  <si>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</si>
  <si>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</si>
  <si>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</si>
  <si>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</si>
  <si>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</si>
  <si>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</si>
  <si>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</si>
  <si>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</si>
  <si>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</si>
  <si>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</si>
  <si>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</si>
  <si>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</si>
  <si>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</si>
  <si>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</si>
  <si>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</si>
  <si>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</si>
  <si>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</si>
  <si>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</si>
  <si>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</si>
  <si>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</si>
  <si>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</si>
  <si>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</si>
  <si>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</si>
  <si>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</si>
  <si>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</si>
  <si>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</si>
  <si>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</si>
  <si>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</si>
  <si>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</si>
  <si>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</si>
  <si>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</si>
  <si>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</si>
  <si>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</si>
  <si>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</si>
  <si>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</si>
  <si>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</si>
  <si>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</si>
  <si>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</si>
  <si>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</si>
  <si>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</si>
  <si>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</si>
  <si>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</si>
  <si>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</si>
  <si>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</si>
  <si>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</si>
  <si>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</si>
  <si>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</si>
  <si>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</si>
  <si>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</si>
  <si>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</si>
  <si>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</si>
  <si>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</si>
  <si>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</si>
  <si>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</si>
  <si>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</si>
  <si>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</si>
  <si>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</si>
  <si>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</si>
  <si>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</si>
  <si>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</si>
  <si>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</si>
  <si>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</si>
  <si>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</si>
  <si>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</si>
  <si>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</si>
  <si>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</si>
  <si>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</si>
  <si>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</si>
  <si>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</si>
  <si>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</si>
  <si>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</si>
  <si>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</si>
  <si>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</si>
  <si>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</si>
  <si>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</si>
  <si>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</si>
  <si>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</si>
  <si>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</si>
  <si>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</si>
  <si>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</si>
  <si>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</si>
  <si>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</si>
  <si>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</si>
  <si>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</si>
  <si>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</si>
  <si>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</si>
  <si>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</si>
  <si>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</si>
  <si>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</si>
  <si>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</si>
  <si>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</si>
  <si>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</si>
  <si>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</si>
  <si>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</si>
  <si>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</si>
  <si>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</si>
  <si>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</si>
  <si>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</si>
  <si>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</si>
  <si>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</si>
  <si>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</si>
  <si>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</si>
  <si>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</si>
  <si>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</si>
  <si>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</si>
  <si>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</si>
  <si>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</si>
  <si>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</si>
  <si>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</si>
  <si>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</si>
  <si>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</si>
  <si>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</si>
  <si>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</si>
  <si>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</si>
  <si>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</si>
  <si>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</si>
  <si>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</si>
  <si>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</si>
  <si>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</si>
  <si>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</si>
  <si>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</si>
  <si>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</si>
  <si>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</si>
  <si>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</si>
  <si>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</si>
  <si>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</si>
  <si>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</si>
  <si>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</si>
  <si>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</si>
  <si>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</si>
  <si>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</si>
  <si>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</si>
  <si>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</si>
  <si>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</si>
  <si>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</si>
  <si>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</si>
  <si>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</si>
  <si>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</si>
  <si>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</si>
  <si>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</si>
  <si>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</si>
  <si>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</si>
  <si>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</si>
  <si>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</si>
  <si>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</si>
  <si>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</si>
  <si>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</si>
  <si>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</si>
  <si>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</si>
  <si>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</si>
  <si>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</si>
  <si>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</si>
  <si>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</si>
  <si>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</si>
  <si>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</si>
  <si>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</si>
  <si>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</si>
  <si>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</si>
  <si>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</si>
  <si>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</si>
  <si>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</si>
  <si>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</si>
  <si>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</si>
  <si>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</si>
  <si>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</si>
  <si>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</si>
  <si>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</si>
  <si>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</si>
  <si>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</si>
  <si>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</si>
  <si>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</si>
  <si>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</si>
  <si>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</si>
  <si>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</si>
  <si>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</si>
  <si>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</si>
  <si>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</si>
  <si>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</si>
  <si>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</si>
  <si>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</si>
  <si>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</si>
  <si>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</si>
  <si>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</si>
  <si>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</si>
  <si>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</si>
  <si>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</si>
  <si>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</si>
  <si>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</si>
  <si>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</si>
  <si>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</si>
  <si>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</si>
  <si>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</si>
  <si>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</si>
  <si>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</si>
  <si>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</si>
  <si>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</si>
  <si>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</si>
  <si>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</si>
  <si>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</si>
  <si>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</si>
  <si>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</si>
  <si>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</si>
  <si>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</si>
  <si>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</si>
  <si>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</si>
  <si>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</si>
  <si>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</si>
  <si>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</si>
  <si>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</si>
  <si>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</si>
  <si>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</si>
  <si>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</si>
  <si>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</si>
  <si>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</si>
  <si>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</si>
  <si>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</si>
  <si>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</si>
  <si>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</si>
  <si>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</si>
  <si>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</si>
  <si>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</si>
  <si>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</si>
  <si>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</si>
  <si>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</si>
  <si>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</si>
  <si>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</si>
  <si>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</si>
  <si>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</si>
  <si>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</si>
  <si>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</si>
  <si>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</si>
  <si>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</si>
  <si>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</si>
  <si>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</si>
  <si>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</si>
  <si>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</si>
  <si>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</si>
  <si>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</si>
  <si>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</si>
  <si>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</si>
  <si>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</si>
  <si>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</si>
  <si>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</si>
  <si>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</si>
  <si>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</si>
  <si>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</si>
  <si>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</si>
  <si>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</si>
  <si>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</si>
  <si>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</si>
  <si>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</si>
  <si>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</si>
  <si>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</si>
  <si>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</si>
  <si>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</si>
  <si>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</si>
  <si>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</si>
  <si>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</si>
  <si>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</si>
  <si>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</si>
  <si>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</si>
  <si>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</si>
  <si>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</si>
  <si>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</si>
  <si>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</si>
  <si>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</si>
  <si>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</si>
  <si>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</si>
  <si>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</si>
  <si>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</si>
  <si>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</si>
  <si>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</si>
  <si>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</si>
  <si>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</si>
  <si>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</si>
  <si>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</si>
  <si>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</si>
  <si>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</si>
  <si>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</si>
  <si>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</si>
  <si>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</si>
  <si>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</si>
  <si>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</si>
  <si>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</si>
  <si>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</si>
  <si>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</si>
  <si>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</si>
  <si>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</si>
  <si>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</si>
  <si>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</si>
  <si>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</si>
  <si>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</si>
  <si>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</si>
  <si>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</si>
  <si>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</si>
  <si>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</si>
  <si>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</si>
  <si>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</si>
  <si>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</si>
  <si>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</si>
  <si>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</si>
  <si>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</si>
  <si>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</si>
  <si>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</si>
  <si>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</si>
  <si>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</si>
  <si>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</si>
  <si>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</si>
  <si>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</si>
  <si>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</si>
  <si>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</si>
  <si>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</si>
  <si>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</si>
  <si>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</si>
  <si>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</si>
  <si>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</si>
  <si>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</si>
  <si>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</si>
  <si>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</si>
  <si>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</si>
  <si>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</si>
  <si>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</si>
  <si>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</si>
  <si>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</si>
  <si>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</si>
  <si>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</si>
  <si>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</si>
  <si>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</si>
  <si>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</si>
  <si>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</si>
  <si>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</si>
  <si>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</si>
  <si>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</si>
  <si>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</si>
  <si>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</si>
  <si>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</si>
  <si>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</si>
  <si>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</si>
  <si>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</si>
  <si>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</si>
  <si>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</si>
  <si>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</si>
  <si>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</si>
  <si>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</si>
  <si>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</si>
  <si>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</si>
  <si>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</si>
  <si>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</si>
  <si>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</si>
  <si>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</si>
  <si>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</si>
  <si>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</si>
  <si>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</si>
  <si>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</si>
  <si>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</si>
  <si>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</si>
  <si>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</si>
  <si>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</si>
  <si>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</si>
  <si>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</si>
  <si>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</si>
  <si>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</si>
  <si>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</si>
  <si>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</si>
  <si>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</si>
  <si>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</si>
  <si>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</si>
  <si>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</si>
  <si>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</si>
  <si>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</si>
  <si>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</si>
  <si>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</si>
  <si>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</si>
  <si>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</si>
  <si>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</si>
  <si>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</si>
  <si>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</si>
  <si>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</si>
  <si>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</si>
  <si>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</si>
  <si>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</si>
  <si>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</si>
  <si>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</si>
  <si>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</si>
  <si>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</si>
  <si>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</si>
  <si>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</si>
  <si>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</si>
  <si>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</si>
  <si>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</si>
  <si>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</si>
  <si>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</si>
  <si>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</si>
  <si>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</si>
  <si>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</si>
  <si>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</si>
  <si>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</si>
  <si>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</si>
  <si>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</si>
  <si>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</si>
  <si>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</si>
  <si>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</si>
  <si>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</si>
  <si>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</si>
  <si>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</si>
  <si>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</si>
  <si>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</si>
  <si>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</si>
  <si>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</si>
  <si>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</si>
  <si>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</si>
  <si>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</si>
  <si>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</si>
  <si>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</si>
  <si>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</si>
  <si>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</si>
  <si>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</si>
  <si>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</si>
  <si>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</si>
  <si>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</si>
  <si>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</si>
  <si>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</si>
  <si>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</si>
  <si>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</si>
  <si>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</si>
  <si>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</si>
  <si>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</si>
  <si>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</si>
  <si>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</si>
  <si>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</si>
  <si>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</si>
  <si>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</si>
  <si>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</si>
  <si>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</si>
  <si>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</si>
  <si>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</si>
  <si>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</si>
  <si>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</si>
  <si>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</si>
  <si>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</si>
  <si>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</si>
  <si>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</si>
  <si>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</si>
  <si>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</si>
  <si>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</si>
  <si>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</si>
  <si>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</si>
  <si>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</si>
  <si>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</si>
  <si>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</si>
  <si>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</si>
  <si>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</si>
  <si>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</si>
  <si>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</si>
  <si>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</si>
  <si>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</si>
  <si>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</si>
  <si>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</si>
  <si>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</si>
  <si>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</si>
  <si>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</si>
  <si>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</si>
  <si>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</si>
  <si>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</si>
  <si>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</si>
  <si>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</si>
  <si>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</si>
  <si>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</si>
  <si>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</si>
  <si>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</si>
  <si>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</si>
  <si>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</si>
  <si>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</si>
  <si>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</si>
  <si>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</si>
  <si>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</si>
  <si>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</si>
  <si>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</si>
  <si>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</si>
  <si>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</si>
  <si>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</si>
  <si>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</si>
  <si>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</si>
  <si>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</si>
  <si>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</si>
  <si>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</si>
  <si>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</si>
  <si>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</si>
  <si>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</si>
  <si>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</si>
  <si>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</si>
  <si>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</si>
  <si>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</si>
  <si>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</si>
  <si>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</si>
  <si>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</si>
  <si>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</si>
  <si>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</si>
  <si>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</si>
  <si>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</si>
  <si>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</si>
  <si>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</si>
  <si>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</si>
  <si>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</si>
  <si>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</si>
  <si>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</si>
  <si>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</si>
  <si>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</si>
  <si>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</si>
  <si>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</si>
  <si>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</si>
  <si>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</si>
  <si>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</si>
  <si>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</si>
  <si>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</si>
  <si>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</si>
  <si>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</si>
  <si>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</si>
  <si>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</si>
  <si>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</si>
  <si>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</si>
  <si>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</si>
  <si>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</si>
  <si>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</si>
  <si>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</si>
  <si>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</si>
  <si>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</si>
  <si>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</si>
  <si>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</si>
  <si>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</si>
  <si>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</si>
  <si>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</si>
  <si>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</si>
  <si>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</si>
  <si>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</si>
  <si>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</si>
  <si>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</si>
  <si>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</si>
  <si>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</si>
  <si>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</si>
  <si>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</si>
  <si>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</si>
  <si>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</si>
  <si>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</si>
  <si>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</si>
  <si>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</si>
  <si>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</si>
  <si>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</si>
  <si>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</si>
  <si>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</si>
  <si>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</si>
  <si>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</si>
  <si>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</si>
  <si>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</si>
  <si>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</si>
  <si>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</si>
  <si>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</si>
  <si>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</si>
  <si>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</si>
  <si>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</si>
  <si>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</si>
  <si>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</si>
  <si>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</si>
  <si>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</si>
  <si>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</si>
  <si>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</si>
  <si>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</si>
  <si>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</si>
  <si>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</si>
  <si>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</si>
  <si>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</si>
  <si>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</si>
  <si>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</si>
  <si>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</si>
  <si>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</si>
  <si>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</si>
  <si>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</si>
  <si>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</si>
  <si>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</si>
  <si>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</si>
  <si>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</si>
  <si>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</si>
  <si>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</si>
  <si>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</si>
  <si>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</si>
  <si>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</si>
  <si>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</si>
  <si>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</si>
  <si>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</si>
  <si>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</si>
  <si>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</si>
  <si>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</si>
  <si>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</si>
  <si>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</si>
  <si>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</si>
  <si>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</si>
  <si>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</si>
  <si>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</si>
  <si>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</si>
  <si>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</si>
  <si>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</si>
  <si>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</si>
  <si>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</si>
  <si>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</si>
  <si>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</si>
  <si>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</si>
  <si>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</si>
  <si>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</si>
  <si>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</si>
  <si>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</si>
  <si>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</si>
  <si>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</si>
  <si>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</si>
  <si>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</si>
  <si>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</si>
  <si>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</si>
  <si>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</si>
  <si>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</si>
  <si>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</si>
  <si>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</si>
  <si>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</si>
  <si>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</si>
  <si>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</si>
  <si>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</si>
  <si>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</si>
  <si>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</si>
  <si>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</si>
  <si>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</si>
  <si>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</si>
  <si>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</si>
  <si>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</si>
  <si>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</si>
  <si>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</si>
  <si>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</si>
  <si>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</si>
  <si>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</si>
  <si>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</si>
  <si>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</si>
  <si>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</si>
  <si>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</si>
  <si>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</si>
  <si>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</si>
  <si>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</si>
  <si>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</si>
  <si>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</si>
  <si>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</si>
  <si>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</si>
  <si>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</si>
  <si>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</si>
  <si>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</si>
  <si>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</si>
  <si>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</si>
  <si>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</si>
  <si>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</si>
  <si>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</si>
  <si>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</si>
  <si>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</si>
  <si>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</si>
  <si>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</si>
  <si>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</si>
  <si>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</si>
  <si>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</si>
  <si>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</si>
  <si>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</si>
  <si>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</si>
  <si>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</si>
  <si>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</si>
  <si>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</si>
  <si>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</si>
  <si>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</si>
  <si>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</si>
  <si>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</si>
  <si>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</si>
  <si>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</si>
  <si>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</si>
  <si>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</si>
  <si>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</si>
  <si>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</si>
  <si>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</si>
  <si>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</si>
  <si>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</si>
  <si>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</si>
  <si>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</si>
  <si>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</si>
  <si>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</si>
  <si>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</si>
  <si>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</si>
  <si>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</si>
  <si>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</si>
  <si>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</si>
  <si>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</si>
  <si>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</si>
  <si>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</si>
  <si>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</si>
  <si>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</si>
  <si>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</si>
  <si>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</si>
  <si>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</si>
  <si>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</si>
  <si>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</si>
  <si>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</si>
  <si>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</si>
  <si>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</si>
  <si>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</si>
  <si>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</si>
  <si>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</si>
  <si>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</si>
  <si>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</si>
  <si>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</si>
  <si>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</si>
  <si>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</si>
  <si>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</si>
  <si>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</si>
  <si>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</si>
  <si>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</si>
  <si>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</si>
  <si>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</si>
  <si>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</si>
  <si>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</si>
  <si>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</si>
  <si>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</si>
  <si>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</si>
  <si>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</si>
  <si>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</si>
  <si>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</si>
  <si>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</si>
  <si>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</si>
  <si>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</si>
  <si>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</si>
  <si>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</si>
  <si>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</si>
  <si>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</si>
  <si>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</si>
  <si>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</si>
  <si>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</si>
  <si>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</si>
  <si>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</si>
  <si>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</si>
  <si>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</si>
  <si>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</si>
  <si>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</si>
  <si>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</si>
  <si>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</si>
  <si>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</si>
  <si>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</si>
  <si>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</si>
  <si>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</si>
  <si>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</si>
  <si>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</si>
  <si>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</si>
  <si>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</si>
  <si>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</si>
  <si>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</si>
  <si>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</si>
  <si>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</si>
  <si>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</si>
  <si>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</si>
  <si>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</si>
  <si>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</si>
  <si>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</si>
  <si>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</si>
  <si>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</si>
  <si>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</si>
  <si>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</si>
  <si>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</si>
  <si>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</si>
  <si>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</si>
  <si>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</si>
  <si>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</si>
  <si>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</si>
  <si>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</si>
  <si>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</si>
  <si>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</si>
  <si>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</si>
  <si>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</si>
  <si>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</si>
  <si>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</si>
  <si>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</si>
  <si>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</si>
  <si>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</si>
  <si>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</si>
  <si>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</si>
  <si>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</si>
  <si>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</si>
  <si>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</si>
  <si>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</si>
  <si>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</si>
  <si>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</si>
  <si>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</si>
  <si>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</si>
  <si>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</si>
  <si>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</si>
  <si>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</si>
  <si>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</si>
  <si>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</si>
  <si>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</si>
  <si>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</si>
  <si>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</si>
  <si>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</si>
  <si>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</si>
  <si>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</si>
  <si>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</si>
  <si>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</si>
  <si>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</si>
  <si>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</si>
  <si>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</si>
  <si>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</si>
  <si>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</si>
  <si>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</si>
  <si>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</si>
  <si>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</si>
  <si>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</si>
  <si>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</si>
  <si>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</si>
  <si>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</si>
  <si>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</si>
  <si>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</si>
  <si>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</si>
  <si>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</si>
  <si>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</si>
  <si>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</si>
  <si>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</si>
  <si>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</si>
  <si>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</si>
  <si>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</si>
  <si>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</si>
  <si>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</si>
  <si>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</si>
  <si>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</si>
  <si>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</si>
  <si>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</si>
  <si>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</si>
  <si>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</si>
  <si>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</si>
  <si>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</si>
  <si>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</si>
  <si>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</si>
  <si>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</si>
  <si>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</si>
  <si>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</si>
  <si>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</si>
  <si>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</si>
  <si>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</si>
  <si>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</si>
  <si>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</si>
  <si>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</si>
  <si>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</si>
  <si>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</si>
  <si>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</si>
  <si>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</si>
  <si>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</si>
  <si>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</si>
  <si>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</si>
  <si>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</si>
  <si>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</si>
  <si>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</si>
  <si>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</si>
  <si>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</si>
  <si>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</si>
  <si>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</si>
  <si>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</si>
  <si>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</si>
  <si>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</si>
  <si>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</si>
  <si>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</si>
  <si>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</si>
  <si>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</si>
  <si>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</si>
  <si>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</si>
  <si>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</si>
  <si>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</si>
  <si>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</si>
  <si>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</si>
  <si>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</si>
  <si>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</si>
  <si>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</si>
  <si>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</si>
  <si>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</si>
  <si>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</si>
  <si>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</si>
  <si>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</si>
  <si>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</si>
  <si>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</si>
  <si>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</si>
  <si>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</si>
  <si>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</si>
  <si>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</si>
  <si>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</si>
  <si>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</si>
  <si>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</si>
  <si>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</si>
  <si>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</si>
  <si>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</si>
  <si>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</si>
  <si>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</si>
  <si>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</si>
  <si>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</si>
  <si>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</si>
  <si>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</si>
  <si>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</si>
  <si>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</si>
  <si>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</si>
  <si>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</si>
  <si>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</si>
  <si>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</si>
  <si>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</si>
  <si>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</si>
  <si>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</si>
  <si>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</si>
  <si>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</si>
  <si>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</si>
  <si>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</si>
  <si>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</si>
  <si>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</si>
  <si>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</si>
  <si>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</si>
  <si>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</si>
  <si>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</si>
  <si>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</si>
  <si>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</si>
  <si>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</si>
  <si>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</si>
  <si>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</si>
  <si>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</si>
  <si>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</si>
  <si>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</si>
  <si>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</si>
  <si>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</si>
  <si>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</si>
  <si>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</si>
  <si>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</si>
  <si>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</si>
  <si>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</si>
  <si>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</si>
  <si>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</si>
  <si>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</si>
  <si>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</si>
  <si>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</si>
  <si>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</si>
  <si>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</si>
  <si>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</si>
  <si>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</si>
  <si>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</si>
  <si>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</si>
  <si>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</si>
  <si>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</si>
  <si>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</si>
  <si>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</si>
  <si>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</si>
  <si>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</si>
  <si>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</si>
  <si>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</si>
  <si>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</si>
  <si>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</si>
  <si>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</si>
  <si>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</si>
  <si>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</si>
  <si>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</si>
  <si>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</si>
  <si>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</si>
  <si>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</si>
  <si>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</si>
  <si>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</si>
  <si>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</si>
  <si>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</si>
  <si>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</si>
  <si>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</si>
  <si>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</si>
  <si>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</si>
  <si>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</si>
  <si>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</si>
  <si>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</si>
  <si>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</si>
  <si>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</si>
  <si>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</si>
  <si>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</si>
  <si>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</si>
  <si>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</si>
  <si>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</si>
  <si>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</si>
  <si>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</si>
  <si>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</si>
  <si>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</si>
  <si>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</si>
  <si>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</si>
  <si>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</si>
  <si>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</si>
  <si>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</si>
  <si>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</si>
  <si>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</si>
  <si>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</si>
  <si>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</si>
  <si>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</si>
  <si>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</si>
  <si>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</si>
  <si>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</si>
  <si>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</si>
  <si>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</si>
  <si>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</si>
  <si>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</si>
  <si>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</si>
  <si>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</si>
  <si>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</si>
  <si>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</si>
  <si>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</si>
  <si>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</si>
  <si>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</si>
  <si>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</si>
  <si>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</si>
  <si>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</si>
  <si>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</si>
  <si>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</si>
  <si>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</si>
  <si>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</si>
  <si>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</si>
  <si>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</si>
  <si>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</si>
  <si>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</si>
  <si>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</si>
  <si>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</si>
  <si>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</si>
  <si>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</si>
  <si>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</si>
  <si>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</si>
  <si>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</si>
  <si>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</si>
  <si>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</si>
  <si>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</si>
  <si>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</si>
  <si>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</si>
  <si>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</si>
  <si>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</si>
  <si>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</si>
  <si>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</si>
  <si>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</si>
  <si>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</si>
  <si>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</si>
  <si>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</si>
  <si>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</si>
  <si>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</si>
  <si>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</si>
  <si>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</si>
  <si>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</si>
  <si>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</si>
  <si>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</si>
  <si>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</si>
  <si>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</si>
  <si>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</si>
  <si>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</si>
  <si>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</si>
  <si>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</si>
  <si>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</si>
  <si>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</si>
  <si>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</si>
  <si>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</si>
  <si>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</si>
  <si>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</si>
  <si>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</si>
  <si>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</si>
  <si>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</si>
  <si>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</si>
  <si>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</si>
  <si>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</si>
  <si>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</si>
  <si>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</si>
  <si>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</si>
  <si>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</si>
  <si>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</si>
  <si>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</si>
  <si>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</si>
  <si>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</si>
  <si>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</si>
  <si>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</si>
  <si>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</si>
  <si>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</si>
  <si>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</si>
  <si>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</si>
  <si>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</si>
  <si>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</si>
  <si>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</si>
  <si>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</si>
  <si>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</si>
  <si>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</si>
  <si>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</si>
  <si>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</si>
  <si>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</si>
  <si>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</si>
  <si>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</si>
  <si>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</si>
  <si>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</si>
  <si>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</si>
  <si>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</si>
  <si>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</si>
  <si>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</si>
  <si>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</si>
  <si>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</si>
  <si>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</si>
  <si>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</si>
  <si>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</si>
  <si>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</si>
  <si>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</si>
  <si>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</si>
  <si>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</si>
  <si>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</si>
  <si>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</si>
  <si>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</si>
  <si>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</si>
  <si>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</si>
  <si>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</si>
  <si>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</si>
  <si>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</si>
  <si>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</si>
  <si>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</si>
  <si>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</si>
  <si>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</si>
  <si>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</si>
  <si>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</si>
  <si>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</si>
  <si>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</si>
  <si>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</si>
  <si>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</si>
  <si>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</si>
  <si>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</si>
  <si>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</si>
  <si>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</si>
  <si>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</si>
  <si>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</si>
  <si>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</si>
  <si>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</si>
  <si>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</si>
  <si>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</si>
  <si>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</si>
  <si>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</si>
  <si>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</si>
  <si>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</si>
  <si>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</si>
  <si>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</si>
  <si>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</si>
  <si>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</si>
  <si>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</si>
  <si>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</si>
  <si>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</si>
  <si>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</si>
  <si>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</si>
  <si>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</si>
  <si>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</si>
  <si>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</si>
  <si>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</si>
  <si>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</si>
  <si>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</si>
  <si>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</si>
  <si>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</si>
  <si>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</si>
  <si>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</si>
  <si>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</si>
  <si>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</si>
  <si>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</si>
  <si>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</si>
  <si>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</si>
  <si>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</si>
  <si>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</si>
  <si>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</si>
  <si>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</si>
  <si>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</si>
  <si>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</si>
  <si>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</si>
  <si>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</si>
  <si>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</si>
  <si>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</si>
  <si>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</si>
  <si>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</si>
  <si>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</si>
  <si>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</si>
  <si>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</si>
  <si>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</si>
  <si>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</si>
  <si>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</si>
  <si>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</si>
  <si>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</si>
  <si>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</si>
  <si>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</si>
  <si>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Ф10@120 + Ф6@150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</si>
  <si>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</si>
  <si>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</si>
  <si>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</si>
  <si>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</si>
  <si>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</si>
  <si>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</si>
  <si>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</si>
  <si>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</si>
  <si>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</si>
  <si>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</si>
  <si>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</si>
  <si>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</si>
  <si>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</si>
  <si>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</si>
  <si>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</si>
  <si>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</si>
  <si>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</si>
  <si>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</si>
  <si>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</si>
  <si>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</si>
  <si>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</si>
  <si>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</si>
  <si>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</si>
  <si>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</si>
  <si>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</si>
  <si>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</si>
  <si>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</si>
  <si>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</si>
  <si>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</si>
  <si>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</si>
  <si>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</si>
  <si>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</si>
  <si>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</si>
  <si>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</si>
  <si>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</si>
  <si>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</si>
  <si>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</si>
  <si>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</si>
  <si>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</si>
  <si>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</si>
  <si>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</si>
  <si>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</si>
  <si>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</si>
  <si>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</si>
  <si>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</si>
  <si>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</si>
  <si>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</si>
  <si>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</si>
  <si>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</si>
  <si>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</si>
  <si>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10Ф10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</si>
  <si>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</si>
  <si>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</si>
  <si>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</si>
  <si>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</si>
  <si>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</si>
  <si>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</si>
  <si>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</si>
  <si>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</si>
  <si>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</si>
  <si>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</si>
  <si>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</si>
  <si>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</si>
  <si>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</si>
  <si>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</si>
  <si>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</si>
  <si>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</si>
  <si>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</si>
  <si>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</si>
  <si>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</si>
  <si>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</si>
  <si>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</si>
  <si>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</si>
  <si>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</si>
  <si>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</si>
  <si>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</si>
  <si>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</si>
  <si>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</si>
  <si>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</si>
  <si>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</si>
  <si>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</si>
  <si>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</si>
  <si>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</si>
  <si>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</si>
  <si>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</si>
  <si>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</si>
  <si>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</si>
  <si>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</si>
  <si>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</si>
  <si>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</si>
  <si>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</si>
  <si>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</si>
  <si>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</si>
  <si>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</si>
  <si>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</si>
  <si>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</si>
  <si>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</si>
  <si>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</si>
  <si>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</si>
  <si>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</si>
  <si>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</si>
  <si>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</si>
  <si>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</si>
  <si>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</si>
  <si>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</si>
  <si>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</si>
  <si>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</si>
  <si>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</si>
  <si>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</si>
  <si>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</si>
  <si>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</si>
  <si>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</si>
  <si>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</si>
  <si>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</si>
  <si>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</si>
  <si>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</si>
  <si>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</si>
  <si>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</si>
  <si>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</si>
  <si>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</si>
  <si>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</si>
  <si>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</si>
  <si>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</si>
  <si>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</si>
  <si>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</si>
  <si>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</si>
  <si>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</si>
  <si>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</si>
  <si>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</si>
  <si>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</si>
  <si>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</si>
  <si>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</si>
  <si>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</si>
  <si>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</si>
  <si>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</si>
  <si>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</si>
  <si>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</si>
  <si>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</si>
  <si>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</si>
  <si>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</si>
  <si>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</si>
  <si>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</si>
  <si>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</si>
  <si>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</si>
  <si>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</si>
  <si>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</si>
  <si>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</si>
  <si>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</si>
  <si>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</si>
  <si>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</si>
  <si>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</si>
  <si>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</si>
  <si>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</si>
  <si>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</si>
  <si>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</si>
  <si>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</si>
  <si>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</si>
  <si>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</si>
  <si>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</si>
  <si>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</si>
  <si>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</si>
  <si>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</si>
  <si>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</si>
  <si>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</si>
  <si>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</si>
  <si>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</si>
  <si>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</si>
  <si>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</si>
  <si>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</si>
  <si>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</si>
  <si>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</si>
  <si>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</si>
  <si>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</si>
  <si>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</si>
  <si>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</si>
  <si>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</si>
  <si>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</si>
  <si>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</si>
  <si>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</si>
  <si>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</si>
  <si>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</si>
  <si>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</si>
  <si>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</si>
  <si>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</si>
  <si>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</si>
  <si>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</si>
  <si>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</si>
  <si>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</si>
  <si>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</si>
  <si>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</si>
  <si>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</si>
  <si>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</si>
  <si>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</si>
  <si>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</si>
  <si>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</si>
  <si>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</si>
  <si>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</si>
  <si>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</si>
  <si>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</si>
  <si>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</si>
  <si>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</si>
  <si>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</si>
  <si>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</si>
  <si>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</si>
  <si>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</si>
  <si>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</si>
  <si>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</si>
  <si>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</si>
  <si>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</si>
  <si>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</si>
  <si>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</si>
  <si>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</si>
  <si>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</si>
  <si>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</si>
  <si>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</si>
  <si>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</si>
  <si>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</si>
  <si>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</si>
  <si>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</si>
  <si>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</si>
  <si>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</si>
  <si>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</si>
  <si>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</si>
  <si>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</si>
  <si>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</si>
  <si>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</si>
  <si>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</si>
  <si>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</si>
  <si>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</si>
  <si>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</si>
  <si>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</si>
  <si>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</si>
  <si>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</si>
  <si>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</si>
  <si>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</si>
  <si>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</si>
  <si>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</si>
  <si>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</si>
  <si>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</si>
  <si>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</si>
  <si>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</si>
  <si>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</si>
  <si>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</si>
  <si>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</si>
  <si>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</si>
  <si>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</si>
  <si>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</si>
  <si>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</si>
  <si>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</si>
  <si>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</si>
  <si>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</si>
  <si>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</si>
  <si>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</si>
  <si>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</si>
  <si>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</si>
  <si>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</si>
  <si>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</si>
  <si>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</si>
  <si>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</si>
  <si>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</si>
  <si>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</si>
  <si>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</si>
  <si>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</si>
  <si>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</si>
  <si>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</si>
  <si>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</si>
  <si>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</si>
  <si>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</si>
  <si>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</si>
  <si>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</si>
  <si>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</si>
  <si>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</si>
  <si>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</si>
  <si>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</si>
  <si>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</si>
  <si>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</si>
  <si>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</si>
  <si>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</si>
  <si>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</si>
  <si>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Designation or Diameter and spacing of the slab's top mesh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</si>
  <si>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</si>
  <si>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</si>
  <si>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</si>
  <si>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</si>
  <si>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</si>
  <si>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</si>
  <si>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</si>
  <si>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</si>
  <si>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</si>
  <si>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</si>
  <si>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</si>
  <si>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</si>
  <si>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</si>
  <si>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</si>
  <si>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</si>
  <si>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</si>
  <si>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</si>
  <si>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</si>
  <si>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</si>
  <si>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</si>
  <si>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</si>
  <si>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</si>
  <si>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</si>
  <si>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</si>
  <si>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</si>
  <si>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</si>
  <si>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</si>
  <si>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</si>
  <si>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</si>
  <si>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</si>
  <si>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</si>
  <si>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</si>
  <si>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</si>
  <si>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</si>
  <si>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</si>
  <si>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</si>
  <si>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</si>
  <si>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</si>
  <si>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</si>
  <si>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</si>
  <si>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</si>
  <si>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</si>
  <si>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</si>
  <si>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</si>
  <si>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</si>
  <si>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</si>
  <si>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</si>
  <si>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</si>
  <si>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</si>
  <si>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</si>
  <si>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</si>
  <si>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</si>
  <si>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</si>
  <si>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</si>
  <si>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</si>
  <si>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</si>
  <si>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</si>
  <si>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</si>
  <si>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</si>
  <si>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</si>
  <si>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</si>
  <si>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</si>
  <si>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</si>
  <si>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</si>
  <si>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</si>
  <si>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</si>
  <si>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</si>
  <si>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</si>
  <si>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</si>
  <si>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</si>
  <si>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</si>
  <si>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</si>
  <si>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</si>
  <si>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</si>
  <si>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</si>
  <si>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</si>
  <si>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</si>
  <si>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</si>
  <si>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</si>
  <si>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</si>
  <si>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</si>
  <si>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</si>
  <si>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</si>
  <si>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</si>
  <si>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</si>
  <si>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</si>
  <si>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</si>
  <si>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</si>
  <si>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</si>
  <si>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</si>
  <si>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</si>
  <si>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</si>
  <si>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</si>
  <si>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</si>
  <si>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</si>
  <si>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</si>
  <si>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</si>
  <si>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</si>
  <si>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</si>
  <si>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</si>
  <si>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</si>
  <si>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</si>
  <si>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</si>
  <si>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</si>
  <si>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</si>
  <si>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</si>
  <si>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</si>
  <si>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</si>
  <si>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</si>
  <si>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</si>
  <si>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</si>
  <si>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</si>
  <si>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</si>
  <si>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</si>
  <si>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</si>
  <si>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</si>
  <si>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</si>
  <si>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</si>
  <si>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</si>
  <si>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</si>
  <si>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</si>
  <si>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</si>
  <si>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</si>
  <si>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</si>
  <si>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</si>
  <si>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</si>
  <si>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</si>
  <si>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</si>
  <si>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</si>
  <si>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</si>
  <si>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</si>
  <si>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</si>
  <si>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</si>
  <si>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</si>
  <si>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</si>
  <si>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</si>
  <si>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</si>
  <si>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</si>
  <si>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</si>
  <si>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</si>
  <si>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</si>
  <si>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</si>
  <si>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</si>
  <si>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</si>
  <si>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</si>
  <si>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</si>
  <si>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</si>
  <si>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</si>
  <si>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</si>
  <si>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</si>
  <si>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</si>
  <si>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</si>
  <si>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</si>
  <si>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</si>
  <si>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</si>
  <si>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</si>
  <si>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</si>
  <si>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</si>
  <si>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</si>
  <si>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</si>
  <si>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</si>
  <si>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</si>
  <si>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</si>
  <si>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</si>
  <si>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</si>
  <si>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</si>
  <si>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</si>
  <si>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</si>
  <si>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</si>
  <si>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</si>
  <si>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</si>
  <si>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</si>
  <si>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</si>
  <si>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</si>
  <si>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</si>
  <si>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</si>
  <si>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</si>
  <si>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</si>
  <si>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</si>
  <si>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</si>
  <si>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</si>
  <si>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</si>
  <si>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</si>
  <si>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</si>
  <si>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</si>
  <si>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</si>
  <si>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</si>
  <si>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</si>
  <si>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</si>
  <si>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</si>
  <si>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</si>
  <si>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</si>
  <si>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</si>
  <si>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</si>
  <si>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</si>
  <si>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</si>
  <si>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</si>
  <si>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</si>
  <si>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</si>
  <si>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</si>
  <si>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</si>
  <si>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</si>
  <si>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</si>
  <si>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</si>
  <si>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</si>
  <si>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</si>
  <si>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</si>
  <si>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</si>
  <si>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</si>
  <si>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</si>
  <si>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</si>
  <si>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</si>
  <si>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</si>
  <si>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</si>
  <si>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</si>
  <si>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</si>
  <si>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</si>
  <si>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</si>
  <si>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</si>
  <si>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</si>
  <si>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</si>
  <si>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</si>
  <si>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</si>
  <si>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</si>
  <si>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</si>
  <si>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</si>
  <si>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</si>
  <si>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</si>
  <si>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</si>
  <si>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</si>
  <si>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</si>
  <si>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</si>
  <si>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</si>
  <si>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</si>
  <si>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</si>
  <si>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</si>
  <si>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</si>
  <si>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</si>
  <si>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</si>
  <si>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</si>
  <si>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</si>
  <si>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</si>
  <si>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</si>
  <si>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</si>
  <si>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</si>
  <si>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</si>
  <si>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</si>
  <si>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</si>
  <si>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</si>
  <si>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</si>
  <si>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</si>
  <si>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</si>
  <si>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</si>
  <si>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</si>
  <si>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</si>
  <si>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</si>
  <si>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</si>
  <si>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</si>
  <si>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</si>
  <si>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</si>
  <si>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</si>
  <si>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</si>
  <si>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</si>
  <si>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</si>
  <si>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</si>
  <si>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</si>
  <si>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</si>
  <si>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</si>
  <si>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</si>
  <si>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</si>
  <si>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</si>
  <si>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</si>
  <si>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</si>
  <si>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</si>
  <si>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</si>
  <si>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</si>
  <si>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</si>
  <si>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</si>
  <si>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</si>
  <si>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</si>
  <si>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</si>
  <si>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</si>
  <si>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</si>
  <si>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</si>
  <si>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</si>
  <si>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</si>
  <si>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</si>
  <si>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</si>
  <si>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</si>
  <si>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</si>
  <si>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</si>
  <si>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</si>
  <si>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</si>
  <si>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</si>
  <si>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</si>
  <si>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</si>
  <si>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</si>
  <si>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</si>
  <si>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</si>
  <si>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</si>
  <si>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</si>
  <si>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</si>
  <si>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</si>
  <si>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</si>
  <si>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</si>
  <si>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</si>
  <si>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</si>
  <si>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</si>
  <si>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</si>
  <si>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</si>
  <si>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</si>
  <si>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</si>
  <si>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</si>
  <si>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</si>
  <si>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</si>
  <si>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</si>
  <si>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</si>
  <si>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</si>
  <si>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</si>
  <si>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</si>
  <si>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</si>
  <si>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</si>
  <si>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</si>
  <si>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</si>
  <si>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</si>
  <si>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</si>
  <si>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</si>
  <si>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</si>
  <si>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</si>
  <si>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</si>
  <si>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</si>
  <si>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</si>
  <si>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</si>
  <si>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</si>
  <si>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</si>
  <si>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</si>
  <si>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</si>
  <si>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</si>
  <si>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</si>
  <si>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</si>
  <si>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</si>
  <si>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</si>
  <si>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</si>
  <si>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</si>
  <si>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</si>
  <si>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</si>
  <si>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</si>
  <si>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</si>
  <si>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</si>
  <si>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</si>
  <si>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</si>
  <si>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</si>
  <si>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</si>
  <si>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</si>
  <si>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</si>
  <si>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</si>
  <si>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</si>
  <si>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</si>
  <si>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</si>
  <si>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</si>
  <si>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</si>
  <si>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</si>
  <si>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</si>
  <si>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</si>
  <si>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</si>
  <si>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</si>
  <si>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</si>
  <si>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</si>
  <si>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</si>
  <si>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</si>
  <si>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</si>
  <si>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</si>
  <si>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</si>
  <si>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</si>
  <si>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</si>
  <si>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</si>
  <si>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</si>
  <si>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</si>
  <si>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</si>
  <si>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</si>
  <si>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</si>
  <si>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</si>
  <si>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</si>
  <si>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</si>
  <si>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</si>
  <si>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</si>
  <si>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</si>
  <si>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</si>
  <si>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</si>
  <si>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</si>
  <si>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</si>
  <si>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</si>
  <si>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</si>
  <si>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</si>
  <si>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</si>
  <si>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</si>
  <si>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</si>
  <si>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</si>
  <si>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</si>
  <si>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</si>
  <si>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</si>
  <si>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</si>
  <si>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</si>
  <si>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</si>
  <si>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</si>
  <si>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</si>
  <si>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</si>
  <si>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</si>
  <si>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</si>
  <si>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</si>
  <si>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</si>
  <si>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</si>
  <si>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</si>
  <si>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</si>
  <si>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</si>
  <si>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</si>
  <si>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</si>
  <si>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</si>
  <si>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</si>
  <si>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</si>
  <si>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</si>
  <si>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</si>
  <si>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</si>
  <si>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</si>
  <si>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</si>
  <si>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</si>
  <si>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</si>
  <si>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</si>
  <si>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</si>
  <si>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</si>
  <si>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</si>
  <si>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</si>
  <si>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</si>
  <si>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</si>
  <si>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</si>
  <si>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</si>
  <si>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</si>
  <si>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</si>
  <si>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</si>
  <si>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</si>
  <si>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</si>
  <si>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</si>
  <si>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</si>
  <si>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</si>
  <si>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</si>
  <si>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</si>
  <si>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</si>
  <si>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</si>
  <si>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</si>
  <si>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</si>
  <si>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</si>
  <si>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</si>
  <si>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</si>
  <si>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</si>
  <si>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</si>
  <si>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</si>
  <si>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</si>
  <si>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</si>
  <si>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</si>
  <si>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</si>
  <si>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</si>
  <si>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</si>
  <si>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</si>
  <si>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</si>
  <si>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</si>
  <si>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</si>
  <si>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</si>
  <si>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</si>
  <si>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</si>
  <si>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</si>
  <si>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</si>
  <si>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</si>
  <si>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</si>
  <si>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</si>
  <si>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</si>
  <si>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</si>
  <si>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</si>
  <si>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</si>
  <si>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</si>
  <si>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</si>
  <si>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</si>
  <si>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</si>
  <si>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</si>
  <si>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</si>
  <si>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</si>
  <si>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</si>
  <si>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</si>
  <si>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</si>
  <si>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</si>
  <si>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</si>
  <si>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</si>
  <si>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</si>
  <si>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</si>
  <si>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</si>
  <si>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</si>
  <si>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</si>
  <si>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</si>
  <si>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</si>
  <si>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</si>
  <si>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</si>
  <si>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</si>
  <si>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</si>
  <si>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</si>
  <si>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</si>
  <si>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</si>
  <si>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</si>
  <si>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</si>
  <si>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</si>
  <si>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</si>
  <si>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</si>
  <si>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</si>
  <si>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</si>
  <si>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</si>
  <si>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</si>
  <si>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</si>
  <si>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</si>
  <si>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</si>
  <si>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</si>
  <si>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</si>
  <si>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</si>
  <si>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</si>
  <si>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</si>
  <si>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</si>
  <si>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</si>
  <si>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</si>
  <si>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</si>
  <si>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</si>
  <si>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</si>
  <si>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</si>
  <si>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</si>
  <si>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</si>
  <si>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</si>
  <si>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</si>
  <si>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</si>
  <si>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</si>
  <si>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</si>
  <si>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</si>
  <si>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</si>
  <si>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</si>
  <si>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</si>
  <si>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</si>
  <si>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</si>
  <si>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</si>
  <si>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</si>
  <si>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</si>
  <si>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</si>
  <si>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</si>
  <si>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</si>
  <si>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</si>
  <si>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</si>
  <si>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</si>
  <si>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</si>
  <si>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</si>
  <si>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</si>
  <si>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</si>
  <si>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</si>
  <si>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</si>
  <si>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</si>
  <si>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</si>
  <si>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</si>
  <si>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</si>
  <si>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</si>
  <si>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</si>
  <si>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</si>
  <si>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</si>
  <si>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</si>
  <si>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</si>
  <si>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</si>
  <si>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</si>
  <si>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</si>
  <si>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</si>
  <si>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</si>
  <si>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</si>
  <si>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</si>
  <si>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</si>
  <si>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</si>
  <si>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</si>
  <si>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</si>
  <si>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</si>
  <si>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</si>
  <si>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</si>
  <si>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</si>
  <si>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</si>
  <si>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</si>
  <si>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</si>
  <si>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</si>
  <si>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</si>
  <si>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</si>
  <si>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</si>
  <si>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</si>
  <si>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</si>
  <si>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</si>
  <si>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</si>
  <si>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</si>
  <si>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</si>
  <si>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</si>
  <si>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</si>
  <si>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</si>
  <si>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</si>
  <si>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</si>
  <si>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</si>
  <si>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</si>
  <si>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</si>
  <si>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</si>
  <si>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</si>
  <si>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</si>
  <si>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</si>
  <si>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</si>
  <si>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</si>
  <si>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</si>
  <si>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</si>
  <si>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</si>
  <si>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</si>
  <si>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</si>
  <si>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</si>
  <si>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</si>
  <si>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</si>
  <si>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</si>
  <si>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</si>
  <si>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</si>
  <si>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</si>
  <si>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</si>
  <si>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</si>
  <si>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</si>
  <si>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</si>
  <si>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</si>
  <si>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</si>
  <si>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</si>
  <si>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</si>
  <si>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</si>
  <si>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</si>
  <si>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</si>
  <si>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</si>
  <si>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</si>
  <si>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</si>
  <si>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</si>
  <si>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</si>
  <si>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</si>
  <si>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</si>
  <si>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</si>
  <si>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</si>
  <si>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</si>
  <si>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</si>
  <si>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</si>
  <si>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</si>
  <si>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</si>
  <si>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</si>
  <si>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</si>
  <si>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</si>
  <si>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</si>
  <si>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</si>
  <si>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</si>
  <si>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</si>
  <si>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</si>
  <si>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</si>
  <si>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</si>
  <si>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</si>
  <si>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</si>
  <si>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</si>
  <si>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</si>
  <si>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</si>
  <si>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</si>
  <si>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</si>
  <si>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</si>
  <si>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</si>
  <si>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</si>
  <si>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</si>
  <si>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</si>
  <si>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</si>
  <si>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</si>
  <si>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</si>
  <si>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</si>
  <si>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</si>
  <si>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</si>
  <si>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</si>
  <si>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</si>
  <si>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</si>
  <si>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</si>
  <si>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</si>
  <si>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</si>
  <si>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</si>
  <si>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</si>
  <si>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</si>
  <si>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</si>
  <si>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</si>
  <si>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</si>
  <si>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</si>
  <si>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</si>
  <si>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</si>
  <si>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</si>
  <si>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</si>
  <si>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</si>
  <si>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</si>
  <si>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</si>
  <si>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</si>
  <si>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</si>
  <si>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</si>
  <si>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</si>
  <si>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</si>
  <si>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</si>
  <si>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</si>
  <si>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</si>
  <si>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</si>
  <si>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</si>
  <si>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</si>
  <si>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</si>
  <si>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</si>
  <si>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</si>
  <si>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</si>
  <si>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</si>
  <si>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</si>
  <si>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</si>
  <si>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</si>
  <si>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</si>
  <si>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</si>
  <si>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</si>
  <si>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</si>
  <si>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</si>
  <si>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</si>
  <si>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</si>
  <si>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</si>
  <si>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</si>
  <si>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</si>
  <si>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</si>
  <si>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</si>
  <si>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</si>
  <si>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</si>
  <si>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</si>
  <si>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</si>
  <si>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</si>
  <si>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</si>
  <si>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</si>
  <si>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</si>
  <si>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</si>
  <si>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</si>
  <si>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</si>
  <si>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</si>
  <si>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</si>
  <si>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</si>
  <si>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</si>
  <si>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</si>
  <si>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</si>
  <si>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</si>
  <si>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</si>
  <si>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</si>
  <si>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</si>
  <si>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</si>
  <si>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</si>
  <si>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</si>
  <si>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</si>
  <si>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</si>
  <si>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</si>
  <si>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</si>
  <si>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</si>
  <si>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</si>
  <si>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</si>
  <si>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</si>
  <si>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</si>
  <si>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</si>
  <si>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</si>
  <si>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</si>
  <si>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</si>
  <si>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</si>
  <si>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</si>
  <si>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</si>
  <si>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</si>
  <si>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</si>
  <si>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</si>
  <si>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</si>
  <si>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</si>
  <si>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</si>
  <si>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</si>
  <si>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</si>
  <si>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</si>
  <si>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</si>
  <si>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</si>
  <si>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</si>
  <si>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</si>
  <si>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</si>
  <si>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</si>
  <si>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</si>
  <si>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</si>
  <si>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</si>
  <si>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</si>
  <si>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</si>
  <si>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</si>
  <si>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</si>
  <si>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</si>
  <si>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</si>
  <si>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</si>
  <si>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</si>
  <si>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</si>
  <si>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</si>
  <si>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</si>
  <si>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</si>
  <si>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</si>
  <si>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</si>
  <si>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</si>
  <si>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</si>
  <si>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</si>
  <si>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</si>
  <si>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</si>
  <si>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</si>
  <si>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</si>
  <si>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</si>
  <si>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</si>
  <si>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</si>
  <si>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</si>
  <si>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</si>
  <si>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</si>
  <si>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</si>
  <si>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</si>
  <si>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</si>
  <si>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</si>
  <si>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</si>
  <si>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</si>
  <si>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</si>
  <si>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</si>
  <si>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</si>
  <si>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</si>
  <si>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</si>
  <si>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</si>
  <si>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</si>
  <si>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</si>
  <si>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</si>
  <si>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</si>
  <si>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</si>
  <si>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</si>
  <si>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</si>
  <si>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</si>
  <si>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</si>
  <si>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</si>
  <si>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</si>
  <si>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</si>
  <si>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</si>
  <si>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</si>
  <si>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</si>
  <si>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</si>
  <si>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</si>
  <si>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</si>
  <si>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</si>
  <si>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</si>
  <si>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</si>
  <si>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</si>
  <si>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</si>
  <si>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</si>
  <si>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</si>
  <si>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</si>
  <si>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</si>
  <si>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</si>
  <si>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</si>
  <si>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</si>
  <si>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</si>
  <si>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</si>
  <si>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</si>
  <si>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</si>
  <si>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</si>
  <si>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</si>
  <si>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</si>
  <si>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</si>
  <si>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</si>
  <si>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</si>
  <si>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</si>
  <si>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</si>
  <si>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</si>
  <si>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</si>
  <si>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</si>
  <si>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</si>
  <si>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</si>
  <si>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</si>
  <si>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</si>
  <si>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</si>
  <si>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</si>
  <si>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</si>
  <si>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</si>
  <si>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</si>
  <si>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</si>
  <si>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</si>
  <si>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</si>
  <si>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</si>
  <si>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</si>
  <si>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</si>
  <si>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</si>
  <si>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</si>
  <si>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</si>
  <si>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</si>
  <si>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</si>
  <si>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</si>
  <si>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</si>
  <si>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</si>
  <si>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</si>
  <si>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</si>
  <si>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</si>
  <si>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</si>
  <si>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</si>
  <si>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</si>
  <si>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</si>
  <si>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</si>
  <si>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</si>
  <si>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</si>
  <si>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</si>
  <si>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</si>
  <si>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</si>
  <si>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</si>
  <si>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</si>
  <si>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</si>
  <si>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</si>
  <si>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</si>
  <si>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</si>
  <si>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</si>
  <si>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</si>
  <si>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</si>
  <si>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</si>
  <si>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</si>
  <si>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</si>
  <si>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</si>
  <si>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</si>
  <si>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</si>
  <si>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</si>
  <si>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</si>
  <si>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</si>
  <si>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</si>
  <si>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</si>
  <si>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</si>
  <si>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</si>
  <si>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</si>
  <si>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</si>
  <si>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</si>
  <si>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</si>
  <si>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</si>
  <si>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</si>
  <si>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</si>
  <si>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</si>
  <si>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</si>
  <si>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</si>
  <si>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</si>
  <si>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</si>
  <si>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</si>
  <si>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</si>
  <si>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</si>
  <si>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</si>
  <si>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</si>
  <si>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</si>
  <si>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</si>
  <si>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</si>
  <si>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</si>
  <si>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</si>
  <si>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</si>
  <si>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</si>
  <si>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</si>
  <si>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</si>
  <si>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</si>
  <si>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</si>
  <si>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</si>
  <si>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</si>
  <si>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</si>
  <si>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</si>
  <si>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</si>
  <si>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</si>
  <si>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</si>
  <si>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</si>
  <si>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</si>
  <si>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</si>
  <si>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</si>
  <si>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</si>
  <si>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</si>
  <si>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</si>
  <si>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</si>
  <si>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</si>
  <si>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</si>
  <si>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</si>
  <si>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</si>
  <si>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</si>
  <si>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</si>
  <si>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</si>
  <si>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</si>
  <si>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</si>
  <si>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</si>
  <si>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</si>
  <si>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</si>
  <si>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</si>
  <si>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</si>
  <si>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</si>
  <si>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</si>
  <si>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</si>
  <si>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</si>
  <si>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</si>
  <si>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</si>
  <si>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</si>
  <si>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</si>
  <si>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</si>
  <si>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</si>
  <si>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</si>
  <si>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</si>
  <si>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</si>
  <si>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</si>
  <si>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</si>
  <si>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</si>
  <si>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</si>
  <si>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</si>
  <si>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</si>
  <si>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</si>
  <si>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</si>
  <si>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</si>
  <si>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</si>
  <si>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</si>
  <si>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</si>
  <si>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</si>
  <si>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</si>
  <si>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</si>
  <si>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</si>
  <si>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</si>
  <si>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</si>
  <si>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</si>
  <si>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</si>
  <si>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</si>
  <si>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</si>
  <si>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</si>
  <si>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</si>
  <si>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</si>
  <si>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</si>
  <si>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</si>
  <si>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</si>
  <si>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</si>
  <si>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</si>
  <si>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</si>
  <si>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?Ф12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</si>
  <si>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</si>
  <si>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</si>
  <si>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</si>
  <si>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</si>
  <si>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</si>
  <si>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</si>
  <si>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</si>
  <si>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</si>
  <si>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</si>
  <si>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</si>
  <si>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</si>
  <si>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</si>
  <si>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</si>
  <si>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</si>
  <si>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</si>
  <si>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</si>
  <si>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</si>
  <si>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</si>
  <si>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</si>
  <si>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</si>
  <si>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</si>
  <si>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</si>
  <si>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</si>
  <si>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</si>
  <si>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</si>
  <si>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</si>
  <si>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</si>
  <si>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</si>
  <si>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</si>
  <si>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</si>
  <si>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</si>
  <si>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</si>
  <si>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</si>
  <si>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</si>
  <si>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</si>
  <si>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</si>
  <si>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</si>
  <si>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</si>
  <si>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</si>
  <si>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</si>
  <si>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</si>
  <si>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</si>
  <si>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</si>
  <si>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</si>
  <si>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</si>
  <si>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</si>
  <si>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</si>
  <si>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</si>
  <si>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</si>
  <si>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</si>
  <si>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</si>
  <si>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</si>
  <si>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</si>
  <si>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</si>
  <si>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</si>
  <si>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</si>
  <si>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</si>
  <si>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</si>
  <si>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</si>
  <si>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</si>
  <si>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</si>
  <si>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</si>
  <si>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</si>
  <si>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</si>
  <si>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</si>
  <si>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</si>
  <si>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</si>
  <si>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</si>
  <si>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</si>
  <si>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</si>
  <si>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</si>
  <si>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</si>
  <si>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</si>
  <si>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</si>
  <si>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</si>
  <si>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</si>
  <si>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</si>
  <si>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</si>
  <si>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</si>
  <si>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</si>
  <si>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</si>
  <si>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</si>
  <si>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</si>
  <si>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</si>
  <si>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</si>
  <si>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</si>
  <si>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</si>
  <si>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</si>
  <si>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</si>
  <si>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</si>
  <si>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</si>
  <si>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</si>
  <si>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</si>
  <si>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Ф10@?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</si>
  <si>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</si>
  <si>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</si>
  <si>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</si>
  <si>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</si>
  <si>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</si>
  <si>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</si>
  <si>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</si>
  <si>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</si>
  <si>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</si>
  <si>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</si>
  <si>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</si>
  <si>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</si>
  <si>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</si>
  <si>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</si>
  <si>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</si>
  <si>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</si>
  <si>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</si>
  <si>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</si>
  <si>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</si>
  <si>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</si>
  <si>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</si>
  <si>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</si>
  <si>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</si>
  <si>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</si>
  <si>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</si>
  <si>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</si>
  <si>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</si>
  <si>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</si>
  <si>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</si>
  <si>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</si>
  <si>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</si>
  <si>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>Stiffener at compression beam flange only. Degree of compression action is 100%.</t>
  </si>
  <si>
    <t>Stiffener at compression beam flange only. Degree of compression action is 75%.</t>
  </si>
  <si>
    <t>Stiffener at compression beam flange only. Degree of compression action is 50%.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</si>
  <si>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</si>
  <si>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</si>
  <si>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</si>
  <si>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</si>
  <si>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</si>
  <si>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</si>
  <si>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</si>
  <si>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</si>
  <si>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</si>
  <si>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</si>
  <si>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</si>
  <si>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</si>
  <si>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</si>
  <si>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</si>
  <si>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</si>
  <si>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</si>
  <si>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</si>
  <si>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</si>
  <si>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</si>
  <si>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</si>
  <si>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column stiffeneer (Yes/No)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</si>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</sst>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04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10" fontId="38" fillId="37" borderId="12" xfId="55" applyNumberFormat="1" applyFont="1" applyFill="1" applyBorder="1" applyAlignment="1">
      <alignment horizontal="center"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4" borderId="0" xfId="0" applyFont="1" applyFill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8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.6"/>
  <cols>
    <col min="1" max="1" width="15.5" style="349" bestFit="1" customWidth="1"/>
    <col min="2" max="2" width="10.09765625" style="349" bestFit="1" customWidth="1"/>
    <col min="3" max="16384" width="8.796875" style="349"/>
  </cols>
  <sheetData>
    <row r="1" spans="1:2">
      <c r="A1" s="350" t="s">
        <v>6229</v>
      </c>
      <c r="B1" s="352" t="s">
        <v>6231</v>
      </c>
    </row>
    <row r="2" spans="1:2">
      <c r="A2" s="350" t="s">
        <v>6230</v>
      </c>
      <c r="B2" s="353" t="s">
        <v>6237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0"/>
  <sheetViews>
    <sheetView zoomScale="85" zoomScaleNormal="85" workbookViewId="0"/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5894</v>
      </c>
      <c r="B1" s="314" t="s">
        <v>4961</v>
      </c>
      <c r="C1" s="314" t="s">
        <v>5965</v>
      </c>
      <c r="D1" s="314" t="s">
        <v>4398</v>
      </c>
      <c r="E1" s="183"/>
      <c r="F1" s="317" t="s">
        <v>5892</v>
      </c>
      <c r="G1" s="315" t="s">
        <v>4398</v>
      </c>
      <c r="H1" s="183"/>
      <c r="I1" s="317" t="s">
        <v>5134</v>
      </c>
      <c r="J1" s="315" t="s">
        <v>5135</v>
      </c>
      <c r="K1" s="321"/>
      <c r="L1" s="321"/>
      <c r="M1" s="321"/>
    </row>
    <row r="2" spans="1:13" ht="16.2" thickBot="1">
      <c r="A2" s="179" t="s">
        <v>18</v>
      </c>
      <c r="B2" s="179" t="s">
        <v>6245</v>
      </c>
      <c r="C2" s="179" t="s">
        <v>6245</v>
      </c>
      <c r="D2" s="179" t="s">
        <v>6246</v>
      </c>
      <c r="E2" s="183" t="s">
        <v>6152</v>
      </c>
      <c r="F2" s="180" t="s">
        <v>4839</v>
      </c>
      <c r="G2" s="180" t="s">
        <v>4844</v>
      </c>
      <c r="H2" s="183"/>
      <c r="I2" s="318" t="s">
        <v>5882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6244</v>
      </c>
      <c r="C3" s="179" t="s">
        <v>6244</v>
      </c>
      <c r="D3" s="179" t="s">
        <v>6242</v>
      </c>
      <c r="E3" s="183" t="s">
        <v>6152</v>
      </c>
      <c r="F3" s="180" t="s">
        <v>4847</v>
      </c>
      <c r="G3" s="180" t="s">
        <v>4848</v>
      </c>
      <c r="H3" s="183"/>
      <c r="I3" s="319" t="s">
        <v>4836</v>
      </c>
      <c r="J3" s="41" t="s">
        <v>5889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4984</v>
      </c>
      <c r="E4" s="183" t="s">
        <v>6152</v>
      </c>
      <c r="F4" s="180" t="s">
        <v>5922</v>
      </c>
      <c r="G4" s="180" t="s">
        <v>5920</v>
      </c>
      <c r="H4" s="183"/>
      <c r="I4" s="320" t="s">
        <v>5891</v>
      </c>
      <c r="J4" s="42" t="s">
        <v>5890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4983</v>
      </c>
      <c r="E5" s="183" t="s">
        <v>6152</v>
      </c>
      <c r="F5" s="180" t="s">
        <v>4875</v>
      </c>
      <c r="G5" s="180" t="s">
        <v>4876</v>
      </c>
      <c r="H5" s="183"/>
      <c r="I5" s="321"/>
      <c r="J5" s="321"/>
      <c r="K5" s="321"/>
      <c r="L5" s="321"/>
      <c r="M5" s="321"/>
    </row>
    <row r="6" spans="1:13" ht="15.6">
      <c r="A6" s="179" t="s">
        <v>4962</v>
      </c>
      <c r="B6" s="179" t="s">
        <v>4915</v>
      </c>
      <c r="C6" s="179" t="s">
        <v>4915</v>
      </c>
      <c r="D6" s="179" t="s">
        <v>4982</v>
      </c>
      <c r="E6" s="183" t="s">
        <v>6152</v>
      </c>
      <c r="F6" s="180" t="s">
        <v>4846</v>
      </c>
      <c r="G6" s="180" t="s">
        <v>5921</v>
      </c>
      <c r="H6" s="183"/>
      <c r="I6" s="321"/>
      <c r="J6" s="321"/>
      <c r="K6" s="321"/>
      <c r="L6" s="321"/>
      <c r="M6" s="321"/>
    </row>
    <row r="7" spans="1:13" ht="15.6">
      <c r="A7" s="179" t="s">
        <v>4963</v>
      </c>
      <c r="B7" s="179" t="s">
        <v>4573</v>
      </c>
      <c r="C7" s="179" t="s">
        <v>4573</v>
      </c>
      <c r="D7" s="179" t="s">
        <v>4981</v>
      </c>
      <c r="E7" s="183" t="s">
        <v>6152</v>
      </c>
      <c r="F7" s="180" t="s">
        <v>4865</v>
      </c>
      <c r="G7" s="180" t="s">
        <v>5136</v>
      </c>
      <c r="H7" s="183"/>
      <c r="I7" s="321"/>
      <c r="J7" s="321"/>
      <c r="K7" s="321"/>
      <c r="L7" s="321"/>
      <c r="M7" s="321"/>
    </row>
    <row r="8" spans="1:13" ht="15.6">
      <c r="A8" s="179" t="s">
        <v>4964</v>
      </c>
      <c r="B8" s="179" t="s">
        <v>5984</v>
      </c>
      <c r="C8" s="179" t="s">
        <v>5984</v>
      </c>
      <c r="D8" s="179" t="s">
        <v>6015</v>
      </c>
      <c r="E8" s="183" t="s">
        <v>6152</v>
      </c>
      <c r="F8" s="180" t="s">
        <v>4849</v>
      </c>
      <c r="G8" s="180" t="s">
        <v>4850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6017</v>
      </c>
      <c r="C9" s="179" t="s">
        <v>6017</v>
      </c>
      <c r="D9" s="179" t="s">
        <v>6016</v>
      </c>
      <c r="E9" s="183" t="s">
        <v>6152</v>
      </c>
      <c r="F9" s="180" t="s">
        <v>4852</v>
      </c>
      <c r="G9" s="180" t="s">
        <v>4853</v>
      </c>
      <c r="H9" s="183"/>
      <c r="I9" s="321"/>
      <c r="J9" s="321"/>
      <c r="K9" s="321"/>
      <c r="L9" s="321"/>
      <c r="M9" s="321"/>
    </row>
    <row r="10" spans="1:13" ht="15.6">
      <c r="A10" s="179" t="s">
        <v>4965</v>
      </c>
      <c r="B10" s="179" t="s">
        <v>29</v>
      </c>
      <c r="C10" s="179" t="s">
        <v>29</v>
      </c>
      <c r="D10" s="179" t="s">
        <v>4980</v>
      </c>
      <c r="E10" s="183" t="s">
        <v>6152</v>
      </c>
      <c r="F10" s="180" t="s">
        <v>4841</v>
      </c>
      <c r="G10" s="180" t="s">
        <v>4845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5957</v>
      </c>
      <c r="C11" s="179" t="s">
        <v>5957</v>
      </c>
      <c r="D11" s="179" t="s">
        <v>5958</v>
      </c>
      <c r="E11" s="183" t="s">
        <v>6152</v>
      </c>
      <c r="F11" s="180" t="s">
        <v>4880</v>
      </c>
      <c r="G11" s="180" t="s">
        <v>4879</v>
      </c>
      <c r="H11" s="183"/>
      <c r="I11" s="321"/>
      <c r="J11" s="321"/>
      <c r="K11" s="321"/>
      <c r="L11" s="321"/>
      <c r="M11" s="321"/>
    </row>
    <row r="12" spans="1:13" ht="15.6">
      <c r="A12" s="179" t="s">
        <v>4967</v>
      </c>
      <c r="B12" s="179" t="s">
        <v>4485</v>
      </c>
      <c r="C12" s="179" t="s">
        <v>4485</v>
      </c>
      <c r="D12" s="179" t="s">
        <v>5959</v>
      </c>
      <c r="E12" s="183" t="s">
        <v>6152</v>
      </c>
      <c r="F12" s="180" t="s">
        <v>4854</v>
      </c>
      <c r="G12" s="180" t="s">
        <v>4855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4978</v>
      </c>
      <c r="E13" s="183" t="s">
        <v>6152</v>
      </c>
      <c r="F13" s="180" t="s">
        <v>4851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4784</v>
      </c>
      <c r="C14" s="179" t="s">
        <v>4784</v>
      </c>
      <c r="D14" s="179" t="s">
        <v>4985</v>
      </c>
      <c r="E14" s="183" t="s">
        <v>6152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4968</v>
      </c>
      <c r="B15" s="179" t="s">
        <v>4574</v>
      </c>
      <c r="C15" s="179" t="s">
        <v>4574</v>
      </c>
      <c r="D15" s="179" t="s">
        <v>4977</v>
      </c>
      <c r="E15" s="183" t="s">
        <v>6152</v>
      </c>
      <c r="F15" s="180" t="s">
        <v>4838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4969</v>
      </c>
      <c r="B16" s="179" t="s">
        <v>4641</v>
      </c>
      <c r="C16" s="179" t="s">
        <v>4641</v>
      </c>
      <c r="D16" s="179" t="s">
        <v>6234</v>
      </c>
      <c r="E16" s="183" t="s">
        <v>6152</v>
      </c>
      <c r="F16" s="180" t="s">
        <v>21</v>
      </c>
      <c r="G16" s="180" t="s">
        <v>4867</v>
      </c>
      <c r="H16" s="183"/>
      <c r="I16" s="321"/>
      <c r="J16" s="321"/>
      <c r="K16" s="321"/>
      <c r="L16" s="321"/>
      <c r="M16" s="321"/>
    </row>
    <row r="17" spans="1:13" ht="15.6">
      <c r="A17" s="179" t="s">
        <v>4970</v>
      </c>
      <c r="B17" s="179" t="s">
        <v>4986</v>
      </c>
      <c r="C17" s="179" t="s">
        <v>4837</v>
      </c>
      <c r="D17" s="179" t="s">
        <v>6236</v>
      </c>
      <c r="E17" s="183" t="s">
        <v>6152</v>
      </c>
      <c r="F17" s="180" t="s">
        <v>4868</v>
      </c>
      <c r="G17" s="180" t="s">
        <v>4869</v>
      </c>
      <c r="H17" s="183"/>
      <c r="I17" s="321"/>
      <c r="J17" s="321"/>
      <c r="K17" s="321"/>
      <c r="L17" s="321"/>
      <c r="M17" s="321"/>
    </row>
    <row r="18" spans="1:13" ht="15.6">
      <c r="A18" s="179" t="s">
        <v>4971</v>
      </c>
      <c r="B18" s="179" t="s">
        <v>4565</v>
      </c>
      <c r="C18" s="179" t="s">
        <v>4565</v>
      </c>
      <c r="D18" s="179" t="s">
        <v>6233</v>
      </c>
      <c r="E18" s="183" t="s">
        <v>6152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4966</v>
      </c>
      <c r="B19" s="179" t="s">
        <v>6219</v>
      </c>
      <c r="C19" s="179" t="s">
        <v>6183</v>
      </c>
      <c r="D19" s="179" t="s">
        <v>6218</v>
      </c>
      <c r="E19" s="183" t="s">
        <v>6152</v>
      </c>
      <c r="F19" s="180" t="s">
        <v>4840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6235</v>
      </c>
      <c r="E20" s="183" t="s">
        <v>6152</v>
      </c>
      <c r="F20" s="180" t="s">
        <v>4842</v>
      </c>
      <c r="G20" s="180" t="s">
        <v>4843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4990</v>
      </c>
      <c r="C21" s="179" t="s">
        <v>4960</v>
      </c>
      <c r="D21" s="179" t="s">
        <v>5008</v>
      </c>
      <c r="E21" s="183" t="s">
        <v>6152</v>
      </c>
      <c r="F21" s="180" t="s">
        <v>4870</v>
      </c>
      <c r="G21" s="180" t="s">
        <v>4871</v>
      </c>
      <c r="H21" s="183"/>
      <c r="I21" s="321"/>
      <c r="J21" s="321"/>
      <c r="K21" s="321"/>
      <c r="L21" s="321"/>
      <c r="M21" s="321"/>
    </row>
    <row r="22" spans="1:13" ht="15.6">
      <c r="A22" s="179" t="s">
        <v>4972</v>
      </c>
      <c r="B22" s="179" t="s">
        <v>4564</v>
      </c>
      <c r="C22" s="179" t="s">
        <v>4564</v>
      </c>
      <c r="D22" s="179" t="s">
        <v>6238</v>
      </c>
      <c r="E22" s="183" t="s">
        <v>6152</v>
      </c>
      <c r="F22" s="180" t="s">
        <v>4859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4973</v>
      </c>
      <c r="B23" s="179" t="s">
        <v>4991</v>
      </c>
      <c r="C23" s="179" t="s">
        <v>4731</v>
      </c>
      <c r="D23" s="179" t="s">
        <v>5137</v>
      </c>
      <c r="E23" s="183" t="s">
        <v>6152</v>
      </c>
      <c r="F23" s="180" t="s">
        <v>4872</v>
      </c>
      <c r="G23" s="180" t="s">
        <v>4873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5114</v>
      </c>
      <c r="C24" s="179" t="s">
        <v>4821</v>
      </c>
      <c r="D24" s="179" t="s">
        <v>6075</v>
      </c>
      <c r="E24" s="183" t="s">
        <v>6152</v>
      </c>
      <c r="F24" s="180" t="s">
        <v>4863</v>
      </c>
      <c r="G24" s="180" t="s">
        <v>4864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5115</v>
      </c>
      <c r="C25" s="179" t="s">
        <v>4788</v>
      </c>
      <c r="D25" s="179" t="s">
        <v>4979</v>
      </c>
      <c r="E25" s="183" t="s">
        <v>6152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4975</v>
      </c>
      <c r="C26" s="179" t="s">
        <v>5894</v>
      </c>
      <c r="D26" s="179" t="s">
        <v>5007</v>
      </c>
      <c r="E26" s="183" t="s">
        <v>6152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4974</v>
      </c>
      <c r="B27" s="180" t="s">
        <v>5634</v>
      </c>
      <c r="C27" s="179" t="s">
        <v>5768</v>
      </c>
      <c r="D27" s="179" t="s">
        <v>5006</v>
      </c>
      <c r="E27" s="183" t="s">
        <v>6152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5012</v>
      </c>
      <c r="B28" s="180" t="s">
        <v>5899</v>
      </c>
      <c r="C28" s="179" t="s">
        <v>5767</v>
      </c>
      <c r="D28" s="179" t="s">
        <v>5005</v>
      </c>
      <c r="E28" s="183" t="s">
        <v>6152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5013</v>
      </c>
      <c r="B29" s="180" t="s">
        <v>5636</v>
      </c>
      <c r="C29" s="179" t="s">
        <v>5769</v>
      </c>
      <c r="D29" s="179" t="s">
        <v>5004</v>
      </c>
      <c r="E29" s="183" t="s">
        <v>6152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5014</v>
      </c>
      <c r="B30" s="180" t="s">
        <v>5635</v>
      </c>
      <c r="C30" s="179" t="s">
        <v>5770</v>
      </c>
      <c r="D30" s="179" t="s">
        <v>5002</v>
      </c>
      <c r="E30" s="183" t="s">
        <v>6152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5015</v>
      </c>
      <c r="B31" s="180" t="s">
        <v>5637</v>
      </c>
      <c r="C31" s="179" t="s">
        <v>5771</v>
      </c>
      <c r="D31" s="179" t="s">
        <v>5003</v>
      </c>
      <c r="E31" s="183" t="s">
        <v>6152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5016</v>
      </c>
      <c r="B32" s="179" t="s">
        <v>4975</v>
      </c>
      <c r="C32" s="179" t="s">
        <v>5895</v>
      </c>
      <c r="D32" s="179" t="s">
        <v>4994</v>
      </c>
      <c r="E32" s="183" t="s">
        <v>6152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5017</v>
      </c>
      <c r="B33" s="180" t="s">
        <v>5641</v>
      </c>
      <c r="C33" s="179" t="s">
        <v>5773</v>
      </c>
      <c r="D33" s="179" t="s">
        <v>4995</v>
      </c>
      <c r="E33" s="183" t="s">
        <v>6152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5018</v>
      </c>
      <c r="B34" s="180" t="s">
        <v>5898</v>
      </c>
      <c r="C34" s="179" t="s">
        <v>5772</v>
      </c>
      <c r="D34" s="179" t="s">
        <v>4996</v>
      </c>
      <c r="E34" s="183" t="s">
        <v>6152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5019</v>
      </c>
      <c r="B35" s="180" t="s">
        <v>5640</v>
      </c>
      <c r="C35" s="179" t="s">
        <v>5775</v>
      </c>
      <c r="D35" s="179" t="s">
        <v>4997</v>
      </c>
      <c r="E35" s="183" t="s">
        <v>6152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5020</v>
      </c>
      <c r="B36" s="180" t="s">
        <v>5639</v>
      </c>
      <c r="C36" s="179" t="s">
        <v>5774</v>
      </c>
      <c r="D36" s="179" t="s">
        <v>4998</v>
      </c>
      <c r="E36" s="183" t="s">
        <v>6152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5035</v>
      </c>
      <c r="B37" s="180" t="s">
        <v>5638</v>
      </c>
      <c r="C37" s="179" t="s">
        <v>5776</v>
      </c>
      <c r="D37" s="179" t="s">
        <v>4976</v>
      </c>
      <c r="E37" s="183" t="s">
        <v>6152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5036</v>
      </c>
      <c r="B38" s="180" t="s">
        <v>6127</v>
      </c>
      <c r="C38" s="179" t="s">
        <v>6126</v>
      </c>
      <c r="D38" s="179" t="s">
        <v>6131</v>
      </c>
      <c r="E38" s="184" t="s">
        <v>6152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5037</v>
      </c>
      <c r="B39" s="180" t="s">
        <v>6128</v>
      </c>
      <c r="C39" s="179" t="s">
        <v>6129</v>
      </c>
      <c r="D39" s="179" t="s">
        <v>6130</v>
      </c>
      <c r="E39" s="184" t="s">
        <v>6152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5038</v>
      </c>
      <c r="B40" s="180" t="s">
        <v>5642</v>
      </c>
      <c r="C40" s="179" t="s">
        <v>5777</v>
      </c>
      <c r="D40" s="179" t="s">
        <v>5001</v>
      </c>
      <c r="E40" s="184" t="s">
        <v>6152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5039</v>
      </c>
      <c r="B41" s="180" t="s">
        <v>5643</v>
      </c>
      <c r="C41" s="179" t="s">
        <v>5778</v>
      </c>
      <c r="D41" s="179" t="s">
        <v>4999</v>
      </c>
      <c r="E41" s="184" t="s">
        <v>6152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5040</v>
      </c>
      <c r="B42" s="180" t="s">
        <v>5644</v>
      </c>
      <c r="C42" s="179" t="s">
        <v>5779</v>
      </c>
      <c r="D42" s="179" t="s">
        <v>5000</v>
      </c>
      <c r="E42" s="184" t="s">
        <v>6152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5041</v>
      </c>
      <c r="B43" s="180" t="s">
        <v>5107</v>
      </c>
      <c r="C43" s="180" t="s">
        <v>4732</v>
      </c>
      <c r="D43" s="180" t="s">
        <v>5009</v>
      </c>
      <c r="E43" s="184" t="s">
        <v>6152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5042</v>
      </c>
      <c r="B44" s="180" t="s">
        <v>5106</v>
      </c>
      <c r="C44" s="180" t="s">
        <v>4899</v>
      </c>
      <c r="D44" s="180" t="s">
        <v>5010</v>
      </c>
      <c r="E44" s="184" t="s">
        <v>6152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5043</v>
      </c>
      <c r="B45" s="180" t="s">
        <v>5896</v>
      </c>
      <c r="C45" s="180" t="s">
        <v>4635</v>
      </c>
      <c r="D45" s="180" t="s">
        <v>6239</v>
      </c>
      <c r="E45" s="183" t="s">
        <v>6152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5044</v>
      </c>
      <c r="B46" s="180" t="s">
        <v>4989</v>
      </c>
      <c r="C46" s="180" t="s">
        <v>4989</v>
      </c>
      <c r="D46" s="180" t="s">
        <v>4992</v>
      </c>
      <c r="E46" s="183" t="s">
        <v>6152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5045</v>
      </c>
      <c r="B47" s="180" t="s">
        <v>5105</v>
      </c>
      <c r="C47" s="180" t="s">
        <v>4733</v>
      </c>
      <c r="D47" s="180" t="s">
        <v>6257</v>
      </c>
      <c r="E47" s="184" t="s">
        <v>6152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5046</v>
      </c>
      <c r="B48" s="180" t="s">
        <v>5108</v>
      </c>
      <c r="C48" s="180" t="s">
        <v>5780</v>
      </c>
      <c r="D48" s="180" t="s">
        <v>4993</v>
      </c>
      <c r="E48" s="184" t="s">
        <v>6152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5047</v>
      </c>
      <c r="B49" s="180" t="s">
        <v>5645</v>
      </c>
      <c r="C49" s="180" t="s">
        <v>5781</v>
      </c>
      <c r="D49" s="180" t="s">
        <v>5011</v>
      </c>
      <c r="E49" s="184" t="s">
        <v>6152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5048</v>
      </c>
      <c r="B50" s="180" t="s">
        <v>5109</v>
      </c>
      <c r="C50" s="179" t="s">
        <v>4734</v>
      </c>
      <c r="D50" s="179" t="s">
        <v>5021</v>
      </c>
      <c r="E50" s="184" t="s">
        <v>6152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5049</v>
      </c>
      <c r="B51" s="180" t="s">
        <v>5110</v>
      </c>
      <c r="C51" s="179" t="s">
        <v>4735</v>
      </c>
      <c r="D51" s="179" t="s">
        <v>5022</v>
      </c>
      <c r="E51" s="183" t="s">
        <v>6152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5050</v>
      </c>
      <c r="B52" s="180" t="s">
        <v>5111</v>
      </c>
      <c r="C52" s="180" t="s">
        <v>4736</v>
      </c>
      <c r="D52" s="180" t="s">
        <v>5023</v>
      </c>
      <c r="E52" s="183" t="s">
        <v>6152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5051</v>
      </c>
      <c r="B53" s="180" t="s">
        <v>5112</v>
      </c>
      <c r="C53" s="180" t="s">
        <v>4737</v>
      </c>
      <c r="D53" s="180" t="s">
        <v>5024</v>
      </c>
      <c r="E53" s="183" t="s">
        <v>6152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4870</v>
      </c>
      <c r="B54" s="180" t="s">
        <v>5113</v>
      </c>
      <c r="C54" s="180" t="s">
        <v>4896</v>
      </c>
      <c r="D54" s="180" t="s">
        <v>5025</v>
      </c>
      <c r="E54" s="184" t="s">
        <v>6152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4841</v>
      </c>
      <c r="B55" s="180" t="s">
        <v>5026</v>
      </c>
      <c r="C55" s="180" t="s">
        <v>4738</v>
      </c>
      <c r="D55" s="180" t="s">
        <v>5027</v>
      </c>
      <c r="E55" s="184" t="s">
        <v>6152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5052</v>
      </c>
      <c r="B56" s="180" t="s">
        <v>5955</v>
      </c>
      <c r="C56" s="179" t="s">
        <v>5955</v>
      </c>
      <c r="D56" s="179" t="s">
        <v>5032</v>
      </c>
      <c r="E56" s="184" t="s">
        <v>6152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5053</v>
      </c>
      <c r="B57" s="180" t="s">
        <v>5956</v>
      </c>
      <c r="C57" s="179" t="s">
        <v>5956</v>
      </c>
      <c r="D57" s="179" t="s">
        <v>5031</v>
      </c>
      <c r="E57" s="184" t="s">
        <v>6152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4842</v>
      </c>
      <c r="B58" s="180" t="s">
        <v>4739</v>
      </c>
      <c r="C58" s="179" t="s">
        <v>4739</v>
      </c>
      <c r="D58" s="179" t="s">
        <v>5030</v>
      </c>
      <c r="E58" s="184" t="s">
        <v>6152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5028</v>
      </c>
      <c r="C59" s="180" t="s">
        <v>5028</v>
      </c>
      <c r="D59" s="180" t="s">
        <v>5029</v>
      </c>
      <c r="E59" s="184" t="s">
        <v>6152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5058</v>
      </c>
      <c r="B60" s="179" t="s">
        <v>6119</v>
      </c>
      <c r="C60" s="180" t="s">
        <v>6118</v>
      </c>
      <c r="D60" s="180" t="s">
        <v>6120</v>
      </c>
      <c r="E60" s="184" t="s">
        <v>6152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5059</v>
      </c>
      <c r="B61" s="179" t="s">
        <v>5033</v>
      </c>
      <c r="C61" s="180" t="s">
        <v>5782</v>
      </c>
      <c r="D61" s="180" t="s">
        <v>5034</v>
      </c>
      <c r="E61" s="184" t="s">
        <v>6152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5060</v>
      </c>
      <c r="B62" s="179" t="s">
        <v>4642</v>
      </c>
      <c r="C62" s="180" t="s">
        <v>4642</v>
      </c>
      <c r="D62" s="180" t="s">
        <v>5054</v>
      </c>
      <c r="E62" s="184" t="s">
        <v>6152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5061</v>
      </c>
      <c r="B63" s="179" t="s">
        <v>6116</v>
      </c>
      <c r="C63" s="180" t="s">
        <v>6117</v>
      </c>
      <c r="D63" s="180" t="s">
        <v>6121</v>
      </c>
      <c r="E63" s="184" t="s">
        <v>6152</v>
      </c>
      <c r="F63" s="321"/>
      <c r="G63" s="321"/>
      <c r="H63" s="184"/>
      <c r="I63" s="321"/>
      <c r="J63" s="321"/>
      <c r="K63" s="321"/>
      <c r="L63" s="321"/>
      <c r="M63" s="321"/>
    </row>
    <row r="64" spans="1:13" ht="15.6">
      <c r="A64" s="180" t="s">
        <v>5062</v>
      </c>
      <c r="B64" s="179" t="s">
        <v>4664</v>
      </c>
      <c r="C64" s="180" t="s">
        <v>5966</v>
      </c>
      <c r="D64" s="180" t="s">
        <v>5055</v>
      </c>
      <c r="E64" s="184" t="s">
        <v>6152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5081</v>
      </c>
      <c r="B65" s="179" t="s">
        <v>5896</v>
      </c>
      <c r="C65" s="180" t="s">
        <v>5896</v>
      </c>
      <c r="D65" s="180" t="s">
        <v>5962</v>
      </c>
      <c r="E65" s="184" t="s">
        <v>6152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5082</v>
      </c>
      <c r="B66" s="179" t="s">
        <v>5983</v>
      </c>
      <c r="C66" s="180" t="s">
        <v>5969</v>
      </c>
      <c r="D66" s="180" t="s">
        <v>5976</v>
      </c>
      <c r="E66" s="183" t="s">
        <v>6152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5083</v>
      </c>
      <c r="B67" s="179" t="s">
        <v>5982</v>
      </c>
      <c r="C67" s="180" t="s">
        <v>5968</v>
      </c>
      <c r="D67" s="180" t="s">
        <v>5977</v>
      </c>
      <c r="E67" s="183" t="s">
        <v>6152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5084</v>
      </c>
      <c r="B68" s="179" t="s">
        <v>5981</v>
      </c>
      <c r="C68" s="180" t="s">
        <v>5967</v>
      </c>
      <c r="D68" s="180" t="s">
        <v>5978</v>
      </c>
      <c r="E68" s="183" t="s">
        <v>6152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6220</v>
      </c>
      <c r="C69" s="180" t="s">
        <v>6221</v>
      </c>
      <c r="D69" s="180" t="s">
        <v>6222</v>
      </c>
      <c r="E69" s="183" t="s">
        <v>6152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5085</v>
      </c>
      <c r="B70" s="179" t="s">
        <v>5980</v>
      </c>
      <c r="C70" s="180" t="s">
        <v>5970</v>
      </c>
      <c r="D70" s="180" t="s">
        <v>5979</v>
      </c>
      <c r="E70" s="183" t="s">
        <v>6152</v>
      </c>
      <c r="F70" s="321"/>
      <c r="G70" s="321"/>
      <c r="H70" s="183"/>
      <c r="I70" s="321"/>
      <c r="J70" s="321"/>
      <c r="K70" s="321"/>
      <c r="L70" s="321"/>
      <c r="M70" s="321"/>
    </row>
    <row r="71" spans="1:13" ht="15.6">
      <c r="A71" s="180" t="s">
        <v>5086</v>
      </c>
      <c r="B71" s="180" t="s">
        <v>4649</v>
      </c>
      <c r="C71" s="180" t="s">
        <v>4740</v>
      </c>
      <c r="D71" s="180" t="s">
        <v>5057</v>
      </c>
      <c r="E71" s="183" t="s">
        <v>6152</v>
      </c>
      <c r="F71" s="321"/>
      <c r="G71" s="321"/>
      <c r="H71" s="183"/>
      <c r="I71" s="321"/>
      <c r="J71" s="321"/>
      <c r="K71" s="321"/>
      <c r="L71" s="321"/>
      <c r="M71" s="321"/>
    </row>
    <row r="72" spans="1:13" ht="15.6">
      <c r="A72" s="180" t="s">
        <v>4840</v>
      </c>
      <c r="B72" s="180" t="s">
        <v>4648</v>
      </c>
      <c r="C72" s="180" t="s">
        <v>4741</v>
      </c>
      <c r="D72" s="180" t="s">
        <v>5056</v>
      </c>
      <c r="E72" s="183" t="s">
        <v>6152</v>
      </c>
      <c r="F72" s="321"/>
      <c r="G72" s="321"/>
      <c r="H72" s="183"/>
      <c r="I72" s="321"/>
      <c r="J72" s="321"/>
      <c r="K72" s="321"/>
      <c r="L72" s="321"/>
      <c r="M72" s="321"/>
    </row>
    <row r="73" spans="1:13" ht="18.600000000000001">
      <c r="A73" s="180" t="s">
        <v>5087</v>
      </c>
      <c r="B73" s="179" t="s">
        <v>6264</v>
      </c>
      <c r="C73" s="180" t="s">
        <v>6265</v>
      </c>
      <c r="D73" s="180" t="s">
        <v>6266</v>
      </c>
      <c r="E73" s="183" t="s">
        <v>6152</v>
      </c>
      <c r="F73" s="321"/>
      <c r="G73" s="321"/>
      <c r="H73" s="183"/>
      <c r="I73" s="321"/>
      <c r="J73" s="321"/>
      <c r="K73" s="321"/>
      <c r="L73" s="321"/>
      <c r="M73" s="321"/>
    </row>
    <row r="74" spans="1:13" ht="18">
      <c r="A74" s="180" t="s">
        <v>5088</v>
      </c>
      <c r="B74" s="179" t="s">
        <v>5960</v>
      </c>
      <c r="C74" s="180" t="s">
        <v>5951</v>
      </c>
      <c r="D74" s="180" t="s">
        <v>5961</v>
      </c>
      <c r="E74" s="183" t="s">
        <v>6152</v>
      </c>
      <c r="F74" s="321"/>
      <c r="G74" s="321"/>
      <c r="H74" s="183"/>
      <c r="I74" s="321"/>
      <c r="J74" s="321"/>
      <c r="K74" s="321"/>
      <c r="L74" s="321"/>
      <c r="M74" s="321"/>
    </row>
    <row r="75" spans="1:13" ht="15.6">
      <c r="A75" s="180" t="s">
        <v>5089</v>
      </c>
      <c r="B75" s="181" t="s">
        <v>4647</v>
      </c>
      <c r="C75" s="180" t="s">
        <v>4742</v>
      </c>
      <c r="D75" s="180" t="s">
        <v>6162</v>
      </c>
      <c r="E75" s="183" t="s">
        <v>6152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4880</v>
      </c>
      <c r="B76" s="179" t="s">
        <v>4510</v>
      </c>
      <c r="C76" s="179" t="s">
        <v>5802</v>
      </c>
      <c r="D76" s="179" t="s">
        <v>5064</v>
      </c>
      <c r="E76" s="183" t="s">
        <v>6152</v>
      </c>
      <c r="F76" s="321"/>
      <c r="G76" s="321"/>
      <c r="H76" s="183"/>
      <c r="I76" s="321"/>
      <c r="J76" s="321"/>
      <c r="K76" s="321"/>
      <c r="L76" s="321"/>
      <c r="M76" s="321"/>
    </row>
    <row r="77" spans="1:13" ht="18">
      <c r="A77" s="180" t="s">
        <v>5090</v>
      </c>
      <c r="B77" s="179" t="s">
        <v>5900</v>
      </c>
      <c r="C77" s="179" t="s">
        <v>5801</v>
      </c>
      <c r="D77" s="179" t="s">
        <v>5065</v>
      </c>
      <c r="E77" s="183" t="s">
        <v>6152</v>
      </c>
      <c r="F77" s="321"/>
      <c r="G77" s="321"/>
      <c r="H77" s="183"/>
      <c r="I77" s="321"/>
      <c r="J77" s="321"/>
      <c r="K77" s="321"/>
      <c r="L77" s="321"/>
      <c r="M77" s="321"/>
    </row>
    <row r="78" spans="1:13" ht="18">
      <c r="A78" s="180" t="s">
        <v>4854</v>
      </c>
      <c r="B78" s="179" t="s">
        <v>5901</v>
      </c>
      <c r="C78" s="179" t="s">
        <v>5799</v>
      </c>
      <c r="D78" s="179" t="s">
        <v>5066</v>
      </c>
      <c r="E78" s="183" t="s">
        <v>6152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5091</v>
      </c>
      <c r="B79" s="179" t="s">
        <v>5902</v>
      </c>
      <c r="C79" s="179" t="s">
        <v>5800</v>
      </c>
      <c r="D79" s="179" t="s">
        <v>5067</v>
      </c>
      <c r="E79" s="183" t="s">
        <v>6152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5117</v>
      </c>
      <c r="B80" s="179" t="s">
        <v>5901</v>
      </c>
      <c r="C80" s="179" t="s">
        <v>5799</v>
      </c>
      <c r="D80" s="179" t="s">
        <v>5068</v>
      </c>
      <c r="E80" s="183" t="s">
        <v>6152</v>
      </c>
      <c r="F80" s="321"/>
      <c r="G80" s="321"/>
      <c r="H80" s="183"/>
      <c r="I80" s="321"/>
      <c r="J80" s="321"/>
      <c r="K80" s="321"/>
      <c r="L80" s="321"/>
      <c r="M80" s="321"/>
    </row>
    <row r="81" spans="1:13" ht="18">
      <c r="A81" s="180" t="s">
        <v>4846</v>
      </c>
      <c r="B81" s="179" t="s">
        <v>5904</v>
      </c>
      <c r="C81" s="179" t="s">
        <v>5783</v>
      </c>
      <c r="D81" s="179" t="s">
        <v>5063</v>
      </c>
      <c r="E81" s="183" t="s">
        <v>6152</v>
      </c>
      <c r="F81" s="321"/>
      <c r="G81" s="321"/>
      <c r="H81" s="183"/>
      <c r="I81" s="321"/>
      <c r="J81" s="321"/>
      <c r="K81" s="321"/>
      <c r="L81" s="321"/>
      <c r="M81" s="321"/>
    </row>
    <row r="82" spans="1:13" ht="15.6">
      <c r="A82" s="180" t="s">
        <v>4839</v>
      </c>
      <c r="B82" s="179" t="s">
        <v>4510</v>
      </c>
      <c r="C82" s="179" t="s">
        <v>5803</v>
      </c>
      <c r="D82" s="179" t="s">
        <v>5069</v>
      </c>
      <c r="E82" s="183" t="s">
        <v>6152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5118</v>
      </c>
      <c r="B83" s="179" t="s">
        <v>5905</v>
      </c>
      <c r="C83" s="179" t="s">
        <v>5798</v>
      </c>
      <c r="D83" s="179" t="s">
        <v>5070</v>
      </c>
      <c r="E83" s="183" t="s">
        <v>6152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5119</v>
      </c>
      <c r="B84" s="179" t="s">
        <v>5906</v>
      </c>
      <c r="C84" s="179" t="s">
        <v>5797</v>
      </c>
      <c r="D84" s="179" t="s">
        <v>5071</v>
      </c>
      <c r="E84" s="183" t="s">
        <v>6152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5120</v>
      </c>
      <c r="B85" s="179" t="s">
        <v>5907</v>
      </c>
      <c r="C85" s="179" t="s">
        <v>5796</v>
      </c>
      <c r="D85" s="179" t="s">
        <v>5072</v>
      </c>
      <c r="E85" s="183" t="s">
        <v>6152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5121</v>
      </c>
      <c r="B86" s="179" t="s">
        <v>5906</v>
      </c>
      <c r="C86" s="179" t="s">
        <v>5797</v>
      </c>
      <c r="D86" s="179" t="s">
        <v>5073</v>
      </c>
      <c r="E86" s="183" t="s">
        <v>6152</v>
      </c>
      <c r="F86" s="321"/>
      <c r="G86" s="321"/>
      <c r="H86" s="183"/>
      <c r="I86" s="321"/>
      <c r="J86" s="321"/>
      <c r="K86" s="321"/>
      <c r="L86" s="321"/>
      <c r="M86" s="321"/>
    </row>
    <row r="87" spans="1:13" ht="18">
      <c r="A87" s="180" t="s">
        <v>5122</v>
      </c>
      <c r="B87" s="179" t="s">
        <v>5903</v>
      </c>
      <c r="C87" s="179" t="s">
        <v>5784</v>
      </c>
      <c r="D87" s="179" t="s">
        <v>5074</v>
      </c>
      <c r="E87" s="183" t="s">
        <v>6152</v>
      </c>
      <c r="F87" s="321"/>
      <c r="G87" s="321"/>
      <c r="H87" s="183"/>
      <c r="I87" s="321"/>
      <c r="J87" s="321"/>
      <c r="K87" s="321"/>
      <c r="L87" s="321"/>
      <c r="M87" s="321"/>
    </row>
    <row r="88" spans="1:13" ht="15.6">
      <c r="A88" s="180" t="s">
        <v>5123</v>
      </c>
      <c r="B88" s="179" t="s">
        <v>4510</v>
      </c>
      <c r="C88" s="179" t="s">
        <v>5804</v>
      </c>
      <c r="D88" s="179" t="s">
        <v>5075</v>
      </c>
      <c r="E88" s="183" t="s">
        <v>6152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5124</v>
      </c>
      <c r="B89" s="179" t="s">
        <v>5908</v>
      </c>
      <c r="C89" s="179" t="s">
        <v>5795</v>
      </c>
      <c r="D89" s="179" t="s">
        <v>5076</v>
      </c>
      <c r="E89" s="183" t="s">
        <v>6152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5125</v>
      </c>
      <c r="B90" s="179" t="s">
        <v>5909</v>
      </c>
      <c r="C90" s="179" t="s">
        <v>5794</v>
      </c>
      <c r="D90" s="179" t="s">
        <v>5077</v>
      </c>
      <c r="E90" s="183" t="s">
        <v>6152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5126</v>
      </c>
      <c r="B91" s="179" t="s">
        <v>5910</v>
      </c>
      <c r="C91" s="179" t="s">
        <v>5793</v>
      </c>
      <c r="D91" s="179" t="s">
        <v>5078</v>
      </c>
      <c r="E91" s="183" t="s">
        <v>6152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5127</v>
      </c>
      <c r="B92" s="179" t="s">
        <v>5909</v>
      </c>
      <c r="C92" s="179" t="s">
        <v>5794</v>
      </c>
      <c r="D92" s="179" t="s">
        <v>5079</v>
      </c>
      <c r="E92" s="183" t="s">
        <v>6152</v>
      </c>
      <c r="F92" s="321"/>
      <c r="G92" s="321"/>
      <c r="H92" s="183"/>
      <c r="I92" s="321"/>
      <c r="J92" s="321"/>
      <c r="K92" s="321"/>
      <c r="L92" s="321"/>
      <c r="M92" s="321"/>
    </row>
    <row r="93" spans="1:13" ht="18">
      <c r="A93" s="180" t="s">
        <v>5128</v>
      </c>
      <c r="B93" s="179" t="s">
        <v>5911</v>
      </c>
      <c r="C93" s="179" t="s">
        <v>5788</v>
      </c>
      <c r="D93" s="179" t="s">
        <v>5080</v>
      </c>
      <c r="E93" s="183" t="s">
        <v>6152</v>
      </c>
      <c r="F93" s="321"/>
      <c r="G93" s="321"/>
      <c r="H93" s="183"/>
      <c r="I93" s="321"/>
      <c r="J93" s="321"/>
      <c r="K93" s="321"/>
      <c r="L93" s="321"/>
      <c r="M93" s="321"/>
    </row>
    <row r="94" spans="1:13" ht="15.6">
      <c r="A94" s="180" t="s">
        <v>5129</v>
      </c>
      <c r="B94" s="179" t="s">
        <v>4510</v>
      </c>
      <c r="C94" s="179" t="s">
        <v>5806</v>
      </c>
      <c r="D94" s="179" t="s">
        <v>5095</v>
      </c>
      <c r="E94" s="183" t="s">
        <v>6152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5130</v>
      </c>
      <c r="B95" s="179" t="s">
        <v>5912</v>
      </c>
      <c r="C95" s="179" t="s">
        <v>5789</v>
      </c>
      <c r="D95" s="179" t="s">
        <v>5094</v>
      </c>
      <c r="E95" s="183" t="s">
        <v>6152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5131</v>
      </c>
      <c r="B96" s="179" t="s">
        <v>5913</v>
      </c>
      <c r="C96" s="179" t="s">
        <v>5790</v>
      </c>
      <c r="D96" s="179" t="s">
        <v>5093</v>
      </c>
      <c r="E96" s="183" t="s">
        <v>6152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5132</v>
      </c>
      <c r="B97" s="179" t="s">
        <v>5914</v>
      </c>
      <c r="C97" s="179" t="s">
        <v>5805</v>
      </c>
      <c r="D97" s="179" t="s">
        <v>5092</v>
      </c>
      <c r="E97" s="183" t="s">
        <v>6152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4847</v>
      </c>
      <c r="B98" s="179" t="s">
        <v>5915</v>
      </c>
      <c r="C98" s="179" t="s">
        <v>5791</v>
      </c>
      <c r="D98" s="179" t="s">
        <v>5096</v>
      </c>
      <c r="E98" s="183" t="s">
        <v>6152</v>
      </c>
      <c r="F98" s="321"/>
      <c r="G98" s="321"/>
      <c r="H98" s="183"/>
      <c r="I98" s="321"/>
      <c r="J98" s="321"/>
      <c r="K98" s="321"/>
      <c r="L98" s="321"/>
      <c r="M98" s="321"/>
    </row>
    <row r="99" spans="1:13" ht="18">
      <c r="A99" s="180" t="s">
        <v>5963</v>
      </c>
      <c r="B99" s="179" t="s">
        <v>5916</v>
      </c>
      <c r="C99" s="179" t="s">
        <v>5792</v>
      </c>
      <c r="D99" s="179" t="s">
        <v>5097</v>
      </c>
      <c r="E99" s="185" t="s">
        <v>6152</v>
      </c>
      <c r="F99" s="321"/>
      <c r="G99" s="321"/>
      <c r="H99" s="185"/>
      <c r="I99" s="321"/>
      <c r="J99" s="321"/>
      <c r="K99" s="321"/>
      <c r="L99" s="321"/>
      <c r="M99" s="321"/>
    </row>
    <row r="100" spans="1:13" ht="15.6">
      <c r="A100" s="180" t="s">
        <v>5964</v>
      </c>
      <c r="B100" s="182" t="s">
        <v>4962</v>
      </c>
      <c r="C100" s="179" t="s">
        <v>5805</v>
      </c>
      <c r="D100" s="179" t="s">
        <v>5098</v>
      </c>
      <c r="E100" s="185" t="s">
        <v>6152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5.6">
      <c r="A101" s="180" t="s">
        <v>6114</v>
      </c>
      <c r="B101" s="179" t="s">
        <v>4510</v>
      </c>
      <c r="C101" s="179" t="s">
        <v>5807</v>
      </c>
      <c r="D101" s="179" t="s">
        <v>5099</v>
      </c>
      <c r="E101" s="185" t="s">
        <v>6152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6115</v>
      </c>
      <c r="B102" s="179" t="s">
        <v>5917</v>
      </c>
      <c r="C102" s="179" t="s">
        <v>5787</v>
      </c>
      <c r="D102" s="179" t="s">
        <v>5100</v>
      </c>
      <c r="E102" s="185" t="s">
        <v>6152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6125</v>
      </c>
      <c r="B103" s="179" t="s">
        <v>5918</v>
      </c>
      <c r="C103" s="179" t="s">
        <v>5786</v>
      </c>
      <c r="D103" s="179" t="s">
        <v>5101</v>
      </c>
      <c r="E103" s="185" t="s">
        <v>6152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6132</v>
      </c>
      <c r="B104" s="179" t="s">
        <v>5919</v>
      </c>
      <c r="C104" s="179" t="s">
        <v>5785</v>
      </c>
      <c r="D104" s="179" t="s">
        <v>5102</v>
      </c>
      <c r="E104" s="185" t="s">
        <v>6152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8">
      <c r="A105" s="180" t="s">
        <v>6133</v>
      </c>
      <c r="B105" s="179" t="s">
        <v>5918</v>
      </c>
      <c r="C105" s="179" t="s">
        <v>5786</v>
      </c>
      <c r="D105" s="179" t="s">
        <v>5103</v>
      </c>
      <c r="E105" s="185" t="s">
        <v>6152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5.6">
      <c r="A106" s="180" t="s">
        <v>6223</v>
      </c>
      <c r="B106" s="182" t="s">
        <v>4962</v>
      </c>
      <c r="C106" s="179" t="s">
        <v>5808</v>
      </c>
      <c r="D106" s="179" t="s">
        <v>5104</v>
      </c>
      <c r="E106" s="185" t="s">
        <v>6152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6224</v>
      </c>
      <c r="B107" s="179" t="s">
        <v>5892</v>
      </c>
      <c r="C107" s="179" t="s">
        <v>5809</v>
      </c>
      <c r="D107" s="179" t="s">
        <v>5133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5.6">
      <c r="A108" s="180" t="s">
        <v>6243</v>
      </c>
      <c r="B108" s="179" t="s">
        <v>4632</v>
      </c>
      <c r="C108" s="179" t="s">
        <v>4632</v>
      </c>
      <c r="D108" s="179" t="s">
        <v>5116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503" t="s">
        <v>4872</v>
      </c>
      <c r="B109" s="179" t="s">
        <v>6104</v>
      </c>
      <c r="C109" s="179" t="s">
        <v>6104</v>
      </c>
      <c r="D109" s="179" t="s">
        <v>6232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321"/>
      <c r="B110" s="321"/>
      <c r="C110" s="321"/>
      <c r="D110" s="321"/>
      <c r="E110" s="185"/>
      <c r="F110" s="321"/>
      <c r="G110" s="321"/>
      <c r="H110" s="185"/>
      <c r="I110" s="321"/>
      <c r="J110" s="321"/>
      <c r="K110" s="321"/>
      <c r="L110" s="321"/>
      <c r="M110" s="3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5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6" max="76" width="5.59765625" bestFit="1" customWidth="1"/>
    <col min="77" max="77" width="5.8984375" bestFit="1" customWidth="1"/>
    <col min="78" max="78" width="5.59765625" bestFit="1" customWidth="1"/>
    <col min="79" max="79" width="6.59765625" bestFit="1" customWidth="1"/>
    <col min="82" max="82" width="5.59765625" bestFit="1" customWidth="1"/>
    <col min="83" max="83" width="5.8984375" bestFit="1" customWidth="1"/>
    <col min="84" max="84" width="5.59765625" bestFit="1" customWidth="1"/>
    <col min="85" max="85" width="5.8984375" customWidth="1"/>
    <col min="87" max="87" width="12.296875" customWidth="1"/>
    <col min="88" max="88" width="5.59765625" bestFit="1" customWidth="1"/>
    <col min="89" max="89" width="7.69921875" bestFit="1" customWidth="1"/>
    <col min="90" max="90" width="5.59765625" bestFit="1" customWidth="1"/>
    <col min="91" max="91" width="6.59765625" bestFit="1" customWidth="1"/>
    <col min="92" max="92" width="8.296875" bestFit="1" customWidth="1"/>
    <col min="94" max="94" width="5.8984375" bestFit="1" customWidth="1"/>
    <col min="95" max="95" width="5.3984375" bestFit="1" customWidth="1"/>
    <col min="96" max="96" width="7.19921875" bestFit="1" customWidth="1"/>
    <col min="97" max="98" width="5.8984375" bestFit="1" customWidth="1"/>
    <col min="99" max="99" width="8.296875" bestFit="1" customWidth="1"/>
    <col min="101" max="101" width="5.59765625" bestFit="1" customWidth="1"/>
    <col min="102" max="102" width="5.796875" bestFit="1" customWidth="1"/>
    <col min="103" max="103" width="5.59765625" bestFit="1" customWidth="1"/>
    <col min="104" max="104" width="5.796875" bestFit="1" customWidth="1"/>
    <col min="108" max="108" width="8.796875" customWidth="1"/>
    <col min="109" max="109" width="11" bestFit="1" customWidth="1"/>
  </cols>
  <sheetData>
    <row r="1" spans="1:108" ht="22.8" customHeight="1">
      <c r="A1" s="419" t="s">
        <v>6134</v>
      </c>
      <c r="B1" s="419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20"/>
      <c r="Y1" s="413" t="s">
        <v>4501</v>
      </c>
      <c r="Z1" s="414"/>
      <c r="AA1" s="414"/>
      <c r="AB1" s="414"/>
      <c r="AC1" s="414"/>
      <c r="AD1" s="414"/>
      <c r="AE1" s="414"/>
      <c r="AF1" s="414"/>
      <c r="AG1" s="414"/>
      <c r="AH1" s="414"/>
      <c r="AI1" s="414"/>
      <c r="AJ1" s="414"/>
      <c r="AK1" s="414"/>
      <c r="AL1" s="414"/>
      <c r="AM1" s="414"/>
      <c r="AN1" s="414"/>
      <c r="AO1" s="414"/>
      <c r="AP1" s="414"/>
      <c r="AQ1" s="414"/>
      <c r="AR1" s="414"/>
      <c r="AS1" s="414"/>
      <c r="AT1" s="414"/>
      <c r="AU1" s="414"/>
      <c r="AV1" s="414"/>
      <c r="AW1" s="414"/>
      <c r="AX1" s="414"/>
      <c r="AY1" s="414"/>
      <c r="AZ1" s="414"/>
      <c r="BA1" s="414"/>
      <c r="BB1" s="414"/>
      <c r="BC1" s="414"/>
      <c r="BD1" s="414"/>
      <c r="BE1" s="414"/>
      <c r="BF1" s="414"/>
      <c r="BG1" s="414"/>
      <c r="BH1" s="414"/>
      <c r="BI1" s="414"/>
      <c r="BJ1" s="414"/>
      <c r="BK1" s="414"/>
      <c r="BL1" s="414"/>
      <c r="BM1" s="414"/>
      <c r="BN1" s="414"/>
      <c r="BO1" s="414"/>
      <c r="BP1" s="414"/>
      <c r="BQ1" s="414"/>
      <c r="BR1" s="414"/>
      <c r="BS1" s="414"/>
      <c r="BT1" s="414"/>
      <c r="BU1" s="414"/>
      <c r="BV1" s="415"/>
      <c r="BW1" s="401" t="s">
        <v>4511</v>
      </c>
      <c r="BX1" s="402"/>
      <c r="BY1" s="402"/>
      <c r="BZ1" s="402"/>
      <c r="CA1" s="402"/>
      <c r="CB1" s="402"/>
      <c r="CC1" s="402"/>
      <c r="CD1" s="402"/>
      <c r="CE1" s="402"/>
      <c r="CF1" s="402"/>
      <c r="CG1" s="402"/>
      <c r="CH1" s="402"/>
      <c r="CI1" s="402"/>
      <c r="CJ1" s="402"/>
      <c r="CK1" s="402"/>
      <c r="CL1" s="402"/>
      <c r="CM1" s="402"/>
      <c r="CN1" s="402"/>
      <c r="CO1" s="402"/>
      <c r="CP1" s="402"/>
      <c r="CQ1" s="402"/>
      <c r="CR1" s="402"/>
      <c r="CS1" s="402"/>
      <c r="CT1" s="402"/>
      <c r="CU1" s="402"/>
      <c r="CV1" s="402"/>
      <c r="CW1" s="402"/>
      <c r="CX1" s="402"/>
      <c r="CY1" s="402"/>
      <c r="CZ1" s="402"/>
      <c r="DA1" s="403"/>
      <c r="DB1" s="398" t="s">
        <v>6065</v>
      </c>
      <c r="DC1" s="407" t="s">
        <v>4632</v>
      </c>
      <c r="DD1" s="398" t="s">
        <v>6104</v>
      </c>
    </row>
    <row r="2" spans="1:108" ht="18" customHeight="1" thickBot="1">
      <c r="A2" s="419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20"/>
      <c r="Y2" s="416"/>
      <c r="Z2" s="417"/>
      <c r="AA2" s="417"/>
      <c r="AB2" s="417"/>
      <c r="AC2" s="417"/>
      <c r="AD2" s="417"/>
      <c r="AE2" s="417"/>
      <c r="AF2" s="417"/>
      <c r="AG2" s="417"/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7"/>
      <c r="AU2" s="417"/>
      <c r="AV2" s="417"/>
      <c r="AW2" s="417"/>
      <c r="AX2" s="417"/>
      <c r="AY2" s="417"/>
      <c r="AZ2" s="417"/>
      <c r="BA2" s="417"/>
      <c r="BB2" s="417"/>
      <c r="BC2" s="417"/>
      <c r="BD2" s="417"/>
      <c r="BE2" s="417"/>
      <c r="BF2" s="417"/>
      <c r="BG2" s="417"/>
      <c r="BH2" s="417"/>
      <c r="BI2" s="417"/>
      <c r="BJ2" s="417"/>
      <c r="BK2" s="417"/>
      <c r="BL2" s="417"/>
      <c r="BM2" s="417"/>
      <c r="BN2" s="417"/>
      <c r="BO2" s="417"/>
      <c r="BP2" s="417"/>
      <c r="BQ2" s="417"/>
      <c r="BR2" s="417"/>
      <c r="BS2" s="417"/>
      <c r="BT2" s="417"/>
      <c r="BU2" s="417"/>
      <c r="BV2" s="418"/>
      <c r="BW2" s="404"/>
      <c r="BX2" s="405"/>
      <c r="BY2" s="405"/>
      <c r="BZ2" s="405"/>
      <c r="CA2" s="405"/>
      <c r="CB2" s="405"/>
      <c r="CC2" s="405"/>
      <c r="CD2" s="405"/>
      <c r="CE2" s="405"/>
      <c r="CF2" s="405"/>
      <c r="CG2" s="405"/>
      <c r="CH2" s="405"/>
      <c r="CI2" s="405"/>
      <c r="CJ2" s="405"/>
      <c r="CK2" s="405"/>
      <c r="CL2" s="405"/>
      <c r="CM2" s="405"/>
      <c r="CN2" s="405"/>
      <c r="CO2" s="405"/>
      <c r="CP2" s="405"/>
      <c r="CQ2" s="405"/>
      <c r="CR2" s="405"/>
      <c r="CS2" s="405"/>
      <c r="CT2" s="405"/>
      <c r="CU2" s="405"/>
      <c r="CV2" s="405"/>
      <c r="CW2" s="405"/>
      <c r="CX2" s="405"/>
      <c r="CY2" s="405"/>
      <c r="CZ2" s="405"/>
      <c r="DA2" s="406"/>
      <c r="DB2" s="399"/>
      <c r="DC2" s="408"/>
      <c r="DD2" s="399"/>
    </row>
    <row r="3" spans="1:108" ht="18" customHeight="1" thickBot="1">
      <c r="A3" s="421"/>
      <c r="B3" s="421"/>
      <c r="C3" s="421"/>
      <c r="D3" s="421"/>
      <c r="E3" s="421"/>
      <c r="F3" s="421"/>
      <c r="G3" s="421"/>
      <c r="H3" s="421"/>
      <c r="I3" s="421"/>
      <c r="J3" s="421"/>
      <c r="K3" s="421"/>
      <c r="L3" s="421"/>
      <c r="M3" s="421"/>
      <c r="N3" s="421"/>
      <c r="O3" s="421"/>
      <c r="P3" s="421"/>
      <c r="Q3" s="421"/>
      <c r="R3" s="421"/>
      <c r="S3" s="421"/>
      <c r="T3" s="421"/>
      <c r="U3" s="421"/>
      <c r="V3" s="421"/>
      <c r="W3" s="421"/>
      <c r="X3" s="422"/>
      <c r="Y3" s="410" t="s">
        <v>0</v>
      </c>
      <c r="Z3" s="411"/>
      <c r="AA3" s="411"/>
      <c r="AB3" s="411"/>
      <c r="AC3" s="411"/>
      <c r="AD3" s="412"/>
      <c r="AE3" s="410" t="s">
        <v>2</v>
      </c>
      <c r="AF3" s="411"/>
      <c r="AG3" s="411"/>
      <c r="AH3" s="411"/>
      <c r="AI3" s="411"/>
      <c r="AJ3" s="411"/>
      <c r="AK3" s="411"/>
      <c r="AL3" s="412"/>
      <c r="AM3" s="410" t="s">
        <v>3</v>
      </c>
      <c r="AN3" s="411"/>
      <c r="AO3" s="411"/>
      <c r="AP3" s="411"/>
      <c r="AQ3" s="412"/>
      <c r="AR3" s="475" t="s">
        <v>17</v>
      </c>
      <c r="AS3" s="476"/>
      <c r="AT3" s="476"/>
      <c r="AU3" s="476"/>
      <c r="AV3" s="476"/>
      <c r="AW3" s="476"/>
      <c r="AX3" s="476"/>
      <c r="AY3" s="476"/>
      <c r="AZ3" s="476"/>
      <c r="BA3" s="476"/>
      <c r="BB3" s="476"/>
      <c r="BC3" s="476"/>
      <c r="BD3" s="476"/>
      <c r="BE3" s="476"/>
      <c r="BF3" s="476"/>
      <c r="BG3" s="410" t="s">
        <v>4641</v>
      </c>
      <c r="BH3" s="411"/>
      <c r="BI3" s="411"/>
      <c r="BJ3" s="411"/>
      <c r="BK3" s="411"/>
      <c r="BL3" s="410" t="s">
        <v>5971</v>
      </c>
      <c r="BM3" s="411"/>
      <c r="BN3" s="411"/>
      <c r="BO3" s="411"/>
      <c r="BP3" s="411"/>
      <c r="BQ3" s="412"/>
      <c r="BR3" s="411" t="s">
        <v>4723</v>
      </c>
      <c r="BS3" s="411"/>
      <c r="BT3" s="411"/>
      <c r="BU3" s="411"/>
      <c r="BV3" s="412"/>
      <c r="BW3" s="473" t="s">
        <v>0</v>
      </c>
      <c r="BX3" s="473"/>
      <c r="BY3" s="473"/>
      <c r="BZ3" s="473"/>
      <c r="CA3" s="473"/>
      <c r="CB3" s="474"/>
      <c r="CC3" s="473" t="s">
        <v>2</v>
      </c>
      <c r="CD3" s="473"/>
      <c r="CE3" s="473"/>
      <c r="CF3" s="473"/>
      <c r="CG3" s="473"/>
      <c r="CH3" s="474"/>
      <c r="CI3" s="472" t="s">
        <v>16</v>
      </c>
      <c r="CJ3" s="473"/>
      <c r="CK3" s="473"/>
      <c r="CL3" s="473"/>
      <c r="CM3" s="473"/>
      <c r="CN3" s="473"/>
      <c r="CO3" s="472" t="s">
        <v>4645</v>
      </c>
      <c r="CP3" s="473"/>
      <c r="CQ3" s="473"/>
      <c r="CR3" s="474"/>
      <c r="CS3" s="472" t="s">
        <v>4646</v>
      </c>
      <c r="CT3" s="473"/>
      <c r="CU3" s="474"/>
      <c r="CV3" s="473" t="s">
        <v>4635</v>
      </c>
      <c r="CW3" s="473"/>
      <c r="CX3" s="473"/>
      <c r="CY3" s="473"/>
      <c r="CZ3" s="473"/>
      <c r="DA3" s="474"/>
      <c r="DB3" s="399"/>
      <c r="DC3" s="408"/>
      <c r="DD3" s="399"/>
    </row>
    <row r="4" spans="1:108" ht="18" customHeight="1">
      <c r="A4" s="456" t="s">
        <v>6245</v>
      </c>
      <c r="B4" s="456" t="s">
        <v>6244</v>
      </c>
      <c r="C4" s="456" t="s">
        <v>15</v>
      </c>
      <c r="D4" s="488" t="s">
        <v>14</v>
      </c>
      <c r="E4" s="488" t="s">
        <v>4915</v>
      </c>
      <c r="F4" s="456" t="s">
        <v>4573</v>
      </c>
      <c r="G4" s="366" t="s">
        <v>5984</v>
      </c>
      <c r="H4" s="366" t="s">
        <v>6017</v>
      </c>
      <c r="I4" s="456" t="s">
        <v>29</v>
      </c>
      <c r="J4" s="456" t="s">
        <v>5957</v>
      </c>
      <c r="K4" s="366" t="s">
        <v>4485</v>
      </c>
      <c r="L4" s="366" t="s">
        <v>4498</v>
      </c>
      <c r="M4" s="456" t="s">
        <v>4784</v>
      </c>
      <c r="N4" s="456" t="s">
        <v>4574</v>
      </c>
      <c r="O4" s="454" t="s">
        <v>6</v>
      </c>
      <c r="P4" s="454" t="s">
        <v>4986</v>
      </c>
      <c r="Q4" s="456" t="s">
        <v>4565</v>
      </c>
      <c r="R4" s="456" t="s">
        <v>6184</v>
      </c>
      <c r="S4" s="366" t="s">
        <v>4729</v>
      </c>
      <c r="T4" s="456" t="s">
        <v>4959</v>
      </c>
      <c r="U4" s="456" t="s">
        <v>4564</v>
      </c>
      <c r="V4" s="456" t="s">
        <v>4634</v>
      </c>
      <c r="W4" s="458" t="s">
        <v>4987</v>
      </c>
      <c r="X4" s="460" t="s">
        <v>4988</v>
      </c>
      <c r="Y4" s="482" t="s">
        <v>1</v>
      </c>
      <c r="Z4" s="466" t="s">
        <v>5625</v>
      </c>
      <c r="AA4" s="466" t="s">
        <v>4502</v>
      </c>
      <c r="AB4" s="491" t="s">
        <v>5630</v>
      </c>
      <c r="AC4" s="491" t="s">
        <v>5629</v>
      </c>
      <c r="AD4" s="492" t="s">
        <v>5646</v>
      </c>
      <c r="AE4" s="464" t="s">
        <v>1</v>
      </c>
      <c r="AF4" s="466" t="s">
        <v>5626</v>
      </c>
      <c r="AG4" s="466" t="s">
        <v>4499</v>
      </c>
      <c r="AH4" s="468" t="s">
        <v>5627</v>
      </c>
      <c r="AI4" s="468" t="s">
        <v>5628</v>
      </c>
      <c r="AJ4" s="470" t="s">
        <v>5647</v>
      </c>
      <c r="AK4" s="431" t="s">
        <v>4528</v>
      </c>
      <c r="AL4" s="433" t="s">
        <v>4541</v>
      </c>
      <c r="AM4" s="462" t="s">
        <v>5633</v>
      </c>
      <c r="AN4" s="466" t="s">
        <v>5631</v>
      </c>
      <c r="AO4" s="466" t="s">
        <v>5632</v>
      </c>
      <c r="AP4" s="478" t="s">
        <v>4540</v>
      </c>
      <c r="AQ4" s="478" t="s">
        <v>4897</v>
      </c>
      <c r="AR4" s="464" t="s">
        <v>5896</v>
      </c>
      <c r="AS4" s="496" t="s">
        <v>4566</v>
      </c>
      <c r="AT4" s="496" t="s">
        <v>4666</v>
      </c>
      <c r="AU4" s="494" t="s">
        <v>4504</v>
      </c>
      <c r="AV4" s="494" t="s">
        <v>4503</v>
      </c>
      <c r="AW4" s="452" t="s">
        <v>4539</v>
      </c>
      <c r="AX4" s="452" t="s">
        <v>4538</v>
      </c>
      <c r="AY4" s="452" t="s">
        <v>4521</v>
      </c>
      <c r="AZ4" s="452" t="s">
        <v>4522</v>
      </c>
      <c r="BA4" s="452" t="s">
        <v>4895</v>
      </c>
      <c r="BB4" s="480" t="s">
        <v>4530</v>
      </c>
      <c r="BC4" s="494" t="s">
        <v>4900</v>
      </c>
      <c r="BD4" s="494"/>
      <c r="BE4" s="494" t="s">
        <v>4505</v>
      </c>
      <c r="BF4" s="448" t="s">
        <v>4481</v>
      </c>
      <c r="BG4" s="450" t="s">
        <v>6123</v>
      </c>
      <c r="BH4" s="440" t="s">
        <v>4898</v>
      </c>
      <c r="BI4" s="440" t="s">
        <v>4642</v>
      </c>
      <c r="BJ4" s="440" t="s">
        <v>6122</v>
      </c>
      <c r="BK4" s="444" t="s">
        <v>4664</v>
      </c>
      <c r="BL4" s="450" t="s">
        <v>5896</v>
      </c>
      <c r="BM4" s="440" t="s">
        <v>5972</v>
      </c>
      <c r="BN4" s="440" t="s">
        <v>5973</v>
      </c>
      <c r="BO4" s="440" t="s">
        <v>5974</v>
      </c>
      <c r="BP4" s="440" t="s">
        <v>6217</v>
      </c>
      <c r="BQ4" s="442" t="s">
        <v>5975</v>
      </c>
      <c r="BR4" s="444" t="s">
        <v>4649</v>
      </c>
      <c r="BS4" s="444" t="s">
        <v>4648</v>
      </c>
      <c r="BT4" s="440" t="s">
        <v>6263</v>
      </c>
      <c r="BU4" s="440" t="s">
        <v>5949</v>
      </c>
      <c r="BV4" s="446" t="s">
        <v>4647</v>
      </c>
      <c r="BW4" s="486" t="s">
        <v>4510</v>
      </c>
      <c r="BX4" s="425" t="s">
        <v>4506</v>
      </c>
      <c r="BY4" s="425" t="s">
        <v>4507</v>
      </c>
      <c r="BZ4" s="425" t="s">
        <v>4508</v>
      </c>
      <c r="CA4" s="425" t="s">
        <v>4509</v>
      </c>
      <c r="CB4" s="427" t="s">
        <v>4962</v>
      </c>
      <c r="CC4" s="498" t="s">
        <v>4510</v>
      </c>
      <c r="CD4" s="425" t="s">
        <v>4506</v>
      </c>
      <c r="CE4" s="425" t="s">
        <v>4507</v>
      </c>
      <c r="CF4" s="425" t="s">
        <v>4508</v>
      </c>
      <c r="CG4" s="425" t="s">
        <v>4509</v>
      </c>
      <c r="CH4" s="427" t="s">
        <v>4962</v>
      </c>
      <c r="CI4" s="486" t="s">
        <v>4510</v>
      </c>
      <c r="CJ4" s="423" t="s">
        <v>4506</v>
      </c>
      <c r="CK4" s="423" t="s">
        <v>4507</v>
      </c>
      <c r="CL4" s="423" t="s">
        <v>4508</v>
      </c>
      <c r="CM4" s="425" t="s">
        <v>4509</v>
      </c>
      <c r="CN4" s="427" t="s">
        <v>4962</v>
      </c>
      <c r="CO4" s="438" t="s">
        <v>4510</v>
      </c>
      <c r="CP4" s="423" t="s">
        <v>4667</v>
      </c>
      <c r="CQ4" s="423" t="s">
        <v>4668</v>
      </c>
      <c r="CR4" s="427" t="s">
        <v>4962</v>
      </c>
      <c r="CS4" s="484" t="s">
        <v>4507</v>
      </c>
      <c r="CT4" s="425" t="s">
        <v>4509</v>
      </c>
      <c r="CU4" s="427" t="s">
        <v>4962</v>
      </c>
      <c r="CV4" s="438" t="s">
        <v>4510</v>
      </c>
      <c r="CW4" s="423" t="s">
        <v>4506</v>
      </c>
      <c r="CX4" s="423" t="s">
        <v>4507</v>
      </c>
      <c r="CY4" s="423" t="s">
        <v>4508</v>
      </c>
      <c r="CZ4" s="425" t="s">
        <v>4509</v>
      </c>
      <c r="DA4" s="429" t="s">
        <v>4962</v>
      </c>
      <c r="DB4" s="399"/>
      <c r="DC4" s="408"/>
      <c r="DD4" s="399"/>
    </row>
    <row r="5" spans="1:108" ht="18.600000000000001" thickBot="1">
      <c r="A5" s="457"/>
      <c r="B5" s="457"/>
      <c r="C5" s="457"/>
      <c r="D5" s="489"/>
      <c r="E5" s="489"/>
      <c r="F5" s="457"/>
      <c r="G5" s="367"/>
      <c r="H5" s="367"/>
      <c r="I5" s="490"/>
      <c r="J5" s="457"/>
      <c r="K5" s="367"/>
      <c r="L5" s="367"/>
      <c r="M5" s="457"/>
      <c r="N5" s="457"/>
      <c r="O5" s="455"/>
      <c r="P5" s="455"/>
      <c r="Q5" s="457"/>
      <c r="R5" s="457"/>
      <c r="S5" s="367"/>
      <c r="T5" s="457"/>
      <c r="U5" s="457"/>
      <c r="V5" s="457"/>
      <c r="W5" s="459"/>
      <c r="X5" s="461"/>
      <c r="Y5" s="483"/>
      <c r="Z5" s="467"/>
      <c r="AA5" s="467"/>
      <c r="AB5" s="471"/>
      <c r="AC5" s="471"/>
      <c r="AD5" s="493"/>
      <c r="AE5" s="465"/>
      <c r="AF5" s="467"/>
      <c r="AG5" s="467"/>
      <c r="AH5" s="469"/>
      <c r="AI5" s="469"/>
      <c r="AJ5" s="471"/>
      <c r="AK5" s="432"/>
      <c r="AL5" s="434"/>
      <c r="AM5" s="463"/>
      <c r="AN5" s="477"/>
      <c r="AO5" s="477"/>
      <c r="AP5" s="479"/>
      <c r="AQ5" s="479"/>
      <c r="AR5" s="465"/>
      <c r="AS5" s="497"/>
      <c r="AT5" s="497"/>
      <c r="AU5" s="495"/>
      <c r="AV5" s="495"/>
      <c r="AW5" s="453"/>
      <c r="AX5" s="453"/>
      <c r="AY5" s="453"/>
      <c r="AZ5" s="453"/>
      <c r="BA5" s="453"/>
      <c r="BB5" s="481"/>
      <c r="BC5" s="216" t="s">
        <v>4482</v>
      </c>
      <c r="BD5" s="216" t="s">
        <v>4483</v>
      </c>
      <c r="BE5" s="495"/>
      <c r="BF5" s="449"/>
      <c r="BG5" s="451"/>
      <c r="BH5" s="441"/>
      <c r="BI5" s="441"/>
      <c r="BJ5" s="441"/>
      <c r="BK5" s="445"/>
      <c r="BL5" s="451"/>
      <c r="BM5" s="441"/>
      <c r="BN5" s="441"/>
      <c r="BO5" s="441"/>
      <c r="BP5" s="441"/>
      <c r="BQ5" s="443"/>
      <c r="BR5" s="445"/>
      <c r="BS5" s="445"/>
      <c r="BT5" s="441"/>
      <c r="BU5" s="441"/>
      <c r="BV5" s="447"/>
      <c r="BW5" s="487"/>
      <c r="BX5" s="426"/>
      <c r="BY5" s="426"/>
      <c r="BZ5" s="426"/>
      <c r="CA5" s="426"/>
      <c r="CB5" s="428"/>
      <c r="CC5" s="499"/>
      <c r="CD5" s="426"/>
      <c r="CE5" s="426"/>
      <c r="CF5" s="426"/>
      <c r="CG5" s="426"/>
      <c r="CH5" s="428"/>
      <c r="CI5" s="487"/>
      <c r="CJ5" s="424"/>
      <c r="CK5" s="424"/>
      <c r="CL5" s="424"/>
      <c r="CM5" s="426"/>
      <c r="CN5" s="428"/>
      <c r="CO5" s="439"/>
      <c r="CP5" s="424"/>
      <c r="CQ5" s="424"/>
      <c r="CR5" s="428"/>
      <c r="CS5" s="485"/>
      <c r="CT5" s="426"/>
      <c r="CU5" s="428"/>
      <c r="CV5" s="439"/>
      <c r="CW5" s="424"/>
      <c r="CX5" s="424"/>
      <c r="CY5" s="424"/>
      <c r="CZ5" s="426"/>
      <c r="DA5" s="430"/>
      <c r="DB5" s="400"/>
      <c r="DC5" s="409"/>
      <c r="DD5" s="400"/>
    </row>
    <row r="6" spans="1:108">
      <c r="A6" s="18">
        <v>1</v>
      </c>
      <c r="B6" s="361">
        <v>1</v>
      </c>
      <c r="C6" s="361">
        <v>1970</v>
      </c>
      <c r="D6" s="435" t="s">
        <v>4743</v>
      </c>
      <c r="E6" s="364" t="s">
        <v>4916</v>
      </c>
      <c r="F6" s="361">
        <v>24</v>
      </c>
      <c r="G6" s="368" t="s">
        <v>5986</v>
      </c>
      <c r="H6" s="368" t="s">
        <v>5985</v>
      </c>
      <c r="I6" s="43" t="s">
        <v>4450</v>
      </c>
      <c r="J6" s="214" t="s">
        <v>4399</v>
      </c>
      <c r="K6" s="177" t="s">
        <v>5882</v>
      </c>
      <c r="L6" s="260" t="s">
        <v>4577</v>
      </c>
      <c r="M6" s="177" t="s">
        <v>4780</v>
      </c>
      <c r="N6" s="18" t="s">
        <v>4576</v>
      </c>
      <c r="O6" s="177" t="s">
        <v>4404</v>
      </c>
      <c r="P6" s="177" t="s">
        <v>4474</v>
      </c>
      <c r="Q6" s="177" t="s">
        <v>4404</v>
      </c>
      <c r="R6" s="177" t="s">
        <v>5882</v>
      </c>
      <c r="S6" s="177" t="s">
        <v>4474</v>
      </c>
      <c r="T6" s="177" t="s">
        <v>5882</v>
      </c>
      <c r="U6" s="177" t="s">
        <v>6142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5897</v>
      </c>
      <c r="AS6" s="177" t="s">
        <v>6241</v>
      </c>
      <c r="AT6" s="21" t="s">
        <v>6241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5882</v>
      </c>
      <c r="BH6" s="228" t="s">
        <v>5882</v>
      </c>
      <c r="BI6" s="228" t="s">
        <v>5882</v>
      </c>
      <c r="BJ6" s="228" t="s">
        <v>5882</v>
      </c>
      <c r="BK6" s="228" t="s">
        <v>5882</v>
      </c>
      <c r="BL6" s="227" t="s">
        <v>5882</v>
      </c>
      <c r="BM6" s="228" t="s">
        <v>5882</v>
      </c>
      <c r="BN6" s="228" t="s">
        <v>5882</v>
      </c>
      <c r="BO6" s="228" t="s">
        <v>5882</v>
      </c>
      <c r="BP6" s="228" t="s">
        <v>5882</v>
      </c>
      <c r="BQ6" s="243" t="s">
        <v>5882</v>
      </c>
      <c r="BR6" s="228" t="s">
        <v>5882</v>
      </c>
      <c r="BS6" s="228" t="s">
        <v>5882</v>
      </c>
      <c r="BT6" s="228" t="s">
        <v>5882</v>
      </c>
      <c r="BU6" s="228" t="s">
        <v>5882</v>
      </c>
      <c r="BV6" s="243" t="s">
        <v>5882</v>
      </c>
      <c r="BW6" s="217" t="s">
        <v>4486</v>
      </c>
      <c r="BX6" s="65">
        <v>300</v>
      </c>
      <c r="BY6" s="12">
        <v>352</v>
      </c>
      <c r="BZ6" s="65">
        <v>450</v>
      </c>
      <c r="CA6" s="72">
        <v>534.5</v>
      </c>
      <c r="CB6" s="66">
        <v>200000</v>
      </c>
      <c r="CC6" s="211" t="s">
        <v>4486</v>
      </c>
      <c r="CD6" s="65">
        <v>300</v>
      </c>
      <c r="CE6" s="72">
        <v>293</v>
      </c>
      <c r="CF6" s="72">
        <v>450</v>
      </c>
      <c r="CG6" s="72">
        <v>460.22</v>
      </c>
      <c r="CH6" s="66">
        <v>200000</v>
      </c>
      <c r="CI6" s="211" t="s">
        <v>4475</v>
      </c>
      <c r="CJ6" s="72">
        <v>250</v>
      </c>
      <c r="CK6" s="72">
        <v>314</v>
      </c>
      <c r="CL6" s="72">
        <v>475</v>
      </c>
      <c r="CM6" s="72">
        <v>484.7</v>
      </c>
      <c r="CN6" s="76">
        <v>200000</v>
      </c>
      <c r="CO6" s="229" t="s">
        <v>5882</v>
      </c>
      <c r="CP6" s="230" t="s">
        <v>5882</v>
      </c>
      <c r="CQ6" s="230" t="s">
        <v>5882</v>
      </c>
      <c r="CR6" s="231" t="s">
        <v>5882</v>
      </c>
      <c r="CS6" s="229" t="s">
        <v>5882</v>
      </c>
      <c r="CT6" s="230" t="s">
        <v>5882</v>
      </c>
      <c r="CU6" s="231" t="s">
        <v>5882</v>
      </c>
      <c r="CV6" s="330" t="s">
        <v>4476</v>
      </c>
      <c r="CW6" s="65">
        <v>640</v>
      </c>
      <c r="CX6" s="30">
        <v>730</v>
      </c>
      <c r="CY6" s="65">
        <v>800</v>
      </c>
      <c r="CZ6" s="30">
        <v>940</v>
      </c>
      <c r="DA6" s="66">
        <v>200000</v>
      </c>
      <c r="DB6" s="29" t="s">
        <v>4841</v>
      </c>
      <c r="DC6" s="177" t="s">
        <v>4498</v>
      </c>
      <c r="DD6" s="357" t="s">
        <v>4636</v>
      </c>
    </row>
    <row r="7" spans="1:108">
      <c r="A7" s="18">
        <v>2</v>
      </c>
      <c r="B7" s="362"/>
      <c r="C7" s="362"/>
      <c r="D7" s="436"/>
      <c r="E7" s="377"/>
      <c r="F7" s="362"/>
      <c r="G7" s="369"/>
      <c r="H7" s="369"/>
      <c r="I7" s="41" t="s">
        <v>4451</v>
      </c>
      <c r="J7" s="215" t="s">
        <v>4399</v>
      </c>
      <c r="K7" s="177" t="s">
        <v>5882</v>
      </c>
      <c r="L7" s="260" t="s">
        <v>4577</v>
      </c>
      <c r="M7" s="177" t="s">
        <v>4780</v>
      </c>
      <c r="N7" s="18" t="s">
        <v>4576</v>
      </c>
      <c r="O7" s="177" t="s">
        <v>4404</v>
      </c>
      <c r="P7" s="177" t="s">
        <v>4474</v>
      </c>
      <c r="Q7" s="177" t="s">
        <v>4419</v>
      </c>
      <c r="R7" s="177">
        <v>12</v>
      </c>
      <c r="S7" s="177" t="s">
        <v>4474</v>
      </c>
      <c r="T7" s="177" t="s">
        <v>5882</v>
      </c>
      <c r="U7" s="177" t="s">
        <v>6142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5897</v>
      </c>
      <c r="AS7" s="177" t="s">
        <v>6241</v>
      </c>
      <c r="AT7" s="21" t="s">
        <v>6241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5882</v>
      </c>
      <c r="BH7" s="228" t="s">
        <v>5882</v>
      </c>
      <c r="BI7" s="228" t="s">
        <v>5882</v>
      </c>
      <c r="BJ7" s="228" t="s">
        <v>5882</v>
      </c>
      <c r="BK7" s="228" t="s">
        <v>5882</v>
      </c>
      <c r="BL7" s="227" t="s">
        <v>5882</v>
      </c>
      <c r="BM7" s="228" t="s">
        <v>5882</v>
      </c>
      <c r="BN7" s="228" t="s">
        <v>5882</v>
      </c>
      <c r="BO7" s="228" t="s">
        <v>5882</v>
      </c>
      <c r="BP7" s="228" t="s">
        <v>5882</v>
      </c>
      <c r="BQ7" s="243" t="s">
        <v>5882</v>
      </c>
      <c r="BR7" s="228" t="s">
        <v>5882</v>
      </c>
      <c r="BS7" s="228" t="s">
        <v>5882</v>
      </c>
      <c r="BT7" s="228" t="s">
        <v>5882</v>
      </c>
      <c r="BU7" s="228" t="s">
        <v>5882</v>
      </c>
      <c r="BV7" s="243" t="s">
        <v>5882</v>
      </c>
      <c r="BW7" s="218" t="s">
        <v>4486</v>
      </c>
      <c r="BX7" s="60">
        <v>300</v>
      </c>
      <c r="BY7" s="10">
        <v>352</v>
      </c>
      <c r="BZ7" s="60">
        <v>450</v>
      </c>
      <c r="CA7" s="47">
        <v>534.5</v>
      </c>
      <c r="CB7" s="67">
        <v>200000</v>
      </c>
      <c r="CC7" s="212" t="s">
        <v>4486</v>
      </c>
      <c r="CD7" s="60">
        <v>300</v>
      </c>
      <c r="CE7" s="47">
        <v>293</v>
      </c>
      <c r="CF7" s="47">
        <v>450</v>
      </c>
      <c r="CG7" s="47">
        <v>460.22</v>
      </c>
      <c r="CH7" s="67">
        <v>200000</v>
      </c>
      <c r="CI7" s="212" t="s">
        <v>4475</v>
      </c>
      <c r="CJ7" s="47">
        <v>250</v>
      </c>
      <c r="CK7" s="47">
        <v>314</v>
      </c>
      <c r="CL7" s="47">
        <v>475</v>
      </c>
      <c r="CM7" s="47">
        <v>484.7</v>
      </c>
      <c r="CN7" s="61">
        <v>200000</v>
      </c>
      <c r="CO7" s="232" t="s">
        <v>5882</v>
      </c>
      <c r="CP7" s="233" t="s">
        <v>5882</v>
      </c>
      <c r="CQ7" s="233" t="s">
        <v>5882</v>
      </c>
      <c r="CR7" s="234" t="s">
        <v>5882</v>
      </c>
      <c r="CS7" s="232" t="s">
        <v>5882</v>
      </c>
      <c r="CT7" s="233" t="s">
        <v>5882</v>
      </c>
      <c r="CU7" s="234" t="s">
        <v>5882</v>
      </c>
      <c r="CV7" s="331" t="s">
        <v>4476</v>
      </c>
      <c r="CW7" s="60">
        <v>640</v>
      </c>
      <c r="CX7" s="32">
        <v>730</v>
      </c>
      <c r="CY7" s="60">
        <v>800</v>
      </c>
      <c r="CZ7" s="32">
        <v>940</v>
      </c>
      <c r="DA7" s="67">
        <v>200000</v>
      </c>
      <c r="DB7" s="29" t="s">
        <v>4643</v>
      </c>
      <c r="DC7" s="177" t="s">
        <v>4498</v>
      </c>
      <c r="DD7" s="357" t="s">
        <v>4636</v>
      </c>
    </row>
    <row r="8" spans="1:108">
      <c r="A8" s="18">
        <v>3</v>
      </c>
      <c r="B8" s="362"/>
      <c r="C8" s="362"/>
      <c r="D8" s="436"/>
      <c r="E8" s="377"/>
      <c r="F8" s="362"/>
      <c r="G8" s="369"/>
      <c r="H8" s="369"/>
      <c r="I8" s="41" t="s">
        <v>4452</v>
      </c>
      <c r="J8" s="215" t="s">
        <v>4399</v>
      </c>
      <c r="K8" s="177" t="s">
        <v>5882</v>
      </c>
      <c r="L8" s="260" t="s">
        <v>4577</v>
      </c>
      <c r="M8" s="177" t="s">
        <v>4780</v>
      </c>
      <c r="N8" s="18" t="s">
        <v>4576</v>
      </c>
      <c r="O8" s="177" t="s">
        <v>4404</v>
      </c>
      <c r="P8" s="177" t="s">
        <v>4474</v>
      </c>
      <c r="Q8" s="177" t="s">
        <v>4404</v>
      </c>
      <c r="R8" s="177" t="s">
        <v>5882</v>
      </c>
      <c r="S8" s="177" t="s">
        <v>4474</v>
      </c>
      <c r="T8" s="177" t="s">
        <v>5882</v>
      </c>
      <c r="U8" s="177" t="s">
        <v>6142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5897</v>
      </c>
      <c r="AS8" s="177" t="s">
        <v>6241</v>
      </c>
      <c r="AT8" s="21" t="s">
        <v>6241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5882</v>
      </c>
      <c r="BH8" s="228" t="s">
        <v>5882</v>
      </c>
      <c r="BI8" s="228" t="s">
        <v>5882</v>
      </c>
      <c r="BJ8" s="228" t="s">
        <v>5882</v>
      </c>
      <c r="BK8" s="228" t="s">
        <v>5882</v>
      </c>
      <c r="BL8" s="227" t="s">
        <v>5882</v>
      </c>
      <c r="BM8" s="228" t="s">
        <v>5882</v>
      </c>
      <c r="BN8" s="228" t="s">
        <v>5882</v>
      </c>
      <c r="BO8" s="228" t="s">
        <v>5882</v>
      </c>
      <c r="BP8" s="228" t="s">
        <v>5882</v>
      </c>
      <c r="BQ8" s="243" t="s">
        <v>5882</v>
      </c>
      <c r="BR8" s="228" t="s">
        <v>5882</v>
      </c>
      <c r="BS8" s="228" t="s">
        <v>5882</v>
      </c>
      <c r="BT8" s="228" t="s">
        <v>5882</v>
      </c>
      <c r="BU8" s="228" t="s">
        <v>5882</v>
      </c>
      <c r="BV8" s="243" t="s">
        <v>5882</v>
      </c>
      <c r="BW8" s="218" t="s">
        <v>4486</v>
      </c>
      <c r="BX8" s="60">
        <v>300</v>
      </c>
      <c r="BY8" s="10">
        <v>352</v>
      </c>
      <c r="BZ8" s="60">
        <v>450</v>
      </c>
      <c r="CA8" s="47">
        <v>534.5</v>
      </c>
      <c r="CB8" s="67">
        <v>200000</v>
      </c>
      <c r="CC8" s="212" t="s">
        <v>4486</v>
      </c>
      <c r="CD8" s="60">
        <v>300</v>
      </c>
      <c r="CE8" s="47">
        <v>293</v>
      </c>
      <c r="CF8" s="47">
        <v>450</v>
      </c>
      <c r="CG8" s="47">
        <v>460.22</v>
      </c>
      <c r="CH8" s="67">
        <v>200000</v>
      </c>
      <c r="CI8" s="212" t="s">
        <v>4475</v>
      </c>
      <c r="CJ8" s="47">
        <v>250</v>
      </c>
      <c r="CK8" s="47">
        <v>313.7</v>
      </c>
      <c r="CL8" s="47">
        <v>475</v>
      </c>
      <c r="CM8" s="47">
        <v>472.29</v>
      </c>
      <c r="CN8" s="61">
        <v>200000</v>
      </c>
      <c r="CO8" s="232" t="s">
        <v>5882</v>
      </c>
      <c r="CP8" s="233" t="s">
        <v>5882</v>
      </c>
      <c r="CQ8" s="233" t="s">
        <v>5882</v>
      </c>
      <c r="CR8" s="234" t="s">
        <v>5882</v>
      </c>
      <c r="CS8" s="232" t="s">
        <v>5882</v>
      </c>
      <c r="CT8" s="233" t="s">
        <v>5882</v>
      </c>
      <c r="CU8" s="234" t="s">
        <v>5882</v>
      </c>
      <c r="CV8" s="331" t="s">
        <v>4476</v>
      </c>
      <c r="CW8" s="60">
        <v>640</v>
      </c>
      <c r="CX8" s="32">
        <v>730</v>
      </c>
      <c r="CY8" s="60">
        <v>800</v>
      </c>
      <c r="CZ8" s="32">
        <v>940</v>
      </c>
      <c r="DA8" s="67">
        <v>200000</v>
      </c>
      <c r="DB8" s="29" t="s">
        <v>4643</v>
      </c>
      <c r="DC8" s="177" t="s">
        <v>4498</v>
      </c>
      <c r="DD8" s="357" t="s">
        <v>4636</v>
      </c>
    </row>
    <row r="9" spans="1:108">
      <c r="A9" s="18">
        <v>4</v>
      </c>
      <c r="B9" s="362"/>
      <c r="C9" s="362"/>
      <c r="D9" s="436"/>
      <c r="E9" s="377"/>
      <c r="F9" s="362"/>
      <c r="G9" s="369"/>
      <c r="H9" s="369"/>
      <c r="I9" s="41" t="s">
        <v>4453</v>
      </c>
      <c r="J9" s="215" t="s">
        <v>4399</v>
      </c>
      <c r="K9" s="177" t="s">
        <v>5882</v>
      </c>
      <c r="L9" s="260" t="s">
        <v>4577</v>
      </c>
      <c r="M9" s="177" t="s">
        <v>4780</v>
      </c>
      <c r="N9" s="18" t="s">
        <v>4576</v>
      </c>
      <c r="O9" s="177" t="s">
        <v>4404</v>
      </c>
      <c r="P9" s="177" t="s">
        <v>4474</v>
      </c>
      <c r="Q9" s="177" t="s">
        <v>4404</v>
      </c>
      <c r="R9" s="177" t="s">
        <v>5882</v>
      </c>
      <c r="S9" s="177" t="s">
        <v>4474</v>
      </c>
      <c r="T9" s="177" t="s">
        <v>5882</v>
      </c>
      <c r="U9" s="177" t="s">
        <v>6142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5897</v>
      </c>
      <c r="AS9" s="177" t="s">
        <v>6241</v>
      </c>
      <c r="AT9" s="21" t="s">
        <v>6241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5882</v>
      </c>
      <c r="BH9" s="228" t="s">
        <v>5882</v>
      </c>
      <c r="BI9" s="228" t="s">
        <v>5882</v>
      </c>
      <c r="BJ9" s="228" t="s">
        <v>5882</v>
      </c>
      <c r="BK9" s="228" t="s">
        <v>5882</v>
      </c>
      <c r="BL9" s="227" t="s">
        <v>5882</v>
      </c>
      <c r="BM9" s="228" t="s">
        <v>5882</v>
      </c>
      <c r="BN9" s="228" t="s">
        <v>5882</v>
      </c>
      <c r="BO9" s="228" t="s">
        <v>5882</v>
      </c>
      <c r="BP9" s="228" t="s">
        <v>5882</v>
      </c>
      <c r="BQ9" s="243" t="s">
        <v>5882</v>
      </c>
      <c r="BR9" s="228" t="s">
        <v>5882</v>
      </c>
      <c r="BS9" s="228" t="s">
        <v>5882</v>
      </c>
      <c r="BT9" s="228" t="s">
        <v>5882</v>
      </c>
      <c r="BU9" s="228" t="s">
        <v>5882</v>
      </c>
      <c r="BV9" s="243" t="s">
        <v>5882</v>
      </c>
      <c r="BW9" s="218" t="s">
        <v>4486</v>
      </c>
      <c r="BX9" s="60">
        <v>300</v>
      </c>
      <c r="BY9" s="10">
        <v>352</v>
      </c>
      <c r="BZ9" s="60">
        <v>450</v>
      </c>
      <c r="CA9" s="47">
        <v>534.5</v>
      </c>
      <c r="CB9" s="67">
        <v>200000</v>
      </c>
      <c r="CC9" s="212" t="s">
        <v>4486</v>
      </c>
      <c r="CD9" s="60">
        <v>300</v>
      </c>
      <c r="CE9" s="47">
        <v>293</v>
      </c>
      <c r="CF9" s="47">
        <v>450</v>
      </c>
      <c r="CG9" s="47">
        <v>460.22</v>
      </c>
      <c r="CH9" s="67">
        <v>200000</v>
      </c>
      <c r="CI9" s="212" t="s">
        <v>4475</v>
      </c>
      <c r="CJ9" s="47">
        <v>250</v>
      </c>
      <c r="CK9" s="47">
        <v>321</v>
      </c>
      <c r="CL9" s="47">
        <v>475</v>
      </c>
      <c r="CM9" s="47">
        <v>490.90600000000001</v>
      </c>
      <c r="CN9" s="61">
        <v>200000</v>
      </c>
      <c r="CO9" s="232" t="s">
        <v>5882</v>
      </c>
      <c r="CP9" s="233" t="s">
        <v>5882</v>
      </c>
      <c r="CQ9" s="233" t="s">
        <v>5882</v>
      </c>
      <c r="CR9" s="234" t="s">
        <v>5882</v>
      </c>
      <c r="CS9" s="232" t="s">
        <v>5882</v>
      </c>
      <c r="CT9" s="233" t="s">
        <v>5882</v>
      </c>
      <c r="CU9" s="234" t="s">
        <v>5882</v>
      </c>
      <c r="CV9" s="331" t="s">
        <v>4476</v>
      </c>
      <c r="CW9" s="60">
        <v>640</v>
      </c>
      <c r="CX9" s="32">
        <v>730</v>
      </c>
      <c r="CY9" s="60">
        <v>800</v>
      </c>
      <c r="CZ9" s="32">
        <v>940</v>
      </c>
      <c r="DA9" s="67">
        <v>200000</v>
      </c>
      <c r="DB9" s="41" t="s">
        <v>4643</v>
      </c>
      <c r="DC9" s="177" t="s">
        <v>4498</v>
      </c>
      <c r="DD9" s="357" t="s">
        <v>4636</v>
      </c>
    </row>
    <row r="10" spans="1:108">
      <c r="A10" s="18">
        <v>5</v>
      </c>
      <c r="B10" s="362"/>
      <c r="C10" s="362"/>
      <c r="D10" s="436"/>
      <c r="E10" s="377"/>
      <c r="F10" s="362"/>
      <c r="G10" s="369"/>
      <c r="H10" s="369"/>
      <c r="I10" s="41" t="s">
        <v>4454</v>
      </c>
      <c r="J10" s="215" t="s">
        <v>4399</v>
      </c>
      <c r="K10" s="177" t="s">
        <v>5882</v>
      </c>
      <c r="L10" s="260" t="s">
        <v>4577</v>
      </c>
      <c r="M10" s="177" t="s">
        <v>4780</v>
      </c>
      <c r="N10" s="18" t="s">
        <v>4576</v>
      </c>
      <c r="O10" s="177" t="s">
        <v>4404</v>
      </c>
      <c r="P10" s="177" t="s">
        <v>4474</v>
      </c>
      <c r="Q10" s="177" t="s">
        <v>4419</v>
      </c>
      <c r="R10" s="177">
        <v>6</v>
      </c>
      <c r="S10" s="177" t="s">
        <v>4474</v>
      </c>
      <c r="T10" s="177" t="s">
        <v>5882</v>
      </c>
      <c r="U10" s="177" t="s">
        <v>6142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5897</v>
      </c>
      <c r="AS10" s="177" t="s">
        <v>6241</v>
      </c>
      <c r="AT10" s="21" t="s">
        <v>6241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5882</v>
      </c>
      <c r="BH10" s="228" t="s">
        <v>5882</v>
      </c>
      <c r="BI10" s="228" t="s">
        <v>5882</v>
      </c>
      <c r="BJ10" s="228" t="s">
        <v>5882</v>
      </c>
      <c r="BK10" s="228" t="s">
        <v>5882</v>
      </c>
      <c r="BL10" s="227" t="s">
        <v>5882</v>
      </c>
      <c r="BM10" s="228" t="s">
        <v>5882</v>
      </c>
      <c r="BN10" s="228" t="s">
        <v>5882</v>
      </c>
      <c r="BO10" s="228" t="s">
        <v>5882</v>
      </c>
      <c r="BP10" s="228" t="s">
        <v>5882</v>
      </c>
      <c r="BQ10" s="243" t="s">
        <v>5882</v>
      </c>
      <c r="BR10" s="228" t="s">
        <v>5882</v>
      </c>
      <c r="BS10" s="228" t="s">
        <v>5882</v>
      </c>
      <c r="BT10" s="228" t="s">
        <v>5882</v>
      </c>
      <c r="BU10" s="228" t="s">
        <v>5882</v>
      </c>
      <c r="BV10" s="243" t="s">
        <v>5882</v>
      </c>
      <c r="BW10" s="218" t="s">
        <v>4486</v>
      </c>
      <c r="BX10" s="60">
        <v>300</v>
      </c>
      <c r="BY10" s="10">
        <v>352</v>
      </c>
      <c r="BZ10" s="60">
        <v>450</v>
      </c>
      <c r="CA10" s="47">
        <v>534.5</v>
      </c>
      <c r="CB10" s="67">
        <v>200000</v>
      </c>
      <c r="CC10" s="212" t="s">
        <v>4486</v>
      </c>
      <c r="CD10" s="60">
        <v>300</v>
      </c>
      <c r="CE10" s="47">
        <v>293</v>
      </c>
      <c r="CF10" s="47">
        <v>450</v>
      </c>
      <c r="CG10" s="47">
        <v>460.22</v>
      </c>
      <c r="CH10" s="67">
        <v>200000</v>
      </c>
      <c r="CI10" s="212" t="s">
        <v>4475</v>
      </c>
      <c r="CJ10" s="47">
        <v>250</v>
      </c>
      <c r="CK10" s="47">
        <v>314</v>
      </c>
      <c r="CL10" s="47">
        <v>475</v>
      </c>
      <c r="CM10" s="47">
        <v>484.7</v>
      </c>
      <c r="CN10" s="61">
        <v>200000</v>
      </c>
      <c r="CO10" s="232" t="s">
        <v>5882</v>
      </c>
      <c r="CP10" s="233" t="s">
        <v>5882</v>
      </c>
      <c r="CQ10" s="233" t="s">
        <v>5882</v>
      </c>
      <c r="CR10" s="234" t="s">
        <v>5882</v>
      </c>
      <c r="CS10" s="232" t="s">
        <v>5882</v>
      </c>
      <c r="CT10" s="233" t="s">
        <v>5882</v>
      </c>
      <c r="CU10" s="234" t="s">
        <v>5882</v>
      </c>
      <c r="CV10" s="331" t="s">
        <v>4476</v>
      </c>
      <c r="CW10" s="60">
        <v>640</v>
      </c>
      <c r="CX10" s="32">
        <v>730</v>
      </c>
      <c r="CY10" s="60">
        <v>800</v>
      </c>
      <c r="CZ10" s="32">
        <v>940</v>
      </c>
      <c r="DA10" s="67">
        <v>200000</v>
      </c>
      <c r="DB10" s="41" t="s">
        <v>4841</v>
      </c>
      <c r="DC10" s="177" t="s">
        <v>4498</v>
      </c>
      <c r="DD10" s="357" t="s">
        <v>4636</v>
      </c>
    </row>
    <row r="11" spans="1:108">
      <c r="A11" s="18">
        <v>6</v>
      </c>
      <c r="B11" s="362"/>
      <c r="C11" s="362"/>
      <c r="D11" s="436"/>
      <c r="E11" s="377"/>
      <c r="F11" s="362"/>
      <c r="G11" s="369"/>
      <c r="H11" s="369"/>
      <c r="I11" s="41" t="s">
        <v>4455</v>
      </c>
      <c r="J11" s="215" t="s">
        <v>4399</v>
      </c>
      <c r="K11" s="177" t="s">
        <v>5882</v>
      </c>
      <c r="L11" s="260" t="s">
        <v>4577</v>
      </c>
      <c r="M11" s="177" t="s">
        <v>4780</v>
      </c>
      <c r="N11" s="18" t="s">
        <v>4576</v>
      </c>
      <c r="O11" s="177" t="s">
        <v>4404</v>
      </c>
      <c r="P11" s="177" t="s">
        <v>4474</v>
      </c>
      <c r="Q11" s="177" t="s">
        <v>4419</v>
      </c>
      <c r="R11" s="177">
        <v>6</v>
      </c>
      <c r="S11" s="177" t="s">
        <v>4474</v>
      </c>
      <c r="T11" s="177" t="s">
        <v>5882</v>
      </c>
      <c r="U11" s="177" t="s">
        <v>6142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5897</v>
      </c>
      <c r="AS11" s="177" t="s">
        <v>6241</v>
      </c>
      <c r="AT11" s="21" t="s">
        <v>6241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5882</v>
      </c>
      <c r="BH11" s="228" t="s">
        <v>5882</v>
      </c>
      <c r="BI11" s="228" t="s">
        <v>5882</v>
      </c>
      <c r="BJ11" s="228" t="s">
        <v>5882</v>
      </c>
      <c r="BK11" s="228" t="s">
        <v>5882</v>
      </c>
      <c r="BL11" s="227" t="s">
        <v>5882</v>
      </c>
      <c r="BM11" s="228" t="s">
        <v>5882</v>
      </c>
      <c r="BN11" s="228" t="s">
        <v>5882</v>
      </c>
      <c r="BO11" s="228" t="s">
        <v>5882</v>
      </c>
      <c r="BP11" s="228" t="s">
        <v>5882</v>
      </c>
      <c r="BQ11" s="243" t="s">
        <v>5882</v>
      </c>
      <c r="BR11" s="228" t="s">
        <v>5882</v>
      </c>
      <c r="BS11" s="228" t="s">
        <v>5882</v>
      </c>
      <c r="BT11" s="228" t="s">
        <v>5882</v>
      </c>
      <c r="BU11" s="228" t="s">
        <v>5882</v>
      </c>
      <c r="BV11" s="243" t="s">
        <v>5882</v>
      </c>
      <c r="BW11" s="218" t="s">
        <v>4486</v>
      </c>
      <c r="BX11" s="60">
        <v>300</v>
      </c>
      <c r="BY11" s="10">
        <v>352</v>
      </c>
      <c r="BZ11" s="60">
        <v>450</v>
      </c>
      <c r="CA11" s="47">
        <v>534.5</v>
      </c>
      <c r="CB11" s="67">
        <v>200000</v>
      </c>
      <c r="CC11" s="212" t="s">
        <v>4486</v>
      </c>
      <c r="CD11" s="60">
        <v>300</v>
      </c>
      <c r="CE11" s="47">
        <v>293</v>
      </c>
      <c r="CF11" s="47">
        <v>450</v>
      </c>
      <c r="CG11" s="47">
        <v>460.22</v>
      </c>
      <c r="CH11" s="67">
        <v>200000</v>
      </c>
      <c r="CI11" s="212" t="s">
        <v>4475</v>
      </c>
      <c r="CJ11" s="47">
        <v>250</v>
      </c>
      <c r="CK11" s="47">
        <v>313.7</v>
      </c>
      <c r="CL11" s="47">
        <v>475</v>
      </c>
      <c r="CM11" s="47">
        <v>472.29</v>
      </c>
      <c r="CN11" s="61">
        <v>200000</v>
      </c>
      <c r="CO11" s="232" t="s">
        <v>5882</v>
      </c>
      <c r="CP11" s="233" t="s">
        <v>5882</v>
      </c>
      <c r="CQ11" s="233" t="s">
        <v>5882</v>
      </c>
      <c r="CR11" s="234" t="s">
        <v>5882</v>
      </c>
      <c r="CS11" s="232" t="s">
        <v>5882</v>
      </c>
      <c r="CT11" s="233" t="s">
        <v>5882</v>
      </c>
      <c r="CU11" s="234" t="s">
        <v>5882</v>
      </c>
      <c r="CV11" s="331" t="s">
        <v>4476</v>
      </c>
      <c r="CW11" s="60">
        <v>640</v>
      </c>
      <c r="CX11" s="32">
        <v>730</v>
      </c>
      <c r="CY11" s="60">
        <v>800</v>
      </c>
      <c r="CZ11" s="32">
        <v>940</v>
      </c>
      <c r="DA11" s="67">
        <v>200000</v>
      </c>
      <c r="DB11" s="41" t="s">
        <v>4861</v>
      </c>
      <c r="DC11" s="177" t="s">
        <v>4498</v>
      </c>
      <c r="DD11" s="357" t="s">
        <v>4636</v>
      </c>
    </row>
    <row r="12" spans="1:108">
      <c r="A12" s="18">
        <v>7</v>
      </c>
      <c r="B12" s="362"/>
      <c r="C12" s="362"/>
      <c r="D12" s="436"/>
      <c r="E12" s="377"/>
      <c r="F12" s="362"/>
      <c r="G12" s="369"/>
      <c r="H12" s="369"/>
      <c r="I12" s="41" t="s">
        <v>4456</v>
      </c>
      <c r="J12" s="215" t="s">
        <v>4399</v>
      </c>
      <c r="K12" s="177" t="s">
        <v>5882</v>
      </c>
      <c r="L12" s="260" t="s">
        <v>4577</v>
      </c>
      <c r="M12" s="177" t="s">
        <v>4780</v>
      </c>
      <c r="N12" s="18" t="s">
        <v>4576</v>
      </c>
      <c r="O12" s="177" t="s">
        <v>4404</v>
      </c>
      <c r="P12" s="177" t="s">
        <v>4474</v>
      </c>
      <c r="Q12" s="177" t="s">
        <v>4419</v>
      </c>
      <c r="R12" s="177">
        <v>6</v>
      </c>
      <c r="S12" s="177" t="s">
        <v>4474</v>
      </c>
      <c r="T12" s="177" t="s">
        <v>5882</v>
      </c>
      <c r="U12" s="177" t="s">
        <v>6142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5897</v>
      </c>
      <c r="AS12" s="177" t="s">
        <v>6241</v>
      </c>
      <c r="AT12" s="21" t="s">
        <v>6241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5882</v>
      </c>
      <c r="BH12" s="228" t="s">
        <v>5882</v>
      </c>
      <c r="BI12" s="228" t="s">
        <v>5882</v>
      </c>
      <c r="BJ12" s="228" t="s">
        <v>5882</v>
      </c>
      <c r="BK12" s="228" t="s">
        <v>5882</v>
      </c>
      <c r="BL12" s="227" t="s">
        <v>5882</v>
      </c>
      <c r="BM12" s="228" t="s">
        <v>5882</v>
      </c>
      <c r="BN12" s="228" t="s">
        <v>5882</v>
      </c>
      <c r="BO12" s="228" t="s">
        <v>5882</v>
      </c>
      <c r="BP12" s="228" t="s">
        <v>5882</v>
      </c>
      <c r="BQ12" s="243" t="s">
        <v>5882</v>
      </c>
      <c r="BR12" s="228" t="s">
        <v>5882</v>
      </c>
      <c r="BS12" s="228" t="s">
        <v>5882</v>
      </c>
      <c r="BT12" s="228" t="s">
        <v>5882</v>
      </c>
      <c r="BU12" s="228" t="s">
        <v>5882</v>
      </c>
      <c r="BV12" s="243" t="s">
        <v>5882</v>
      </c>
      <c r="BW12" s="218" t="s">
        <v>4486</v>
      </c>
      <c r="BX12" s="60">
        <v>300</v>
      </c>
      <c r="BY12" s="10">
        <v>352</v>
      </c>
      <c r="BZ12" s="60">
        <v>450</v>
      </c>
      <c r="CA12" s="47">
        <v>534.5</v>
      </c>
      <c r="CB12" s="67">
        <v>200000</v>
      </c>
      <c r="CC12" s="212" t="s">
        <v>4486</v>
      </c>
      <c r="CD12" s="60">
        <v>300</v>
      </c>
      <c r="CE12" s="47">
        <v>293</v>
      </c>
      <c r="CF12" s="47">
        <v>450</v>
      </c>
      <c r="CG12" s="47">
        <v>460.22</v>
      </c>
      <c r="CH12" s="67">
        <v>200000</v>
      </c>
      <c r="CI12" s="212" t="s">
        <v>4475</v>
      </c>
      <c r="CJ12" s="47">
        <v>250</v>
      </c>
      <c r="CK12" s="47">
        <v>321</v>
      </c>
      <c r="CL12" s="47">
        <v>475</v>
      </c>
      <c r="CM12" s="47">
        <v>490.90600000000001</v>
      </c>
      <c r="CN12" s="61">
        <v>200000</v>
      </c>
      <c r="CO12" s="232" t="s">
        <v>5882</v>
      </c>
      <c r="CP12" s="233" t="s">
        <v>5882</v>
      </c>
      <c r="CQ12" s="233" t="s">
        <v>5882</v>
      </c>
      <c r="CR12" s="234" t="s">
        <v>5882</v>
      </c>
      <c r="CS12" s="232" t="s">
        <v>5882</v>
      </c>
      <c r="CT12" s="233" t="s">
        <v>5882</v>
      </c>
      <c r="CU12" s="234" t="s">
        <v>5882</v>
      </c>
      <c r="CV12" s="331" t="s">
        <v>4476</v>
      </c>
      <c r="CW12" s="60">
        <v>640</v>
      </c>
      <c r="CX12" s="32">
        <v>730</v>
      </c>
      <c r="CY12" s="60">
        <v>800</v>
      </c>
      <c r="CZ12" s="32">
        <v>940</v>
      </c>
      <c r="DA12" s="67">
        <v>200000</v>
      </c>
      <c r="DB12" s="41" t="s">
        <v>4851</v>
      </c>
      <c r="DC12" s="177" t="s">
        <v>4498</v>
      </c>
      <c r="DD12" s="357" t="s">
        <v>4636</v>
      </c>
    </row>
    <row r="13" spans="1:108">
      <c r="A13" s="18">
        <v>8</v>
      </c>
      <c r="B13" s="362"/>
      <c r="C13" s="362"/>
      <c r="D13" s="436"/>
      <c r="E13" s="377"/>
      <c r="F13" s="362"/>
      <c r="G13" s="369"/>
      <c r="H13" s="369"/>
      <c r="I13" s="41" t="s">
        <v>4457</v>
      </c>
      <c r="J13" s="215" t="s">
        <v>4399</v>
      </c>
      <c r="K13" s="177" t="s">
        <v>5882</v>
      </c>
      <c r="L13" s="260" t="s">
        <v>4577</v>
      </c>
      <c r="M13" s="177" t="s">
        <v>4780</v>
      </c>
      <c r="N13" s="18" t="s">
        <v>4576</v>
      </c>
      <c r="O13" s="177" t="s">
        <v>4404</v>
      </c>
      <c r="P13" s="177" t="s">
        <v>4474</v>
      </c>
      <c r="Q13" s="177" t="s">
        <v>4419</v>
      </c>
      <c r="R13" s="177">
        <v>10</v>
      </c>
      <c r="S13" s="177" t="s">
        <v>4474</v>
      </c>
      <c r="T13" s="177" t="s">
        <v>5882</v>
      </c>
      <c r="U13" s="177" t="s">
        <v>6142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5897</v>
      </c>
      <c r="AS13" s="177" t="s">
        <v>6241</v>
      </c>
      <c r="AT13" s="21" t="s">
        <v>6241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5882</v>
      </c>
      <c r="BH13" s="228" t="s">
        <v>5882</v>
      </c>
      <c r="BI13" s="228" t="s">
        <v>5882</v>
      </c>
      <c r="BJ13" s="228" t="s">
        <v>5882</v>
      </c>
      <c r="BK13" s="228" t="s">
        <v>5882</v>
      </c>
      <c r="BL13" s="227" t="s">
        <v>5882</v>
      </c>
      <c r="BM13" s="228" t="s">
        <v>5882</v>
      </c>
      <c r="BN13" s="228" t="s">
        <v>5882</v>
      </c>
      <c r="BO13" s="228" t="s">
        <v>5882</v>
      </c>
      <c r="BP13" s="228" t="s">
        <v>5882</v>
      </c>
      <c r="BQ13" s="243" t="s">
        <v>5882</v>
      </c>
      <c r="BR13" s="228" t="s">
        <v>5882</v>
      </c>
      <c r="BS13" s="228" t="s">
        <v>5882</v>
      </c>
      <c r="BT13" s="228" t="s">
        <v>5882</v>
      </c>
      <c r="BU13" s="228" t="s">
        <v>5882</v>
      </c>
      <c r="BV13" s="243" t="s">
        <v>5882</v>
      </c>
      <c r="BW13" s="218" t="s">
        <v>4486</v>
      </c>
      <c r="BX13" s="60">
        <v>300</v>
      </c>
      <c r="BY13" s="10">
        <v>352</v>
      </c>
      <c r="BZ13" s="60">
        <v>450</v>
      </c>
      <c r="CA13" s="47">
        <v>534.5</v>
      </c>
      <c r="CB13" s="67">
        <v>200000</v>
      </c>
      <c r="CC13" s="212" t="s">
        <v>4486</v>
      </c>
      <c r="CD13" s="60">
        <v>300</v>
      </c>
      <c r="CE13" s="47">
        <v>293</v>
      </c>
      <c r="CF13" s="47">
        <v>450</v>
      </c>
      <c r="CG13" s="47">
        <v>460.22</v>
      </c>
      <c r="CH13" s="67">
        <v>200000</v>
      </c>
      <c r="CI13" s="212" t="s">
        <v>4475</v>
      </c>
      <c r="CJ13" s="47">
        <v>250</v>
      </c>
      <c r="CK13" s="47">
        <v>320.60000000000002</v>
      </c>
      <c r="CL13" s="47">
        <v>475</v>
      </c>
      <c r="CM13" s="47">
        <v>490.90600000000001</v>
      </c>
      <c r="CN13" s="61">
        <v>200000</v>
      </c>
      <c r="CO13" s="232" t="s">
        <v>5882</v>
      </c>
      <c r="CP13" s="233" t="s">
        <v>5882</v>
      </c>
      <c r="CQ13" s="233" t="s">
        <v>5882</v>
      </c>
      <c r="CR13" s="234" t="s">
        <v>5882</v>
      </c>
      <c r="CS13" s="232" t="s">
        <v>5882</v>
      </c>
      <c r="CT13" s="233" t="s">
        <v>5882</v>
      </c>
      <c r="CU13" s="234" t="s">
        <v>5882</v>
      </c>
      <c r="CV13" s="331" t="s">
        <v>4476</v>
      </c>
      <c r="CW13" s="60">
        <v>640</v>
      </c>
      <c r="CX13" s="32">
        <v>730</v>
      </c>
      <c r="CY13" s="60">
        <v>800</v>
      </c>
      <c r="CZ13" s="32">
        <v>940</v>
      </c>
      <c r="DA13" s="67">
        <v>200000</v>
      </c>
      <c r="DB13" s="41" t="s">
        <v>4851</v>
      </c>
      <c r="DC13" s="177" t="s">
        <v>4498</v>
      </c>
      <c r="DD13" s="357" t="s">
        <v>4636</v>
      </c>
    </row>
    <row r="14" spans="1:108">
      <c r="A14" s="18">
        <v>9</v>
      </c>
      <c r="B14" s="362"/>
      <c r="C14" s="362"/>
      <c r="D14" s="436"/>
      <c r="E14" s="377"/>
      <c r="F14" s="362"/>
      <c r="G14" s="369"/>
      <c r="H14" s="369"/>
      <c r="I14" s="41" t="s">
        <v>4458</v>
      </c>
      <c r="J14" s="215" t="s">
        <v>4399</v>
      </c>
      <c r="K14" s="177" t="s">
        <v>5882</v>
      </c>
      <c r="L14" s="260" t="s">
        <v>4577</v>
      </c>
      <c r="M14" s="177" t="s">
        <v>4780</v>
      </c>
      <c r="N14" s="18" t="s">
        <v>4576</v>
      </c>
      <c r="O14" s="177" t="s">
        <v>4404</v>
      </c>
      <c r="P14" s="177" t="s">
        <v>4474</v>
      </c>
      <c r="Q14" s="177" t="s">
        <v>4404</v>
      </c>
      <c r="R14" s="177" t="s">
        <v>5882</v>
      </c>
      <c r="S14" s="177" t="s">
        <v>4474</v>
      </c>
      <c r="T14" s="177" t="s">
        <v>5882</v>
      </c>
      <c r="U14" s="177" t="s">
        <v>6142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5897</v>
      </c>
      <c r="AS14" s="177" t="s">
        <v>6241</v>
      </c>
      <c r="AT14" s="21" t="s">
        <v>6241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5882</v>
      </c>
      <c r="BH14" s="228" t="s">
        <v>5882</v>
      </c>
      <c r="BI14" s="228" t="s">
        <v>5882</v>
      </c>
      <c r="BJ14" s="228" t="s">
        <v>5882</v>
      </c>
      <c r="BK14" s="228" t="s">
        <v>5882</v>
      </c>
      <c r="BL14" s="227" t="s">
        <v>5882</v>
      </c>
      <c r="BM14" s="228" t="s">
        <v>5882</v>
      </c>
      <c r="BN14" s="228" t="s">
        <v>5882</v>
      </c>
      <c r="BO14" s="228" t="s">
        <v>5882</v>
      </c>
      <c r="BP14" s="228" t="s">
        <v>5882</v>
      </c>
      <c r="BQ14" s="243" t="s">
        <v>5882</v>
      </c>
      <c r="BR14" s="228" t="s">
        <v>5882</v>
      </c>
      <c r="BS14" s="228" t="s">
        <v>5882</v>
      </c>
      <c r="BT14" s="228" t="s">
        <v>5882</v>
      </c>
      <c r="BU14" s="228" t="s">
        <v>5882</v>
      </c>
      <c r="BV14" s="243" t="s">
        <v>5882</v>
      </c>
      <c r="BW14" s="218" t="s">
        <v>4486</v>
      </c>
      <c r="BX14" s="60">
        <v>300</v>
      </c>
      <c r="BY14" s="10">
        <v>334</v>
      </c>
      <c r="BZ14" s="60">
        <v>450</v>
      </c>
      <c r="CA14" s="47">
        <v>522</v>
      </c>
      <c r="CB14" s="67">
        <v>200000</v>
      </c>
      <c r="CC14" s="212" t="s">
        <v>4486</v>
      </c>
      <c r="CD14" s="60">
        <v>300</v>
      </c>
      <c r="CE14" s="47">
        <v>313.5</v>
      </c>
      <c r="CF14" s="47">
        <v>450</v>
      </c>
      <c r="CG14" s="47">
        <v>479</v>
      </c>
      <c r="CH14" s="67">
        <v>200000</v>
      </c>
      <c r="CI14" s="212" t="s">
        <v>4475</v>
      </c>
      <c r="CJ14" s="47">
        <v>250</v>
      </c>
      <c r="CK14" s="47">
        <v>220.6</v>
      </c>
      <c r="CL14" s="47">
        <v>475</v>
      </c>
      <c r="CM14" s="47">
        <v>403.34</v>
      </c>
      <c r="CN14" s="61">
        <v>200000</v>
      </c>
      <c r="CO14" s="232" t="s">
        <v>5882</v>
      </c>
      <c r="CP14" s="233" t="s">
        <v>5882</v>
      </c>
      <c r="CQ14" s="233" t="s">
        <v>5882</v>
      </c>
      <c r="CR14" s="234" t="s">
        <v>5882</v>
      </c>
      <c r="CS14" s="232" t="s">
        <v>5882</v>
      </c>
      <c r="CT14" s="233" t="s">
        <v>5882</v>
      </c>
      <c r="CU14" s="234" t="s">
        <v>5882</v>
      </c>
      <c r="CV14" s="331" t="s">
        <v>4476</v>
      </c>
      <c r="CW14" s="60">
        <v>640</v>
      </c>
      <c r="CX14" s="32">
        <v>730</v>
      </c>
      <c r="CY14" s="60">
        <v>800</v>
      </c>
      <c r="CZ14" s="32">
        <v>940</v>
      </c>
      <c r="DA14" s="67">
        <v>200000</v>
      </c>
      <c r="DB14" s="41" t="s">
        <v>4862</v>
      </c>
      <c r="DC14" s="177" t="s">
        <v>4498</v>
      </c>
      <c r="DD14" s="357" t="s">
        <v>4636</v>
      </c>
    </row>
    <row r="15" spans="1:108">
      <c r="A15" s="18">
        <v>10</v>
      </c>
      <c r="B15" s="362"/>
      <c r="C15" s="362"/>
      <c r="D15" s="436"/>
      <c r="E15" s="377"/>
      <c r="F15" s="362"/>
      <c r="G15" s="369"/>
      <c r="H15" s="369"/>
      <c r="I15" s="41" t="s">
        <v>4459</v>
      </c>
      <c r="J15" s="215" t="s">
        <v>4399</v>
      </c>
      <c r="K15" s="177" t="s">
        <v>5882</v>
      </c>
      <c r="L15" s="260" t="s">
        <v>4577</v>
      </c>
      <c r="M15" s="177" t="s">
        <v>4780</v>
      </c>
      <c r="N15" s="18" t="s">
        <v>4576</v>
      </c>
      <c r="O15" s="177" t="s">
        <v>4404</v>
      </c>
      <c r="P15" s="177" t="s">
        <v>4474</v>
      </c>
      <c r="Q15" s="177" t="s">
        <v>4419</v>
      </c>
      <c r="R15" s="177">
        <v>10</v>
      </c>
      <c r="S15" s="177" t="s">
        <v>4474</v>
      </c>
      <c r="T15" s="177" t="s">
        <v>5882</v>
      </c>
      <c r="U15" s="177" t="s">
        <v>6142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5897</v>
      </c>
      <c r="AS15" s="177" t="s">
        <v>6241</v>
      </c>
      <c r="AT15" s="21" t="s">
        <v>6241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5882</v>
      </c>
      <c r="BH15" s="228" t="s">
        <v>5882</v>
      </c>
      <c r="BI15" s="228" t="s">
        <v>5882</v>
      </c>
      <c r="BJ15" s="228" t="s">
        <v>5882</v>
      </c>
      <c r="BK15" s="228" t="s">
        <v>5882</v>
      </c>
      <c r="BL15" s="227" t="s">
        <v>5882</v>
      </c>
      <c r="BM15" s="228" t="s">
        <v>5882</v>
      </c>
      <c r="BN15" s="228" t="s">
        <v>5882</v>
      </c>
      <c r="BO15" s="228" t="s">
        <v>5882</v>
      </c>
      <c r="BP15" s="228" t="s">
        <v>5882</v>
      </c>
      <c r="BQ15" s="243" t="s">
        <v>5882</v>
      </c>
      <c r="BR15" s="228" t="s">
        <v>5882</v>
      </c>
      <c r="BS15" s="228" t="s">
        <v>5882</v>
      </c>
      <c r="BT15" s="228" t="s">
        <v>5882</v>
      </c>
      <c r="BU15" s="228" t="s">
        <v>5882</v>
      </c>
      <c r="BV15" s="243" t="s">
        <v>5882</v>
      </c>
      <c r="BW15" s="218" t="s">
        <v>4486</v>
      </c>
      <c r="BX15" s="60">
        <v>300</v>
      </c>
      <c r="BY15" s="10">
        <v>334</v>
      </c>
      <c r="BZ15" s="60">
        <v>450</v>
      </c>
      <c r="CA15" s="47">
        <v>522</v>
      </c>
      <c r="CB15" s="67">
        <v>200000</v>
      </c>
      <c r="CC15" s="212" t="s">
        <v>4486</v>
      </c>
      <c r="CD15" s="60">
        <v>300</v>
      </c>
      <c r="CE15" s="47">
        <v>313.5</v>
      </c>
      <c r="CF15" s="47">
        <v>450</v>
      </c>
      <c r="CG15" s="47">
        <v>479</v>
      </c>
      <c r="CH15" s="67">
        <v>200000</v>
      </c>
      <c r="CI15" s="212" t="s">
        <v>4475</v>
      </c>
      <c r="CJ15" s="47">
        <v>250</v>
      </c>
      <c r="CK15" s="47">
        <v>220.6</v>
      </c>
      <c r="CL15" s="47">
        <v>475</v>
      </c>
      <c r="CM15" s="47">
        <v>403.34</v>
      </c>
      <c r="CN15" s="61">
        <v>200000</v>
      </c>
      <c r="CO15" s="232" t="s">
        <v>5882</v>
      </c>
      <c r="CP15" s="233" t="s">
        <v>5882</v>
      </c>
      <c r="CQ15" s="233" t="s">
        <v>5882</v>
      </c>
      <c r="CR15" s="234" t="s">
        <v>5882</v>
      </c>
      <c r="CS15" s="232" t="s">
        <v>5882</v>
      </c>
      <c r="CT15" s="233" t="s">
        <v>5882</v>
      </c>
      <c r="CU15" s="234" t="s">
        <v>5882</v>
      </c>
      <c r="CV15" s="331" t="s">
        <v>4476</v>
      </c>
      <c r="CW15" s="60">
        <v>640</v>
      </c>
      <c r="CX15" s="32">
        <v>730</v>
      </c>
      <c r="CY15" s="60">
        <v>800</v>
      </c>
      <c r="CZ15" s="32">
        <v>940</v>
      </c>
      <c r="DA15" s="67">
        <v>200000</v>
      </c>
      <c r="DB15" s="29" t="s">
        <v>28</v>
      </c>
      <c r="DC15" s="177" t="s">
        <v>4498</v>
      </c>
      <c r="DD15" s="357" t="s">
        <v>4636</v>
      </c>
    </row>
    <row r="16" spans="1:108">
      <c r="A16" s="18">
        <v>11</v>
      </c>
      <c r="B16" s="362"/>
      <c r="C16" s="362"/>
      <c r="D16" s="436"/>
      <c r="E16" s="377"/>
      <c r="F16" s="362"/>
      <c r="G16" s="369"/>
      <c r="H16" s="369"/>
      <c r="I16" s="41" t="s">
        <v>4460</v>
      </c>
      <c r="J16" s="215" t="s">
        <v>4399</v>
      </c>
      <c r="K16" s="177" t="s">
        <v>5882</v>
      </c>
      <c r="L16" s="260" t="s">
        <v>4577</v>
      </c>
      <c r="M16" s="177" t="s">
        <v>4780</v>
      </c>
      <c r="N16" s="18" t="s">
        <v>4576</v>
      </c>
      <c r="O16" s="177" t="s">
        <v>4404</v>
      </c>
      <c r="P16" s="177" t="s">
        <v>4474</v>
      </c>
      <c r="Q16" s="177" t="s">
        <v>4404</v>
      </c>
      <c r="R16" s="177" t="s">
        <v>5882</v>
      </c>
      <c r="S16" s="177" t="s">
        <v>4474</v>
      </c>
      <c r="T16" s="177" t="s">
        <v>5882</v>
      </c>
      <c r="U16" s="177" t="s">
        <v>6142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5897</v>
      </c>
      <c r="AS16" s="177" t="s">
        <v>6241</v>
      </c>
      <c r="AT16" s="21" t="s">
        <v>6241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5882</v>
      </c>
      <c r="BH16" s="228" t="s">
        <v>5882</v>
      </c>
      <c r="BI16" s="228" t="s">
        <v>5882</v>
      </c>
      <c r="BJ16" s="228" t="s">
        <v>5882</v>
      </c>
      <c r="BK16" s="228" t="s">
        <v>5882</v>
      </c>
      <c r="BL16" s="227" t="s">
        <v>5882</v>
      </c>
      <c r="BM16" s="228" t="s">
        <v>5882</v>
      </c>
      <c r="BN16" s="228" t="s">
        <v>5882</v>
      </c>
      <c r="BO16" s="228" t="s">
        <v>5882</v>
      </c>
      <c r="BP16" s="228" t="s">
        <v>5882</v>
      </c>
      <c r="BQ16" s="243" t="s">
        <v>5882</v>
      </c>
      <c r="BR16" s="228" t="s">
        <v>5882</v>
      </c>
      <c r="BS16" s="228" t="s">
        <v>5882</v>
      </c>
      <c r="BT16" s="228" t="s">
        <v>5882</v>
      </c>
      <c r="BU16" s="228" t="s">
        <v>5882</v>
      </c>
      <c r="BV16" s="243" t="s">
        <v>5882</v>
      </c>
      <c r="BW16" s="218" t="s">
        <v>4486</v>
      </c>
      <c r="BX16" s="60">
        <v>300</v>
      </c>
      <c r="BY16" s="10">
        <v>312</v>
      </c>
      <c r="BZ16" s="60">
        <v>450</v>
      </c>
      <c r="CA16" s="47">
        <v>512</v>
      </c>
      <c r="CB16" s="67">
        <v>200000</v>
      </c>
      <c r="CC16" s="212" t="s">
        <v>4486</v>
      </c>
      <c r="CD16" s="60">
        <v>300</v>
      </c>
      <c r="CE16" s="47">
        <v>421</v>
      </c>
      <c r="CF16" s="47">
        <v>450</v>
      </c>
      <c r="CG16" s="47">
        <v>554.33849999999995</v>
      </c>
      <c r="CH16" s="67">
        <v>200000</v>
      </c>
      <c r="CI16" s="212" t="s">
        <v>4475</v>
      </c>
      <c r="CJ16" s="47">
        <v>250</v>
      </c>
      <c r="CK16" s="47">
        <v>433.68</v>
      </c>
      <c r="CL16" s="47">
        <v>475</v>
      </c>
      <c r="CM16" s="47">
        <v>752.2</v>
      </c>
      <c r="CN16" s="61">
        <v>200000</v>
      </c>
      <c r="CO16" s="232" t="s">
        <v>5882</v>
      </c>
      <c r="CP16" s="233" t="s">
        <v>5882</v>
      </c>
      <c r="CQ16" s="233" t="s">
        <v>5882</v>
      </c>
      <c r="CR16" s="234" t="s">
        <v>5882</v>
      </c>
      <c r="CS16" s="232" t="s">
        <v>5882</v>
      </c>
      <c r="CT16" s="233" t="s">
        <v>5882</v>
      </c>
      <c r="CU16" s="234" t="s">
        <v>5882</v>
      </c>
      <c r="CV16" s="331" t="s">
        <v>4476</v>
      </c>
      <c r="CW16" s="60">
        <v>640</v>
      </c>
      <c r="CX16" s="32">
        <v>730</v>
      </c>
      <c r="CY16" s="60">
        <v>800</v>
      </c>
      <c r="CZ16" s="32">
        <v>940</v>
      </c>
      <c r="DA16" s="67">
        <v>200000</v>
      </c>
      <c r="DB16" s="41" t="s">
        <v>4851</v>
      </c>
      <c r="DC16" s="177" t="s">
        <v>4498</v>
      </c>
      <c r="DD16" s="357" t="s">
        <v>4636</v>
      </c>
    </row>
    <row r="17" spans="1:108">
      <c r="A17" s="18">
        <v>12</v>
      </c>
      <c r="B17" s="362"/>
      <c r="C17" s="362"/>
      <c r="D17" s="436"/>
      <c r="E17" s="377"/>
      <c r="F17" s="362"/>
      <c r="G17" s="369"/>
      <c r="H17" s="369"/>
      <c r="I17" s="41" t="s">
        <v>4461</v>
      </c>
      <c r="J17" s="215" t="s">
        <v>4399</v>
      </c>
      <c r="K17" s="177" t="s">
        <v>5882</v>
      </c>
      <c r="L17" s="260" t="s">
        <v>4577</v>
      </c>
      <c r="M17" s="177" t="s">
        <v>4780</v>
      </c>
      <c r="N17" s="18" t="s">
        <v>4576</v>
      </c>
      <c r="O17" s="177" t="s">
        <v>4404</v>
      </c>
      <c r="P17" s="177" t="s">
        <v>4474</v>
      </c>
      <c r="Q17" s="177" t="s">
        <v>4404</v>
      </c>
      <c r="R17" s="177" t="s">
        <v>5882</v>
      </c>
      <c r="S17" s="177" t="s">
        <v>4474</v>
      </c>
      <c r="T17" s="177" t="s">
        <v>5882</v>
      </c>
      <c r="U17" s="177" t="s">
        <v>6142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5897</v>
      </c>
      <c r="AS17" s="177" t="s">
        <v>6241</v>
      </c>
      <c r="AT17" s="21" t="s">
        <v>6241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5882</v>
      </c>
      <c r="BH17" s="228" t="s">
        <v>5882</v>
      </c>
      <c r="BI17" s="228" t="s">
        <v>5882</v>
      </c>
      <c r="BJ17" s="228" t="s">
        <v>5882</v>
      </c>
      <c r="BK17" s="228" t="s">
        <v>5882</v>
      </c>
      <c r="BL17" s="227" t="s">
        <v>5882</v>
      </c>
      <c r="BM17" s="228" t="s">
        <v>5882</v>
      </c>
      <c r="BN17" s="228" t="s">
        <v>5882</v>
      </c>
      <c r="BO17" s="228" t="s">
        <v>5882</v>
      </c>
      <c r="BP17" s="228" t="s">
        <v>5882</v>
      </c>
      <c r="BQ17" s="243" t="s">
        <v>5882</v>
      </c>
      <c r="BR17" s="228" t="s">
        <v>5882</v>
      </c>
      <c r="BS17" s="228" t="s">
        <v>5882</v>
      </c>
      <c r="BT17" s="228" t="s">
        <v>5882</v>
      </c>
      <c r="BU17" s="228" t="s">
        <v>5882</v>
      </c>
      <c r="BV17" s="243" t="s">
        <v>5882</v>
      </c>
      <c r="BW17" s="218" t="s">
        <v>4486</v>
      </c>
      <c r="BX17" s="60">
        <v>300</v>
      </c>
      <c r="BY17" s="10">
        <v>312</v>
      </c>
      <c r="BZ17" s="60">
        <v>450</v>
      </c>
      <c r="CA17" s="47">
        <v>512</v>
      </c>
      <c r="CB17" s="67">
        <v>200000</v>
      </c>
      <c r="CC17" s="212" t="s">
        <v>4486</v>
      </c>
      <c r="CD17" s="60">
        <v>300</v>
      </c>
      <c r="CE17" s="47">
        <v>421</v>
      </c>
      <c r="CF17" s="47">
        <v>450</v>
      </c>
      <c r="CG17" s="47">
        <v>554.33849999999995</v>
      </c>
      <c r="CH17" s="67">
        <v>200000</v>
      </c>
      <c r="CI17" s="212" t="s">
        <v>4475</v>
      </c>
      <c r="CJ17" s="47">
        <v>250</v>
      </c>
      <c r="CK17" s="47">
        <v>292.3</v>
      </c>
      <c r="CL17" s="47">
        <v>475</v>
      </c>
      <c r="CM17" s="47">
        <v>490.21699999999998</v>
      </c>
      <c r="CN17" s="61">
        <v>200000</v>
      </c>
      <c r="CO17" s="232" t="s">
        <v>5882</v>
      </c>
      <c r="CP17" s="233" t="s">
        <v>5882</v>
      </c>
      <c r="CQ17" s="233" t="s">
        <v>5882</v>
      </c>
      <c r="CR17" s="234" t="s">
        <v>5882</v>
      </c>
      <c r="CS17" s="232" t="s">
        <v>5882</v>
      </c>
      <c r="CT17" s="233" t="s">
        <v>5882</v>
      </c>
      <c r="CU17" s="234" t="s">
        <v>5882</v>
      </c>
      <c r="CV17" s="331" t="s">
        <v>4476</v>
      </c>
      <c r="CW17" s="60">
        <v>640</v>
      </c>
      <c r="CX17" s="32">
        <v>730</v>
      </c>
      <c r="CY17" s="60">
        <v>800</v>
      </c>
      <c r="CZ17" s="32">
        <v>940</v>
      </c>
      <c r="DA17" s="67">
        <v>200000</v>
      </c>
      <c r="DB17" s="41" t="s">
        <v>28</v>
      </c>
      <c r="DC17" s="177" t="s">
        <v>4498</v>
      </c>
      <c r="DD17" s="357" t="s">
        <v>4636</v>
      </c>
    </row>
    <row r="18" spans="1:108">
      <c r="A18" s="18">
        <v>13</v>
      </c>
      <c r="B18" s="362"/>
      <c r="C18" s="362"/>
      <c r="D18" s="436"/>
      <c r="E18" s="377"/>
      <c r="F18" s="362"/>
      <c r="G18" s="369"/>
      <c r="H18" s="369"/>
      <c r="I18" s="41" t="s">
        <v>4462</v>
      </c>
      <c r="J18" s="215" t="s">
        <v>4399</v>
      </c>
      <c r="K18" s="177" t="s">
        <v>5882</v>
      </c>
      <c r="L18" s="260" t="s">
        <v>4577</v>
      </c>
      <c r="M18" s="177" t="s">
        <v>4780</v>
      </c>
      <c r="N18" s="18" t="s">
        <v>4576</v>
      </c>
      <c r="O18" s="177" t="s">
        <v>4404</v>
      </c>
      <c r="P18" s="177" t="s">
        <v>4474</v>
      </c>
      <c r="Q18" s="177" t="s">
        <v>4404</v>
      </c>
      <c r="R18" s="177" t="s">
        <v>5882</v>
      </c>
      <c r="S18" s="177" t="s">
        <v>4474</v>
      </c>
      <c r="T18" s="177" t="s">
        <v>5882</v>
      </c>
      <c r="U18" s="177" t="s">
        <v>6142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5897</v>
      </c>
      <c r="AS18" s="177" t="s">
        <v>6241</v>
      </c>
      <c r="AT18" s="21" t="s">
        <v>6241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5882</v>
      </c>
      <c r="BH18" s="228" t="s">
        <v>5882</v>
      </c>
      <c r="BI18" s="228" t="s">
        <v>5882</v>
      </c>
      <c r="BJ18" s="228" t="s">
        <v>5882</v>
      </c>
      <c r="BK18" s="228" t="s">
        <v>5882</v>
      </c>
      <c r="BL18" s="227" t="s">
        <v>5882</v>
      </c>
      <c r="BM18" s="228" t="s">
        <v>5882</v>
      </c>
      <c r="BN18" s="228" t="s">
        <v>5882</v>
      </c>
      <c r="BO18" s="228" t="s">
        <v>5882</v>
      </c>
      <c r="BP18" s="228" t="s">
        <v>5882</v>
      </c>
      <c r="BQ18" s="243" t="s">
        <v>5882</v>
      </c>
      <c r="BR18" s="228" t="s">
        <v>5882</v>
      </c>
      <c r="BS18" s="228" t="s">
        <v>5882</v>
      </c>
      <c r="BT18" s="228" t="s">
        <v>5882</v>
      </c>
      <c r="BU18" s="228" t="s">
        <v>5882</v>
      </c>
      <c r="BV18" s="243" t="s">
        <v>5882</v>
      </c>
      <c r="BW18" s="218" t="s">
        <v>4486</v>
      </c>
      <c r="BX18" s="60">
        <v>300</v>
      </c>
      <c r="BY18" s="10">
        <v>312</v>
      </c>
      <c r="BZ18" s="60">
        <v>450</v>
      </c>
      <c r="CA18" s="47">
        <v>512</v>
      </c>
      <c r="CB18" s="67">
        <v>200000</v>
      </c>
      <c r="CC18" s="212" t="s">
        <v>4486</v>
      </c>
      <c r="CD18" s="60">
        <v>300</v>
      </c>
      <c r="CE18" s="47">
        <v>421</v>
      </c>
      <c r="CF18" s="47">
        <v>450</v>
      </c>
      <c r="CG18" s="47">
        <v>554.33849999999995</v>
      </c>
      <c r="CH18" s="67">
        <v>200000</v>
      </c>
      <c r="CI18" s="212" t="s">
        <v>4475</v>
      </c>
      <c r="CJ18" s="47">
        <v>250</v>
      </c>
      <c r="CK18" s="47">
        <v>281.99</v>
      </c>
      <c r="CL18" s="47">
        <v>475</v>
      </c>
      <c r="CM18" s="47">
        <v>504</v>
      </c>
      <c r="CN18" s="61">
        <v>200000</v>
      </c>
      <c r="CO18" s="232" t="s">
        <v>5882</v>
      </c>
      <c r="CP18" s="233" t="s">
        <v>5882</v>
      </c>
      <c r="CQ18" s="233" t="s">
        <v>5882</v>
      </c>
      <c r="CR18" s="234" t="s">
        <v>5882</v>
      </c>
      <c r="CS18" s="232" t="s">
        <v>5882</v>
      </c>
      <c r="CT18" s="233" t="s">
        <v>5882</v>
      </c>
      <c r="CU18" s="234" t="s">
        <v>5882</v>
      </c>
      <c r="CV18" s="331" t="s">
        <v>4476</v>
      </c>
      <c r="CW18" s="60">
        <v>640</v>
      </c>
      <c r="CX18" s="32">
        <v>730</v>
      </c>
      <c r="CY18" s="60">
        <v>800</v>
      </c>
      <c r="CZ18" s="32">
        <v>940</v>
      </c>
      <c r="DA18" s="67">
        <v>200000</v>
      </c>
      <c r="DB18" s="41" t="s">
        <v>28</v>
      </c>
      <c r="DC18" s="177" t="s">
        <v>4498</v>
      </c>
      <c r="DD18" s="357" t="s">
        <v>4636</v>
      </c>
    </row>
    <row r="19" spans="1:108">
      <c r="A19" s="18">
        <v>14</v>
      </c>
      <c r="B19" s="362"/>
      <c r="C19" s="362"/>
      <c r="D19" s="436"/>
      <c r="E19" s="377"/>
      <c r="F19" s="362"/>
      <c r="G19" s="369"/>
      <c r="H19" s="369"/>
      <c r="I19" s="41" t="s">
        <v>4463</v>
      </c>
      <c r="J19" s="215" t="s">
        <v>4399</v>
      </c>
      <c r="K19" s="177" t="s">
        <v>5882</v>
      </c>
      <c r="L19" s="260" t="s">
        <v>4577</v>
      </c>
      <c r="M19" s="177" t="s">
        <v>4780</v>
      </c>
      <c r="N19" s="18" t="s">
        <v>4576</v>
      </c>
      <c r="O19" s="177" t="s">
        <v>4404</v>
      </c>
      <c r="P19" s="177" t="s">
        <v>4474</v>
      </c>
      <c r="Q19" s="177" t="s">
        <v>4419</v>
      </c>
      <c r="R19" s="177">
        <v>6</v>
      </c>
      <c r="S19" s="177" t="s">
        <v>4474</v>
      </c>
      <c r="T19" s="177" t="s">
        <v>5882</v>
      </c>
      <c r="U19" s="177" t="s">
        <v>6142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5897</v>
      </c>
      <c r="AS19" s="177" t="s">
        <v>6241</v>
      </c>
      <c r="AT19" s="21" t="s">
        <v>6241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5882</v>
      </c>
      <c r="BH19" s="228" t="s">
        <v>5882</v>
      </c>
      <c r="BI19" s="228" t="s">
        <v>5882</v>
      </c>
      <c r="BJ19" s="228" t="s">
        <v>5882</v>
      </c>
      <c r="BK19" s="228" t="s">
        <v>5882</v>
      </c>
      <c r="BL19" s="227" t="s">
        <v>5882</v>
      </c>
      <c r="BM19" s="228" t="s">
        <v>5882</v>
      </c>
      <c r="BN19" s="228" t="s">
        <v>5882</v>
      </c>
      <c r="BO19" s="228" t="s">
        <v>5882</v>
      </c>
      <c r="BP19" s="228" t="s">
        <v>5882</v>
      </c>
      <c r="BQ19" s="243" t="s">
        <v>5882</v>
      </c>
      <c r="BR19" s="228" t="s">
        <v>5882</v>
      </c>
      <c r="BS19" s="228" t="s">
        <v>5882</v>
      </c>
      <c r="BT19" s="228" t="s">
        <v>5882</v>
      </c>
      <c r="BU19" s="228" t="s">
        <v>5882</v>
      </c>
      <c r="BV19" s="243" t="s">
        <v>5882</v>
      </c>
      <c r="BW19" s="218" t="s">
        <v>4486</v>
      </c>
      <c r="BX19" s="60">
        <v>300</v>
      </c>
      <c r="BY19" s="10">
        <v>312</v>
      </c>
      <c r="BZ19" s="60">
        <v>450</v>
      </c>
      <c r="CA19" s="47">
        <v>512</v>
      </c>
      <c r="CB19" s="67">
        <v>200000</v>
      </c>
      <c r="CC19" s="212" t="s">
        <v>4486</v>
      </c>
      <c r="CD19" s="60">
        <v>300</v>
      </c>
      <c r="CE19" s="47">
        <v>421</v>
      </c>
      <c r="CF19" s="47">
        <v>450</v>
      </c>
      <c r="CG19" s="47">
        <v>554.33849999999995</v>
      </c>
      <c r="CH19" s="67">
        <v>200000</v>
      </c>
      <c r="CI19" s="212" t="s">
        <v>4475</v>
      </c>
      <c r="CJ19" s="47">
        <v>250</v>
      </c>
      <c r="CK19" s="47">
        <v>433.68</v>
      </c>
      <c r="CL19" s="47">
        <v>475</v>
      </c>
      <c r="CM19" s="47">
        <v>752.2</v>
      </c>
      <c r="CN19" s="61">
        <v>200000</v>
      </c>
      <c r="CO19" s="232" t="s">
        <v>5882</v>
      </c>
      <c r="CP19" s="233" t="s">
        <v>5882</v>
      </c>
      <c r="CQ19" s="233" t="s">
        <v>5882</v>
      </c>
      <c r="CR19" s="234" t="s">
        <v>5882</v>
      </c>
      <c r="CS19" s="232" t="s">
        <v>5882</v>
      </c>
      <c r="CT19" s="233" t="s">
        <v>5882</v>
      </c>
      <c r="CU19" s="234" t="s">
        <v>5882</v>
      </c>
      <c r="CV19" s="331" t="s">
        <v>4476</v>
      </c>
      <c r="CW19" s="60">
        <v>640</v>
      </c>
      <c r="CX19" s="32">
        <v>730</v>
      </c>
      <c r="CY19" s="60">
        <v>800</v>
      </c>
      <c r="CZ19" s="32">
        <v>940</v>
      </c>
      <c r="DA19" s="67">
        <v>200000</v>
      </c>
      <c r="DB19" s="29" t="s">
        <v>4851</v>
      </c>
      <c r="DC19" s="177" t="s">
        <v>4498</v>
      </c>
      <c r="DD19" s="357" t="s">
        <v>4636</v>
      </c>
    </row>
    <row r="20" spans="1:108">
      <c r="A20" s="18">
        <v>15</v>
      </c>
      <c r="B20" s="362"/>
      <c r="C20" s="362"/>
      <c r="D20" s="436"/>
      <c r="E20" s="377"/>
      <c r="F20" s="362"/>
      <c r="G20" s="369"/>
      <c r="H20" s="369"/>
      <c r="I20" s="41" t="s">
        <v>4464</v>
      </c>
      <c r="J20" s="215" t="s">
        <v>4399</v>
      </c>
      <c r="K20" s="177" t="s">
        <v>5882</v>
      </c>
      <c r="L20" s="260" t="s">
        <v>4577</v>
      </c>
      <c r="M20" s="177" t="s">
        <v>4780</v>
      </c>
      <c r="N20" s="18" t="s">
        <v>4576</v>
      </c>
      <c r="O20" s="177" t="s">
        <v>4404</v>
      </c>
      <c r="P20" s="177" t="s">
        <v>4474</v>
      </c>
      <c r="Q20" s="177" t="s">
        <v>4419</v>
      </c>
      <c r="R20" s="177">
        <v>6</v>
      </c>
      <c r="S20" s="177" t="s">
        <v>4474</v>
      </c>
      <c r="T20" s="177" t="s">
        <v>5882</v>
      </c>
      <c r="U20" s="177" t="s">
        <v>6142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5897</v>
      </c>
      <c r="AS20" s="177" t="s">
        <v>6241</v>
      </c>
      <c r="AT20" s="21" t="s">
        <v>6241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5882</v>
      </c>
      <c r="BH20" s="228" t="s">
        <v>5882</v>
      </c>
      <c r="BI20" s="228" t="s">
        <v>5882</v>
      </c>
      <c r="BJ20" s="228" t="s">
        <v>5882</v>
      </c>
      <c r="BK20" s="228" t="s">
        <v>5882</v>
      </c>
      <c r="BL20" s="227" t="s">
        <v>5882</v>
      </c>
      <c r="BM20" s="228" t="s">
        <v>5882</v>
      </c>
      <c r="BN20" s="228" t="s">
        <v>5882</v>
      </c>
      <c r="BO20" s="228" t="s">
        <v>5882</v>
      </c>
      <c r="BP20" s="228" t="s">
        <v>5882</v>
      </c>
      <c r="BQ20" s="243" t="s">
        <v>5882</v>
      </c>
      <c r="BR20" s="228" t="s">
        <v>5882</v>
      </c>
      <c r="BS20" s="228" t="s">
        <v>5882</v>
      </c>
      <c r="BT20" s="228" t="s">
        <v>5882</v>
      </c>
      <c r="BU20" s="228" t="s">
        <v>5882</v>
      </c>
      <c r="BV20" s="243" t="s">
        <v>5882</v>
      </c>
      <c r="BW20" s="218" t="s">
        <v>4486</v>
      </c>
      <c r="BX20" s="60">
        <v>300</v>
      </c>
      <c r="BY20" s="10">
        <v>312</v>
      </c>
      <c r="BZ20" s="60">
        <v>450</v>
      </c>
      <c r="CA20" s="47">
        <v>512</v>
      </c>
      <c r="CB20" s="67">
        <v>200000</v>
      </c>
      <c r="CC20" s="212" t="s">
        <v>4486</v>
      </c>
      <c r="CD20" s="60">
        <v>300</v>
      </c>
      <c r="CE20" s="47">
        <v>421</v>
      </c>
      <c r="CF20" s="47">
        <v>450</v>
      </c>
      <c r="CG20" s="47">
        <v>554.33849999999995</v>
      </c>
      <c r="CH20" s="67">
        <v>200000</v>
      </c>
      <c r="CI20" s="212" t="s">
        <v>4475</v>
      </c>
      <c r="CJ20" s="47">
        <v>250</v>
      </c>
      <c r="CK20" s="47">
        <v>292.3</v>
      </c>
      <c r="CL20" s="47">
        <v>475</v>
      </c>
      <c r="CM20" s="47">
        <v>490.21699999999998</v>
      </c>
      <c r="CN20" s="61">
        <v>200000</v>
      </c>
      <c r="CO20" s="232" t="s">
        <v>5882</v>
      </c>
      <c r="CP20" s="233" t="s">
        <v>5882</v>
      </c>
      <c r="CQ20" s="233" t="s">
        <v>5882</v>
      </c>
      <c r="CR20" s="234" t="s">
        <v>5882</v>
      </c>
      <c r="CS20" s="232" t="s">
        <v>5882</v>
      </c>
      <c r="CT20" s="233" t="s">
        <v>5882</v>
      </c>
      <c r="CU20" s="234" t="s">
        <v>5882</v>
      </c>
      <c r="CV20" s="331" t="s">
        <v>4476</v>
      </c>
      <c r="CW20" s="60">
        <v>640</v>
      </c>
      <c r="CX20" s="32">
        <v>730</v>
      </c>
      <c r="CY20" s="60">
        <v>800</v>
      </c>
      <c r="CZ20" s="32">
        <v>940</v>
      </c>
      <c r="DA20" s="67">
        <v>200000</v>
      </c>
      <c r="DB20" s="29" t="s">
        <v>28</v>
      </c>
      <c r="DC20" s="177" t="s">
        <v>4498</v>
      </c>
      <c r="DD20" s="357" t="s">
        <v>4636</v>
      </c>
    </row>
    <row r="21" spans="1:108">
      <c r="A21" s="18">
        <v>16</v>
      </c>
      <c r="B21" s="362"/>
      <c r="C21" s="362"/>
      <c r="D21" s="436"/>
      <c r="E21" s="377"/>
      <c r="F21" s="362"/>
      <c r="G21" s="369"/>
      <c r="H21" s="369"/>
      <c r="I21" s="41" t="s">
        <v>4465</v>
      </c>
      <c r="J21" s="215" t="s">
        <v>4399</v>
      </c>
      <c r="K21" s="177" t="s">
        <v>5882</v>
      </c>
      <c r="L21" s="260" t="s">
        <v>4577</v>
      </c>
      <c r="M21" s="177" t="s">
        <v>4780</v>
      </c>
      <c r="N21" s="18" t="s">
        <v>4576</v>
      </c>
      <c r="O21" s="177" t="s">
        <v>4404</v>
      </c>
      <c r="P21" s="177" t="s">
        <v>4474</v>
      </c>
      <c r="Q21" s="177" t="s">
        <v>4419</v>
      </c>
      <c r="R21" s="177">
        <v>6</v>
      </c>
      <c r="S21" s="177" t="s">
        <v>4474</v>
      </c>
      <c r="T21" s="177" t="s">
        <v>5882</v>
      </c>
      <c r="U21" s="177" t="s">
        <v>6142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5897</v>
      </c>
      <c r="AS21" s="177" t="s">
        <v>6241</v>
      </c>
      <c r="AT21" s="21" t="s">
        <v>6241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5882</v>
      </c>
      <c r="BH21" s="228" t="s">
        <v>5882</v>
      </c>
      <c r="BI21" s="228" t="s">
        <v>5882</v>
      </c>
      <c r="BJ21" s="228" t="s">
        <v>5882</v>
      </c>
      <c r="BK21" s="228" t="s">
        <v>5882</v>
      </c>
      <c r="BL21" s="227" t="s">
        <v>5882</v>
      </c>
      <c r="BM21" s="228" t="s">
        <v>5882</v>
      </c>
      <c r="BN21" s="228" t="s">
        <v>5882</v>
      </c>
      <c r="BO21" s="228" t="s">
        <v>5882</v>
      </c>
      <c r="BP21" s="228" t="s">
        <v>5882</v>
      </c>
      <c r="BQ21" s="243" t="s">
        <v>5882</v>
      </c>
      <c r="BR21" s="228" t="s">
        <v>5882</v>
      </c>
      <c r="BS21" s="228" t="s">
        <v>5882</v>
      </c>
      <c r="BT21" s="228" t="s">
        <v>5882</v>
      </c>
      <c r="BU21" s="228" t="s">
        <v>5882</v>
      </c>
      <c r="BV21" s="243" t="s">
        <v>5882</v>
      </c>
      <c r="BW21" s="218" t="s">
        <v>4486</v>
      </c>
      <c r="BX21" s="60">
        <v>300</v>
      </c>
      <c r="BY21" s="10">
        <v>312</v>
      </c>
      <c r="BZ21" s="60">
        <v>450</v>
      </c>
      <c r="CA21" s="47">
        <v>512</v>
      </c>
      <c r="CB21" s="67">
        <v>200000</v>
      </c>
      <c r="CC21" s="212" t="s">
        <v>4486</v>
      </c>
      <c r="CD21" s="60">
        <v>300</v>
      </c>
      <c r="CE21" s="47">
        <v>421</v>
      </c>
      <c r="CF21" s="47">
        <v>450</v>
      </c>
      <c r="CG21" s="47">
        <v>554.33849999999995</v>
      </c>
      <c r="CH21" s="67">
        <v>200000</v>
      </c>
      <c r="CI21" s="212" t="s">
        <v>4475</v>
      </c>
      <c r="CJ21" s="47">
        <v>250</v>
      </c>
      <c r="CK21" s="47">
        <v>281.99</v>
      </c>
      <c r="CL21" s="47">
        <v>475</v>
      </c>
      <c r="CM21" s="47">
        <v>504</v>
      </c>
      <c r="CN21" s="61">
        <v>200000</v>
      </c>
      <c r="CO21" s="232" t="s">
        <v>5882</v>
      </c>
      <c r="CP21" s="233" t="s">
        <v>5882</v>
      </c>
      <c r="CQ21" s="233" t="s">
        <v>5882</v>
      </c>
      <c r="CR21" s="234" t="s">
        <v>5882</v>
      </c>
      <c r="CS21" s="232" t="s">
        <v>5882</v>
      </c>
      <c r="CT21" s="233" t="s">
        <v>5882</v>
      </c>
      <c r="CU21" s="234" t="s">
        <v>5882</v>
      </c>
      <c r="CV21" s="331" t="s">
        <v>4476</v>
      </c>
      <c r="CW21" s="60">
        <v>640</v>
      </c>
      <c r="CX21" s="32">
        <v>730</v>
      </c>
      <c r="CY21" s="60">
        <v>800</v>
      </c>
      <c r="CZ21" s="32">
        <v>940</v>
      </c>
      <c r="DA21" s="67">
        <v>200000</v>
      </c>
      <c r="DB21" s="29" t="s">
        <v>28</v>
      </c>
      <c r="DC21" s="177" t="s">
        <v>4498</v>
      </c>
      <c r="DD21" s="357" t="s">
        <v>4636</v>
      </c>
    </row>
    <row r="22" spans="1:108">
      <c r="A22" s="18">
        <v>17</v>
      </c>
      <c r="B22" s="362"/>
      <c r="C22" s="362"/>
      <c r="D22" s="436"/>
      <c r="E22" s="377"/>
      <c r="F22" s="362"/>
      <c r="G22" s="369"/>
      <c r="H22" s="369"/>
      <c r="I22" s="41" t="s">
        <v>4466</v>
      </c>
      <c r="J22" s="215" t="s">
        <v>4399</v>
      </c>
      <c r="K22" s="177" t="s">
        <v>5882</v>
      </c>
      <c r="L22" s="260" t="s">
        <v>4577</v>
      </c>
      <c r="M22" s="177" t="s">
        <v>4780</v>
      </c>
      <c r="N22" s="18" t="s">
        <v>4576</v>
      </c>
      <c r="O22" s="177" t="s">
        <v>4404</v>
      </c>
      <c r="P22" s="177" t="s">
        <v>4474</v>
      </c>
      <c r="Q22" s="177" t="s">
        <v>4404</v>
      </c>
      <c r="R22" s="177" t="s">
        <v>5882</v>
      </c>
      <c r="S22" s="177" t="s">
        <v>4474</v>
      </c>
      <c r="T22" s="177" t="s">
        <v>5882</v>
      </c>
      <c r="U22" s="177" t="s">
        <v>6142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5897</v>
      </c>
      <c r="AS22" s="177" t="s">
        <v>6241</v>
      </c>
      <c r="AT22" s="21" t="s">
        <v>6241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5882</v>
      </c>
      <c r="BH22" s="228" t="s">
        <v>5882</v>
      </c>
      <c r="BI22" s="228" t="s">
        <v>5882</v>
      </c>
      <c r="BJ22" s="228" t="s">
        <v>5882</v>
      </c>
      <c r="BK22" s="228" t="s">
        <v>5882</v>
      </c>
      <c r="BL22" s="227" t="s">
        <v>5882</v>
      </c>
      <c r="BM22" s="228" t="s">
        <v>5882</v>
      </c>
      <c r="BN22" s="228" t="s">
        <v>5882</v>
      </c>
      <c r="BO22" s="228" t="s">
        <v>5882</v>
      </c>
      <c r="BP22" s="228" t="s">
        <v>5882</v>
      </c>
      <c r="BQ22" s="243" t="s">
        <v>5882</v>
      </c>
      <c r="BR22" s="228" t="s">
        <v>5882</v>
      </c>
      <c r="BS22" s="228" t="s">
        <v>5882</v>
      </c>
      <c r="BT22" s="228" t="s">
        <v>5882</v>
      </c>
      <c r="BU22" s="228" t="s">
        <v>5882</v>
      </c>
      <c r="BV22" s="243" t="s">
        <v>5882</v>
      </c>
      <c r="BW22" s="218" t="s">
        <v>4486</v>
      </c>
      <c r="BX22" s="60">
        <v>300</v>
      </c>
      <c r="BY22" s="218">
        <v>399</v>
      </c>
      <c r="BZ22" s="60">
        <v>450</v>
      </c>
      <c r="CA22" s="47">
        <v>539</v>
      </c>
      <c r="CB22" s="67">
        <v>200000</v>
      </c>
      <c r="CC22" s="212" t="s">
        <v>4486</v>
      </c>
      <c r="CD22" s="60">
        <v>300</v>
      </c>
      <c r="CE22" s="47">
        <v>421</v>
      </c>
      <c r="CF22" s="47">
        <v>450</v>
      </c>
      <c r="CG22" s="47">
        <v>554.33849999999995</v>
      </c>
      <c r="CH22" s="67">
        <v>200000</v>
      </c>
      <c r="CI22" s="212" t="s">
        <v>4475</v>
      </c>
      <c r="CJ22" s="47">
        <v>250</v>
      </c>
      <c r="CK22" s="47">
        <v>433.68</v>
      </c>
      <c r="CL22" s="47">
        <v>475</v>
      </c>
      <c r="CM22" s="47">
        <v>752.2</v>
      </c>
      <c r="CN22" s="61">
        <v>200000</v>
      </c>
      <c r="CO22" s="232" t="s">
        <v>5882</v>
      </c>
      <c r="CP22" s="233" t="s">
        <v>5882</v>
      </c>
      <c r="CQ22" s="233" t="s">
        <v>5882</v>
      </c>
      <c r="CR22" s="234" t="s">
        <v>5882</v>
      </c>
      <c r="CS22" s="232" t="s">
        <v>5882</v>
      </c>
      <c r="CT22" s="233" t="s">
        <v>5882</v>
      </c>
      <c r="CU22" s="234" t="s">
        <v>5882</v>
      </c>
      <c r="CV22" s="331" t="s">
        <v>4476</v>
      </c>
      <c r="CW22" s="60">
        <v>640</v>
      </c>
      <c r="CX22" s="32">
        <v>730</v>
      </c>
      <c r="CY22" s="60">
        <v>800</v>
      </c>
      <c r="CZ22" s="32">
        <v>940</v>
      </c>
      <c r="DA22" s="67">
        <v>200000</v>
      </c>
      <c r="DB22" s="41" t="s">
        <v>4851</v>
      </c>
      <c r="DC22" s="177" t="s">
        <v>4498</v>
      </c>
      <c r="DD22" s="357" t="s">
        <v>4636</v>
      </c>
    </row>
    <row r="23" spans="1:108">
      <c r="A23" s="18">
        <v>18</v>
      </c>
      <c r="B23" s="362"/>
      <c r="C23" s="362"/>
      <c r="D23" s="436"/>
      <c r="E23" s="377"/>
      <c r="F23" s="362"/>
      <c r="G23" s="369"/>
      <c r="H23" s="369"/>
      <c r="I23" s="41" t="s">
        <v>4467</v>
      </c>
      <c r="J23" s="215" t="s">
        <v>4399</v>
      </c>
      <c r="K23" s="177" t="s">
        <v>5882</v>
      </c>
      <c r="L23" s="260" t="s">
        <v>4577</v>
      </c>
      <c r="M23" s="177" t="s">
        <v>4780</v>
      </c>
      <c r="N23" s="18" t="s">
        <v>4576</v>
      </c>
      <c r="O23" s="177" t="s">
        <v>4404</v>
      </c>
      <c r="P23" s="177" t="s">
        <v>4474</v>
      </c>
      <c r="Q23" s="177" t="s">
        <v>4404</v>
      </c>
      <c r="R23" s="177" t="s">
        <v>5882</v>
      </c>
      <c r="S23" s="177" t="s">
        <v>4474</v>
      </c>
      <c r="T23" s="177" t="s">
        <v>5882</v>
      </c>
      <c r="U23" s="177" t="s">
        <v>6142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5897</v>
      </c>
      <c r="AS23" s="177" t="s">
        <v>6241</v>
      </c>
      <c r="AT23" s="21" t="s">
        <v>6241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5882</v>
      </c>
      <c r="BH23" s="228" t="s">
        <v>5882</v>
      </c>
      <c r="BI23" s="228" t="s">
        <v>5882</v>
      </c>
      <c r="BJ23" s="228" t="s">
        <v>5882</v>
      </c>
      <c r="BK23" s="228" t="s">
        <v>5882</v>
      </c>
      <c r="BL23" s="227" t="s">
        <v>5882</v>
      </c>
      <c r="BM23" s="228" t="s">
        <v>5882</v>
      </c>
      <c r="BN23" s="228" t="s">
        <v>5882</v>
      </c>
      <c r="BO23" s="228" t="s">
        <v>5882</v>
      </c>
      <c r="BP23" s="228" t="s">
        <v>5882</v>
      </c>
      <c r="BQ23" s="243" t="s">
        <v>5882</v>
      </c>
      <c r="BR23" s="228" t="s">
        <v>5882</v>
      </c>
      <c r="BS23" s="228" t="s">
        <v>5882</v>
      </c>
      <c r="BT23" s="228" t="s">
        <v>5882</v>
      </c>
      <c r="BU23" s="228" t="s">
        <v>5882</v>
      </c>
      <c r="BV23" s="243" t="s">
        <v>5882</v>
      </c>
      <c r="BW23" s="218" t="s">
        <v>4486</v>
      </c>
      <c r="BX23" s="60">
        <v>300</v>
      </c>
      <c r="BY23" s="218">
        <v>399</v>
      </c>
      <c r="BZ23" s="60">
        <v>450</v>
      </c>
      <c r="CA23" s="47">
        <v>539</v>
      </c>
      <c r="CB23" s="67">
        <v>200000</v>
      </c>
      <c r="CC23" s="212" t="s">
        <v>4486</v>
      </c>
      <c r="CD23" s="60">
        <v>300</v>
      </c>
      <c r="CE23" s="47">
        <v>421</v>
      </c>
      <c r="CF23" s="47">
        <v>450</v>
      </c>
      <c r="CG23" s="47">
        <v>554.33849999999995</v>
      </c>
      <c r="CH23" s="67">
        <v>200000</v>
      </c>
      <c r="CI23" s="212" t="s">
        <v>4475</v>
      </c>
      <c r="CJ23" s="47">
        <v>250</v>
      </c>
      <c r="CK23" s="47">
        <v>292.3</v>
      </c>
      <c r="CL23" s="47">
        <v>475</v>
      </c>
      <c r="CM23" s="47">
        <v>490.21699999999998</v>
      </c>
      <c r="CN23" s="61">
        <v>200000</v>
      </c>
      <c r="CO23" s="232" t="s">
        <v>5882</v>
      </c>
      <c r="CP23" s="233" t="s">
        <v>5882</v>
      </c>
      <c r="CQ23" s="233" t="s">
        <v>5882</v>
      </c>
      <c r="CR23" s="234" t="s">
        <v>5882</v>
      </c>
      <c r="CS23" s="232" t="s">
        <v>5882</v>
      </c>
      <c r="CT23" s="233" t="s">
        <v>5882</v>
      </c>
      <c r="CU23" s="234" t="s">
        <v>5882</v>
      </c>
      <c r="CV23" s="331" t="s">
        <v>4476</v>
      </c>
      <c r="CW23" s="60">
        <v>640</v>
      </c>
      <c r="CX23" s="32">
        <v>730</v>
      </c>
      <c r="CY23" s="60">
        <v>800</v>
      </c>
      <c r="CZ23" s="32">
        <v>940</v>
      </c>
      <c r="DA23" s="67">
        <v>200000</v>
      </c>
      <c r="DB23" s="41" t="s">
        <v>4852</v>
      </c>
      <c r="DC23" s="177" t="s">
        <v>4498</v>
      </c>
      <c r="DD23" s="357" t="s">
        <v>4636</v>
      </c>
    </row>
    <row r="24" spans="1:108">
      <c r="A24" s="18">
        <v>19</v>
      </c>
      <c r="B24" s="362"/>
      <c r="C24" s="362"/>
      <c r="D24" s="436"/>
      <c r="E24" s="377"/>
      <c r="F24" s="362"/>
      <c r="G24" s="369"/>
      <c r="H24" s="369"/>
      <c r="I24" s="41" t="s">
        <v>4468</v>
      </c>
      <c r="J24" s="215" t="s">
        <v>4399</v>
      </c>
      <c r="K24" s="177" t="s">
        <v>5882</v>
      </c>
      <c r="L24" s="260" t="s">
        <v>4577</v>
      </c>
      <c r="M24" s="177" t="s">
        <v>4780</v>
      </c>
      <c r="N24" s="18" t="s">
        <v>4576</v>
      </c>
      <c r="O24" s="177" t="s">
        <v>4404</v>
      </c>
      <c r="P24" s="177" t="s">
        <v>4474</v>
      </c>
      <c r="Q24" s="177" t="s">
        <v>4404</v>
      </c>
      <c r="R24" s="177" t="s">
        <v>5882</v>
      </c>
      <c r="S24" s="177" t="s">
        <v>4474</v>
      </c>
      <c r="T24" s="177" t="s">
        <v>5882</v>
      </c>
      <c r="U24" s="177" t="s">
        <v>6142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5897</v>
      </c>
      <c r="AS24" s="177" t="s">
        <v>6241</v>
      </c>
      <c r="AT24" s="21" t="s">
        <v>6241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5882</v>
      </c>
      <c r="BH24" s="228" t="s">
        <v>5882</v>
      </c>
      <c r="BI24" s="228" t="s">
        <v>5882</v>
      </c>
      <c r="BJ24" s="228" t="s">
        <v>5882</v>
      </c>
      <c r="BK24" s="228" t="s">
        <v>5882</v>
      </c>
      <c r="BL24" s="227" t="s">
        <v>5882</v>
      </c>
      <c r="BM24" s="228" t="s">
        <v>5882</v>
      </c>
      <c r="BN24" s="228" t="s">
        <v>5882</v>
      </c>
      <c r="BO24" s="228" t="s">
        <v>5882</v>
      </c>
      <c r="BP24" s="228" t="s">
        <v>5882</v>
      </c>
      <c r="BQ24" s="243" t="s">
        <v>5882</v>
      </c>
      <c r="BR24" s="228" t="s">
        <v>5882</v>
      </c>
      <c r="BS24" s="228" t="s">
        <v>5882</v>
      </c>
      <c r="BT24" s="228" t="s">
        <v>5882</v>
      </c>
      <c r="BU24" s="228" t="s">
        <v>5882</v>
      </c>
      <c r="BV24" s="243" t="s">
        <v>5882</v>
      </c>
      <c r="BW24" s="218" t="s">
        <v>4486</v>
      </c>
      <c r="BX24" s="60">
        <v>300</v>
      </c>
      <c r="BY24" s="218">
        <v>399</v>
      </c>
      <c r="BZ24" s="60">
        <v>450</v>
      </c>
      <c r="CA24" s="47">
        <v>539</v>
      </c>
      <c r="CB24" s="67">
        <v>200000</v>
      </c>
      <c r="CC24" s="212" t="s">
        <v>4486</v>
      </c>
      <c r="CD24" s="60">
        <v>300</v>
      </c>
      <c r="CE24" s="47">
        <v>421</v>
      </c>
      <c r="CF24" s="47">
        <v>450</v>
      </c>
      <c r="CG24" s="47">
        <v>554.33849999999995</v>
      </c>
      <c r="CH24" s="67">
        <v>200000</v>
      </c>
      <c r="CI24" s="212" t="s">
        <v>4475</v>
      </c>
      <c r="CJ24" s="47">
        <v>250</v>
      </c>
      <c r="CK24" s="47">
        <v>281.99</v>
      </c>
      <c r="CL24" s="47">
        <v>475</v>
      </c>
      <c r="CM24" s="47">
        <v>504</v>
      </c>
      <c r="CN24" s="61">
        <v>200000</v>
      </c>
      <c r="CO24" s="232" t="s">
        <v>5882</v>
      </c>
      <c r="CP24" s="233" t="s">
        <v>5882</v>
      </c>
      <c r="CQ24" s="233" t="s">
        <v>5882</v>
      </c>
      <c r="CR24" s="234" t="s">
        <v>5882</v>
      </c>
      <c r="CS24" s="232" t="s">
        <v>5882</v>
      </c>
      <c r="CT24" s="233" t="s">
        <v>5882</v>
      </c>
      <c r="CU24" s="234" t="s">
        <v>5882</v>
      </c>
      <c r="CV24" s="331" t="s">
        <v>4476</v>
      </c>
      <c r="CW24" s="60">
        <v>640</v>
      </c>
      <c r="CX24" s="32">
        <v>730</v>
      </c>
      <c r="CY24" s="60">
        <v>800</v>
      </c>
      <c r="CZ24" s="32">
        <v>940</v>
      </c>
      <c r="DA24" s="67">
        <v>200000</v>
      </c>
      <c r="DB24" s="41" t="s">
        <v>28</v>
      </c>
      <c r="DC24" s="177" t="s">
        <v>4498</v>
      </c>
      <c r="DD24" s="357" t="s">
        <v>4636</v>
      </c>
    </row>
    <row r="25" spans="1:108">
      <c r="A25" s="18">
        <v>20</v>
      </c>
      <c r="B25" s="362"/>
      <c r="C25" s="362"/>
      <c r="D25" s="436"/>
      <c r="E25" s="377"/>
      <c r="F25" s="362"/>
      <c r="G25" s="369"/>
      <c r="H25" s="369"/>
      <c r="I25" s="41" t="s">
        <v>4469</v>
      </c>
      <c r="J25" s="215" t="s">
        <v>4399</v>
      </c>
      <c r="K25" s="177" t="s">
        <v>5882</v>
      </c>
      <c r="L25" s="260" t="s">
        <v>4577</v>
      </c>
      <c r="M25" s="177" t="s">
        <v>4780</v>
      </c>
      <c r="N25" s="18" t="s">
        <v>4576</v>
      </c>
      <c r="O25" s="177" t="s">
        <v>4404</v>
      </c>
      <c r="P25" s="177" t="s">
        <v>4474</v>
      </c>
      <c r="Q25" s="177" t="s">
        <v>4419</v>
      </c>
      <c r="R25" s="177">
        <v>6</v>
      </c>
      <c r="S25" s="177" t="s">
        <v>4474</v>
      </c>
      <c r="T25" s="177" t="s">
        <v>5882</v>
      </c>
      <c r="U25" s="177" t="s">
        <v>6142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5897</v>
      </c>
      <c r="AS25" s="177" t="s">
        <v>6241</v>
      </c>
      <c r="AT25" s="21" t="s">
        <v>6241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5882</v>
      </c>
      <c r="BH25" s="228" t="s">
        <v>5882</v>
      </c>
      <c r="BI25" s="228" t="s">
        <v>5882</v>
      </c>
      <c r="BJ25" s="228" t="s">
        <v>5882</v>
      </c>
      <c r="BK25" s="228" t="s">
        <v>5882</v>
      </c>
      <c r="BL25" s="227" t="s">
        <v>5882</v>
      </c>
      <c r="BM25" s="228" t="s">
        <v>5882</v>
      </c>
      <c r="BN25" s="228" t="s">
        <v>5882</v>
      </c>
      <c r="BO25" s="228" t="s">
        <v>5882</v>
      </c>
      <c r="BP25" s="228" t="s">
        <v>5882</v>
      </c>
      <c r="BQ25" s="243" t="s">
        <v>5882</v>
      </c>
      <c r="BR25" s="228" t="s">
        <v>5882</v>
      </c>
      <c r="BS25" s="228" t="s">
        <v>5882</v>
      </c>
      <c r="BT25" s="228" t="s">
        <v>5882</v>
      </c>
      <c r="BU25" s="228" t="s">
        <v>5882</v>
      </c>
      <c r="BV25" s="243" t="s">
        <v>5882</v>
      </c>
      <c r="BW25" s="218" t="s">
        <v>4486</v>
      </c>
      <c r="BX25" s="60">
        <v>300</v>
      </c>
      <c r="BY25" s="218">
        <v>399</v>
      </c>
      <c r="BZ25" s="60">
        <v>450</v>
      </c>
      <c r="CA25" s="47">
        <v>539</v>
      </c>
      <c r="CB25" s="67">
        <v>200000</v>
      </c>
      <c r="CC25" s="212" t="s">
        <v>4486</v>
      </c>
      <c r="CD25" s="60">
        <v>300</v>
      </c>
      <c r="CE25" s="47">
        <v>421</v>
      </c>
      <c r="CF25" s="47">
        <v>450</v>
      </c>
      <c r="CG25" s="47">
        <v>554.33849999999995</v>
      </c>
      <c r="CH25" s="67">
        <v>200000</v>
      </c>
      <c r="CI25" s="212" t="s">
        <v>4475</v>
      </c>
      <c r="CJ25" s="47">
        <v>250</v>
      </c>
      <c r="CK25" s="47">
        <v>433.68</v>
      </c>
      <c r="CL25" s="47">
        <v>475</v>
      </c>
      <c r="CM25" s="47">
        <v>752.2</v>
      </c>
      <c r="CN25" s="61">
        <v>200000</v>
      </c>
      <c r="CO25" s="232" t="s">
        <v>5882</v>
      </c>
      <c r="CP25" s="233" t="s">
        <v>5882</v>
      </c>
      <c r="CQ25" s="233" t="s">
        <v>5882</v>
      </c>
      <c r="CR25" s="234" t="s">
        <v>5882</v>
      </c>
      <c r="CS25" s="232" t="s">
        <v>5882</v>
      </c>
      <c r="CT25" s="233" t="s">
        <v>5882</v>
      </c>
      <c r="CU25" s="234" t="s">
        <v>5882</v>
      </c>
      <c r="CV25" s="331" t="s">
        <v>4476</v>
      </c>
      <c r="CW25" s="60">
        <v>640</v>
      </c>
      <c r="CX25" s="32">
        <v>730</v>
      </c>
      <c r="CY25" s="60">
        <v>800</v>
      </c>
      <c r="CZ25" s="32">
        <v>940</v>
      </c>
      <c r="DA25" s="67">
        <v>200000</v>
      </c>
      <c r="DB25" s="29" t="s">
        <v>4851</v>
      </c>
      <c r="DC25" s="177" t="s">
        <v>4498</v>
      </c>
      <c r="DD25" s="357" t="s">
        <v>4636</v>
      </c>
    </row>
    <row r="26" spans="1:108">
      <c r="A26" s="18">
        <v>21</v>
      </c>
      <c r="B26" s="362"/>
      <c r="C26" s="362"/>
      <c r="D26" s="436"/>
      <c r="E26" s="377"/>
      <c r="F26" s="362"/>
      <c r="G26" s="369"/>
      <c r="H26" s="369"/>
      <c r="I26" s="41" t="s">
        <v>4470</v>
      </c>
      <c r="J26" s="215" t="s">
        <v>4399</v>
      </c>
      <c r="K26" s="177" t="s">
        <v>5882</v>
      </c>
      <c r="L26" s="260" t="s">
        <v>4577</v>
      </c>
      <c r="M26" s="177" t="s">
        <v>4780</v>
      </c>
      <c r="N26" s="18" t="s">
        <v>4576</v>
      </c>
      <c r="O26" s="177" t="s">
        <v>4404</v>
      </c>
      <c r="P26" s="177" t="s">
        <v>4474</v>
      </c>
      <c r="Q26" s="177" t="s">
        <v>4419</v>
      </c>
      <c r="R26" s="177">
        <v>6</v>
      </c>
      <c r="S26" s="177" t="s">
        <v>4474</v>
      </c>
      <c r="T26" s="177" t="s">
        <v>5882</v>
      </c>
      <c r="U26" s="177" t="s">
        <v>6142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5897</v>
      </c>
      <c r="AS26" s="177" t="s">
        <v>6241</v>
      </c>
      <c r="AT26" s="21" t="s">
        <v>6241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5882</v>
      </c>
      <c r="BH26" s="228" t="s">
        <v>5882</v>
      </c>
      <c r="BI26" s="228" t="s">
        <v>5882</v>
      </c>
      <c r="BJ26" s="228" t="s">
        <v>5882</v>
      </c>
      <c r="BK26" s="228" t="s">
        <v>5882</v>
      </c>
      <c r="BL26" s="227" t="s">
        <v>5882</v>
      </c>
      <c r="BM26" s="228" t="s">
        <v>5882</v>
      </c>
      <c r="BN26" s="228" t="s">
        <v>5882</v>
      </c>
      <c r="BO26" s="228" t="s">
        <v>5882</v>
      </c>
      <c r="BP26" s="228" t="s">
        <v>5882</v>
      </c>
      <c r="BQ26" s="243" t="s">
        <v>5882</v>
      </c>
      <c r="BR26" s="228" t="s">
        <v>5882</v>
      </c>
      <c r="BS26" s="228" t="s">
        <v>5882</v>
      </c>
      <c r="BT26" s="228" t="s">
        <v>5882</v>
      </c>
      <c r="BU26" s="228" t="s">
        <v>5882</v>
      </c>
      <c r="BV26" s="243" t="s">
        <v>5882</v>
      </c>
      <c r="BW26" s="218" t="s">
        <v>4486</v>
      </c>
      <c r="BX26" s="60">
        <v>300</v>
      </c>
      <c r="BY26" s="218">
        <v>399</v>
      </c>
      <c r="BZ26" s="60">
        <v>450</v>
      </c>
      <c r="CA26" s="47">
        <v>539</v>
      </c>
      <c r="CB26" s="67">
        <v>200000</v>
      </c>
      <c r="CC26" s="212" t="s">
        <v>4486</v>
      </c>
      <c r="CD26" s="60">
        <v>300</v>
      </c>
      <c r="CE26" s="47">
        <v>421</v>
      </c>
      <c r="CF26" s="47">
        <v>450</v>
      </c>
      <c r="CG26" s="47">
        <v>554.33849999999995</v>
      </c>
      <c r="CH26" s="67">
        <v>200000</v>
      </c>
      <c r="CI26" s="212" t="s">
        <v>4475</v>
      </c>
      <c r="CJ26" s="47">
        <v>250</v>
      </c>
      <c r="CK26" s="47">
        <v>292.3</v>
      </c>
      <c r="CL26" s="47">
        <v>475</v>
      </c>
      <c r="CM26" s="47">
        <v>490.21699999999998</v>
      </c>
      <c r="CN26" s="61">
        <v>200000</v>
      </c>
      <c r="CO26" s="232" t="s">
        <v>5882</v>
      </c>
      <c r="CP26" s="233" t="s">
        <v>5882</v>
      </c>
      <c r="CQ26" s="233" t="s">
        <v>5882</v>
      </c>
      <c r="CR26" s="234" t="s">
        <v>5882</v>
      </c>
      <c r="CS26" s="232" t="s">
        <v>5882</v>
      </c>
      <c r="CT26" s="233" t="s">
        <v>5882</v>
      </c>
      <c r="CU26" s="234" t="s">
        <v>5882</v>
      </c>
      <c r="CV26" s="331" t="s">
        <v>4476</v>
      </c>
      <c r="CW26" s="60">
        <v>640</v>
      </c>
      <c r="CX26" s="32">
        <v>730</v>
      </c>
      <c r="CY26" s="60">
        <v>800</v>
      </c>
      <c r="CZ26" s="32">
        <v>940</v>
      </c>
      <c r="DA26" s="67">
        <v>200000</v>
      </c>
      <c r="DB26" s="29" t="s">
        <v>28</v>
      </c>
      <c r="DC26" s="177" t="s">
        <v>4498</v>
      </c>
      <c r="DD26" s="357" t="s">
        <v>4636</v>
      </c>
    </row>
    <row r="27" spans="1:108">
      <c r="A27" s="18">
        <v>22</v>
      </c>
      <c r="B27" s="362"/>
      <c r="C27" s="362"/>
      <c r="D27" s="436"/>
      <c r="E27" s="377"/>
      <c r="F27" s="362"/>
      <c r="G27" s="369"/>
      <c r="H27" s="369"/>
      <c r="I27" s="41" t="s">
        <v>4471</v>
      </c>
      <c r="J27" s="215" t="s">
        <v>4399</v>
      </c>
      <c r="K27" s="177" t="s">
        <v>5882</v>
      </c>
      <c r="L27" s="260" t="s">
        <v>4577</v>
      </c>
      <c r="M27" s="177" t="s">
        <v>4780</v>
      </c>
      <c r="N27" s="18" t="s">
        <v>4576</v>
      </c>
      <c r="O27" s="177" t="s">
        <v>4404</v>
      </c>
      <c r="P27" s="177" t="s">
        <v>4474</v>
      </c>
      <c r="Q27" s="177" t="s">
        <v>4419</v>
      </c>
      <c r="R27" s="177">
        <v>6</v>
      </c>
      <c r="S27" s="177" t="s">
        <v>4474</v>
      </c>
      <c r="T27" s="177" t="s">
        <v>5882</v>
      </c>
      <c r="U27" s="177" t="s">
        <v>6142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5897</v>
      </c>
      <c r="AS27" s="177" t="s">
        <v>6241</v>
      </c>
      <c r="AT27" s="21" t="s">
        <v>6241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5882</v>
      </c>
      <c r="BH27" s="228" t="s">
        <v>5882</v>
      </c>
      <c r="BI27" s="228" t="s">
        <v>5882</v>
      </c>
      <c r="BJ27" s="228" t="s">
        <v>5882</v>
      </c>
      <c r="BK27" s="228" t="s">
        <v>5882</v>
      </c>
      <c r="BL27" s="227" t="s">
        <v>5882</v>
      </c>
      <c r="BM27" s="228" t="s">
        <v>5882</v>
      </c>
      <c r="BN27" s="228" t="s">
        <v>5882</v>
      </c>
      <c r="BO27" s="228" t="s">
        <v>5882</v>
      </c>
      <c r="BP27" s="228" t="s">
        <v>5882</v>
      </c>
      <c r="BQ27" s="243" t="s">
        <v>5882</v>
      </c>
      <c r="BR27" s="228" t="s">
        <v>5882</v>
      </c>
      <c r="BS27" s="228" t="s">
        <v>5882</v>
      </c>
      <c r="BT27" s="228" t="s">
        <v>5882</v>
      </c>
      <c r="BU27" s="228" t="s">
        <v>5882</v>
      </c>
      <c r="BV27" s="243" t="s">
        <v>5882</v>
      </c>
      <c r="BW27" s="218" t="s">
        <v>4486</v>
      </c>
      <c r="BX27" s="60">
        <v>300</v>
      </c>
      <c r="BY27" s="218">
        <v>399</v>
      </c>
      <c r="BZ27" s="60">
        <v>450</v>
      </c>
      <c r="CA27" s="47">
        <v>539</v>
      </c>
      <c r="CB27" s="67">
        <v>200000</v>
      </c>
      <c r="CC27" s="212" t="s">
        <v>4486</v>
      </c>
      <c r="CD27" s="60">
        <v>300</v>
      </c>
      <c r="CE27" s="47">
        <v>421</v>
      </c>
      <c r="CF27" s="47">
        <v>450</v>
      </c>
      <c r="CG27" s="47">
        <v>554.33849999999995</v>
      </c>
      <c r="CH27" s="67">
        <v>200000</v>
      </c>
      <c r="CI27" s="212" t="s">
        <v>4475</v>
      </c>
      <c r="CJ27" s="47">
        <v>250</v>
      </c>
      <c r="CK27" s="47">
        <v>294.40600000000001</v>
      </c>
      <c r="CL27" s="47">
        <v>475</v>
      </c>
      <c r="CM27" s="47">
        <v>490.9</v>
      </c>
      <c r="CN27" s="61">
        <v>200000</v>
      </c>
      <c r="CO27" s="232" t="s">
        <v>5882</v>
      </c>
      <c r="CP27" s="233" t="s">
        <v>5882</v>
      </c>
      <c r="CQ27" s="233" t="s">
        <v>5882</v>
      </c>
      <c r="CR27" s="234" t="s">
        <v>5882</v>
      </c>
      <c r="CS27" s="232" t="s">
        <v>5882</v>
      </c>
      <c r="CT27" s="233" t="s">
        <v>5882</v>
      </c>
      <c r="CU27" s="234" t="s">
        <v>5882</v>
      </c>
      <c r="CV27" s="331" t="s">
        <v>4476</v>
      </c>
      <c r="CW27" s="60">
        <v>640</v>
      </c>
      <c r="CX27" s="32">
        <v>730</v>
      </c>
      <c r="CY27" s="60">
        <v>800</v>
      </c>
      <c r="CZ27" s="32">
        <v>940</v>
      </c>
      <c r="DA27" s="67">
        <v>200000</v>
      </c>
      <c r="DB27" s="41" t="s">
        <v>28</v>
      </c>
      <c r="DC27" s="177" t="s">
        <v>4498</v>
      </c>
      <c r="DD27" s="357" t="s">
        <v>4636</v>
      </c>
    </row>
    <row r="28" spans="1:108">
      <c r="A28" s="18">
        <v>23</v>
      </c>
      <c r="B28" s="362"/>
      <c r="C28" s="362"/>
      <c r="D28" s="436"/>
      <c r="E28" s="377"/>
      <c r="F28" s="362"/>
      <c r="G28" s="369"/>
      <c r="H28" s="369"/>
      <c r="I28" s="41" t="s">
        <v>4472</v>
      </c>
      <c r="J28" s="215" t="s">
        <v>4399</v>
      </c>
      <c r="K28" s="177" t="s">
        <v>5882</v>
      </c>
      <c r="L28" s="260" t="s">
        <v>4577</v>
      </c>
      <c r="M28" s="177" t="s">
        <v>4780</v>
      </c>
      <c r="N28" s="18" t="s">
        <v>4576</v>
      </c>
      <c r="O28" s="177" t="s">
        <v>4404</v>
      </c>
      <c r="P28" s="177" t="s">
        <v>4474</v>
      </c>
      <c r="Q28" s="177" t="s">
        <v>4404</v>
      </c>
      <c r="R28" s="177" t="s">
        <v>5882</v>
      </c>
      <c r="S28" s="177" t="s">
        <v>4474</v>
      </c>
      <c r="T28" s="177" t="s">
        <v>5882</v>
      </c>
      <c r="U28" s="177" t="s">
        <v>6142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5897</v>
      </c>
      <c r="AS28" s="177" t="s">
        <v>6241</v>
      </c>
      <c r="AT28" s="21" t="s">
        <v>6241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5882</v>
      </c>
      <c r="BH28" s="228" t="s">
        <v>5882</v>
      </c>
      <c r="BI28" s="228" t="s">
        <v>5882</v>
      </c>
      <c r="BJ28" s="228" t="s">
        <v>5882</v>
      </c>
      <c r="BK28" s="228" t="s">
        <v>5882</v>
      </c>
      <c r="BL28" s="227" t="s">
        <v>5882</v>
      </c>
      <c r="BM28" s="228" t="s">
        <v>5882</v>
      </c>
      <c r="BN28" s="228" t="s">
        <v>5882</v>
      </c>
      <c r="BO28" s="228" t="s">
        <v>5882</v>
      </c>
      <c r="BP28" s="228" t="s">
        <v>5882</v>
      </c>
      <c r="BQ28" s="243" t="s">
        <v>5882</v>
      </c>
      <c r="BR28" s="228" t="s">
        <v>5882</v>
      </c>
      <c r="BS28" s="228" t="s">
        <v>5882</v>
      </c>
      <c r="BT28" s="228" t="s">
        <v>5882</v>
      </c>
      <c r="BU28" s="228" t="s">
        <v>5882</v>
      </c>
      <c r="BV28" s="243" t="s">
        <v>5882</v>
      </c>
      <c r="BW28" s="218" t="s">
        <v>4486</v>
      </c>
      <c r="BX28" s="60">
        <v>300</v>
      </c>
      <c r="BY28" s="10">
        <v>283</v>
      </c>
      <c r="BZ28" s="60">
        <v>450</v>
      </c>
      <c r="CA28" s="47">
        <v>453</v>
      </c>
      <c r="CB28" s="67">
        <v>200000</v>
      </c>
      <c r="CC28" s="212" t="s">
        <v>4486</v>
      </c>
      <c r="CD28" s="60">
        <v>300</v>
      </c>
      <c r="CE28" s="47">
        <v>421</v>
      </c>
      <c r="CF28" s="47">
        <v>450</v>
      </c>
      <c r="CG28" s="47">
        <v>554.33849999999995</v>
      </c>
      <c r="CH28" s="67">
        <v>200000</v>
      </c>
      <c r="CI28" s="212" t="s">
        <v>4475</v>
      </c>
      <c r="CJ28" s="47">
        <v>250</v>
      </c>
      <c r="CK28" s="47">
        <v>281.99</v>
      </c>
      <c r="CL28" s="47">
        <v>475</v>
      </c>
      <c r="CM28" s="47">
        <v>504</v>
      </c>
      <c r="CN28" s="61">
        <v>200000</v>
      </c>
      <c r="CO28" s="232" t="s">
        <v>5882</v>
      </c>
      <c r="CP28" s="233" t="s">
        <v>5882</v>
      </c>
      <c r="CQ28" s="233" t="s">
        <v>5882</v>
      </c>
      <c r="CR28" s="234" t="s">
        <v>5882</v>
      </c>
      <c r="CS28" s="232" t="s">
        <v>5882</v>
      </c>
      <c r="CT28" s="233" t="s">
        <v>5882</v>
      </c>
      <c r="CU28" s="234" t="s">
        <v>5882</v>
      </c>
      <c r="CV28" s="331" t="s">
        <v>4476</v>
      </c>
      <c r="CW28" s="60">
        <v>640</v>
      </c>
      <c r="CX28" s="32">
        <v>730</v>
      </c>
      <c r="CY28" s="60">
        <v>800</v>
      </c>
      <c r="CZ28" s="32">
        <v>940</v>
      </c>
      <c r="DA28" s="67">
        <v>200000</v>
      </c>
      <c r="DB28" s="41" t="s">
        <v>28</v>
      </c>
      <c r="DC28" s="177" t="s">
        <v>4498</v>
      </c>
      <c r="DD28" s="357" t="s">
        <v>4636</v>
      </c>
    </row>
    <row r="29" spans="1:108" ht="16.2" thickBot="1">
      <c r="A29" s="18">
        <v>24</v>
      </c>
      <c r="B29" s="363"/>
      <c r="C29" s="363"/>
      <c r="D29" s="437"/>
      <c r="E29" s="365"/>
      <c r="F29" s="363"/>
      <c r="G29" s="370"/>
      <c r="H29" s="370"/>
      <c r="I29" s="41" t="s">
        <v>4473</v>
      </c>
      <c r="J29" s="155" t="s">
        <v>4399</v>
      </c>
      <c r="K29" s="178" t="s">
        <v>5882</v>
      </c>
      <c r="L29" s="260" t="s">
        <v>4577</v>
      </c>
      <c r="M29" s="177" t="s">
        <v>4780</v>
      </c>
      <c r="N29" s="18" t="s">
        <v>4576</v>
      </c>
      <c r="O29" s="177" t="s">
        <v>4404</v>
      </c>
      <c r="P29" s="177" t="s">
        <v>4474</v>
      </c>
      <c r="Q29" s="177" t="s">
        <v>4419</v>
      </c>
      <c r="R29" s="178">
        <v>6</v>
      </c>
      <c r="S29" s="177" t="s">
        <v>4474</v>
      </c>
      <c r="T29" s="178" t="s">
        <v>5882</v>
      </c>
      <c r="U29" s="177" t="s">
        <v>6142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5897</v>
      </c>
      <c r="AS29" s="177" t="s">
        <v>6241</v>
      </c>
      <c r="AT29" s="21" t="s">
        <v>6241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5882</v>
      </c>
      <c r="BH29" s="228" t="s">
        <v>5882</v>
      </c>
      <c r="BI29" s="228" t="s">
        <v>5882</v>
      </c>
      <c r="BJ29" s="228" t="s">
        <v>5882</v>
      </c>
      <c r="BK29" s="228" t="s">
        <v>5882</v>
      </c>
      <c r="BL29" s="227" t="s">
        <v>5882</v>
      </c>
      <c r="BM29" s="228" t="s">
        <v>5882</v>
      </c>
      <c r="BN29" s="228" t="s">
        <v>5882</v>
      </c>
      <c r="BO29" s="228" t="s">
        <v>5882</v>
      </c>
      <c r="BP29" s="228" t="s">
        <v>5882</v>
      </c>
      <c r="BQ29" s="243" t="s">
        <v>5882</v>
      </c>
      <c r="BR29" s="228" t="s">
        <v>5882</v>
      </c>
      <c r="BS29" s="228" t="s">
        <v>5882</v>
      </c>
      <c r="BT29" s="228" t="s">
        <v>5882</v>
      </c>
      <c r="BU29" s="228" t="s">
        <v>5882</v>
      </c>
      <c r="BV29" s="243" t="s">
        <v>5882</v>
      </c>
      <c r="BW29" s="218" t="s">
        <v>4486</v>
      </c>
      <c r="BX29" s="60">
        <v>300</v>
      </c>
      <c r="BY29" s="10">
        <v>283</v>
      </c>
      <c r="BZ29" s="60">
        <v>450</v>
      </c>
      <c r="CA29" s="38">
        <v>453</v>
      </c>
      <c r="CB29" s="67">
        <v>200000</v>
      </c>
      <c r="CC29" s="138" t="s">
        <v>4486</v>
      </c>
      <c r="CD29" s="60">
        <v>300</v>
      </c>
      <c r="CE29" s="47">
        <v>421</v>
      </c>
      <c r="CF29" s="47">
        <v>450</v>
      </c>
      <c r="CG29" s="20">
        <v>554.33849999999995</v>
      </c>
      <c r="CH29" s="67">
        <v>200000</v>
      </c>
      <c r="CI29" s="10" t="s">
        <v>4475</v>
      </c>
      <c r="CJ29" s="47">
        <v>250</v>
      </c>
      <c r="CK29" s="47">
        <v>294.40600000000001</v>
      </c>
      <c r="CL29" s="47">
        <v>475</v>
      </c>
      <c r="CM29" s="38">
        <v>490.9</v>
      </c>
      <c r="CN29" s="61">
        <v>200000</v>
      </c>
      <c r="CO29" s="235" t="s">
        <v>5882</v>
      </c>
      <c r="CP29" s="236" t="s">
        <v>5882</v>
      </c>
      <c r="CQ29" s="236" t="s">
        <v>5882</v>
      </c>
      <c r="CR29" s="237" t="s">
        <v>5882</v>
      </c>
      <c r="CS29" s="232" t="s">
        <v>5882</v>
      </c>
      <c r="CT29" s="233" t="s">
        <v>5882</v>
      </c>
      <c r="CU29" s="234" t="s">
        <v>5882</v>
      </c>
      <c r="CV29" s="155" t="s">
        <v>4476</v>
      </c>
      <c r="CW29" s="87">
        <v>640</v>
      </c>
      <c r="CX29" s="34">
        <v>730</v>
      </c>
      <c r="CY29" s="87">
        <v>800</v>
      </c>
      <c r="CZ29" s="34">
        <v>940</v>
      </c>
      <c r="DA29" s="70">
        <v>200000</v>
      </c>
      <c r="DB29" s="41" t="s">
        <v>28</v>
      </c>
      <c r="DC29" s="177" t="s">
        <v>4498</v>
      </c>
      <c r="DD29" s="357" t="s">
        <v>4636</v>
      </c>
    </row>
    <row r="30" spans="1:108">
      <c r="A30" s="17">
        <v>25</v>
      </c>
      <c r="B30" s="361">
        <v>2</v>
      </c>
      <c r="C30" s="361">
        <v>1974</v>
      </c>
      <c r="D30" s="378" t="s">
        <v>4531</v>
      </c>
      <c r="E30" s="384" t="s">
        <v>4917</v>
      </c>
      <c r="F30" s="361">
        <v>6</v>
      </c>
      <c r="G30" s="371" t="s">
        <v>5988</v>
      </c>
      <c r="H30" s="371" t="s">
        <v>5987</v>
      </c>
      <c r="I30" s="43" t="s">
        <v>4451</v>
      </c>
      <c r="J30" s="214" t="s">
        <v>4399</v>
      </c>
      <c r="K30" s="176" t="s">
        <v>5882</v>
      </c>
      <c r="L30" s="259" t="s">
        <v>4578</v>
      </c>
      <c r="M30" s="176" t="s">
        <v>4782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5882</v>
      </c>
      <c r="S30" s="176" t="s">
        <v>4474</v>
      </c>
      <c r="T30" s="176" t="s">
        <v>5882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5897</v>
      </c>
      <c r="AS30" s="126" t="s">
        <v>5888</v>
      </c>
      <c r="AT30" s="176" t="s">
        <v>6241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5882</v>
      </c>
      <c r="BH30" s="226" t="s">
        <v>5882</v>
      </c>
      <c r="BI30" s="226" t="s">
        <v>5882</v>
      </c>
      <c r="BJ30" s="226" t="s">
        <v>5882</v>
      </c>
      <c r="BK30" s="226" t="s">
        <v>5882</v>
      </c>
      <c r="BL30" s="225" t="s">
        <v>5882</v>
      </c>
      <c r="BM30" s="226" t="s">
        <v>5882</v>
      </c>
      <c r="BN30" s="226" t="s">
        <v>5882</v>
      </c>
      <c r="BO30" s="226" t="s">
        <v>5882</v>
      </c>
      <c r="BP30" s="226" t="s">
        <v>5882</v>
      </c>
      <c r="BQ30" s="244" t="s">
        <v>5882</v>
      </c>
      <c r="BR30" s="226" t="s">
        <v>5882</v>
      </c>
      <c r="BS30" s="226" t="s">
        <v>5882</v>
      </c>
      <c r="BT30" s="226" t="s">
        <v>5882</v>
      </c>
      <c r="BU30" s="226" t="s">
        <v>5882</v>
      </c>
      <c r="BV30" s="244" t="s">
        <v>5882</v>
      </c>
      <c r="BW30" s="30" t="s">
        <v>4512</v>
      </c>
      <c r="BX30" s="72">
        <v>235</v>
      </c>
      <c r="BY30" s="16">
        <f>(301+262)/2</f>
        <v>281.5</v>
      </c>
      <c r="BZ30" s="72">
        <v>360</v>
      </c>
      <c r="CA30" s="16">
        <f>(460.5+440)/2</f>
        <v>450.25</v>
      </c>
      <c r="CB30" s="66">
        <v>200000</v>
      </c>
      <c r="CC30" s="107" t="s">
        <v>4512</v>
      </c>
      <c r="CD30" s="72">
        <v>235</v>
      </c>
      <c r="CE30" s="16">
        <f>(264.5+340)/2</f>
        <v>302.25</v>
      </c>
      <c r="CF30" s="65">
        <v>360</v>
      </c>
      <c r="CG30" s="16">
        <f>(451+507.5)/2</f>
        <v>479.25</v>
      </c>
      <c r="CH30" s="66">
        <v>200000</v>
      </c>
      <c r="CI30" s="30" t="s">
        <v>4475</v>
      </c>
      <c r="CJ30" s="65">
        <v>250</v>
      </c>
      <c r="CK30" s="30">
        <v>300</v>
      </c>
      <c r="CL30" s="65">
        <v>475</v>
      </c>
      <c r="CM30" s="30">
        <v>450</v>
      </c>
      <c r="CN30" s="76">
        <v>200000</v>
      </c>
      <c r="CO30" s="229" t="s">
        <v>5882</v>
      </c>
      <c r="CP30" s="230" t="s">
        <v>5882</v>
      </c>
      <c r="CQ30" s="230" t="s">
        <v>5882</v>
      </c>
      <c r="CR30" s="231" t="s">
        <v>5882</v>
      </c>
      <c r="CS30" s="229" t="s">
        <v>5882</v>
      </c>
      <c r="CT30" s="230" t="s">
        <v>5882</v>
      </c>
      <c r="CU30" s="231" t="s">
        <v>5882</v>
      </c>
      <c r="CV30" s="176">
        <v>10.9</v>
      </c>
      <c r="CW30" s="176">
        <v>900</v>
      </c>
      <c r="CX30" s="30">
        <v>990</v>
      </c>
      <c r="CY30" s="176">
        <v>1000</v>
      </c>
      <c r="CZ30" s="30">
        <v>1100</v>
      </c>
      <c r="DA30" s="76">
        <v>200000</v>
      </c>
      <c r="DB30" s="28" t="s">
        <v>4860</v>
      </c>
      <c r="DC30" s="176" t="s">
        <v>4498</v>
      </c>
      <c r="DD30" s="356" t="s">
        <v>4636</v>
      </c>
    </row>
    <row r="31" spans="1:108">
      <c r="A31" s="18">
        <v>26</v>
      </c>
      <c r="B31" s="362"/>
      <c r="C31" s="362"/>
      <c r="D31" s="379"/>
      <c r="E31" s="385"/>
      <c r="F31" s="362"/>
      <c r="G31" s="372"/>
      <c r="H31" s="372"/>
      <c r="I31" s="41" t="s">
        <v>4471</v>
      </c>
      <c r="J31" s="215" t="s">
        <v>4399</v>
      </c>
      <c r="K31" s="177" t="s">
        <v>5882</v>
      </c>
      <c r="L31" s="260" t="s">
        <v>4578</v>
      </c>
      <c r="M31" s="177" t="s">
        <v>4782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5882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5897</v>
      </c>
      <c r="AS31" s="177" t="s">
        <v>5888</v>
      </c>
      <c r="AT31" s="177" t="s">
        <v>6241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5882</v>
      </c>
      <c r="BH31" s="228" t="s">
        <v>5882</v>
      </c>
      <c r="BI31" s="228" t="s">
        <v>5882</v>
      </c>
      <c r="BJ31" s="228" t="s">
        <v>5882</v>
      </c>
      <c r="BK31" s="228" t="s">
        <v>5882</v>
      </c>
      <c r="BL31" s="227" t="s">
        <v>5882</v>
      </c>
      <c r="BM31" s="228" t="s">
        <v>5882</v>
      </c>
      <c r="BN31" s="228" t="s">
        <v>5882</v>
      </c>
      <c r="BO31" s="228" t="s">
        <v>5882</v>
      </c>
      <c r="BP31" s="228" t="s">
        <v>5882</v>
      </c>
      <c r="BQ31" s="243" t="s">
        <v>5882</v>
      </c>
      <c r="BR31" s="228" t="s">
        <v>5882</v>
      </c>
      <c r="BS31" s="228" t="s">
        <v>5882</v>
      </c>
      <c r="BT31" s="228" t="s">
        <v>5882</v>
      </c>
      <c r="BU31" s="228" t="s">
        <v>5882</v>
      </c>
      <c r="BV31" s="243" t="s">
        <v>5882</v>
      </c>
      <c r="BW31" s="32" t="s">
        <v>4512</v>
      </c>
      <c r="BX31" s="47">
        <v>235</v>
      </c>
      <c r="BY31" s="21">
        <f>(257+265.5)/2</f>
        <v>261.25</v>
      </c>
      <c r="BZ31" s="47">
        <v>360</v>
      </c>
      <c r="CA31" s="21">
        <f>(399+428)/2</f>
        <v>413.5</v>
      </c>
      <c r="CB31" s="67">
        <v>200000</v>
      </c>
      <c r="CC31" s="108" t="s">
        <v>4512</v>
      </c>
      <c r="CD31" s="47">
        <v>235</v>
      </c>
      <c r="CE31" s="21">
        <f>(356+317.5)/2</f>
        <v>336.75</v>
      </c>
      <c r="CF31" s="60">
        <v>360</v>
      </c>
      <c r="CG31" s="21">
        <f>(417+446.5)/2</f>
        <v>431.75</v>
      </c>
      <c r="CH31" s="67">
        <v>200000</v>
      </c>
      <c r="CI31" s="32" t="s">
        <v>4475</v>
      </c>
      <c r="CJ31" s="60">
        <v>250</v>
      </c>
      <c r="CK31" s="32">
        <v>300</v>
      </c>
      <c r="CL31" s="60">
        <v>475</v>
      </c>
      <c r="CM31" s="32">
        <v>450</v>
      </c>
      <c r="CN31" s="61">
        <v>200000</v>
      </c>
      <c r="CO31" s="232" t="s">
        <v>5882</v>
      </c>
      <c r="CP31" s="233" t="s">
        <v>5882</v>
      </c>
      <c r="CQ31" s="233" t="s">
        <v>5882</v>
      </c>
      <c r="CR31" s="234" t="s">
        <v>5882</v>
      </c>
      <c r="CS31" s="232" t="s">
        <v>5882</v>
      </c>
      <c r="CT31" s="233" t="s">
        <v>5882</v>
      </c>
      <c r="CU31" s="234" t="s">
        <v>5882</v>
      </c>
      <c r="CV31" s="177">
        <v>10.9</v>
      </c>
      <c r="CW31" s="177">
        <v>900</v>
      </c>
      <c r="CX31" s="32">
        <v>990</v>
      </c>
      <c r="CY31" s="177">
        <v>1000</v>
      </c>
      <c r="CZ31" s="32">
        <v>1100</v>
      </c>
      <c r="DA31" s="61">
        <v>200000</v>
      </c>
      <c r="DB31" s="29" t="s">
        <v>4860</v>
      </c>
      <c r="DC31" s="177" t="s">
        <v>4498</v>
      </c>
      <c r="DD31" s="357" t="s">
        <v>4636</v>
      </c>
    </row>
    <row r="32" spans="1:108">
      <c r="A32" s="18">
        <v>27</v>
      </c>
      <c r="B32" s="362"/>
      <c r="C32" s="362"/>
      <c r="D32" s="379"/>
      <c r="E32" s="385"/>
      <c r="F32" s="362"/>
      <c r="G32" s="372"/>
      <c r="H32" s="372"/>
      <c r="I32" s="41" t="s">
        <v>4533</v>
      </c>
      <c r="J32" s="215" t="s">
        <v>4399</v>
      </c>
      <c r="K32" s="177" t="s">
        <v>5882</v>
      </c>
      <c r="L32" s="260" t="s">
        <v>4578</v>
      </c>
      <c r="M32" s="177" t="s">
        <v>4787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5882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5897</v>
      </c>
      <c r="AS32" s="177" t="s">
        <v>6241</v>
      </c>
      <c r="AT32" s="177" t="s">
        <v>6241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5882</v>
      </c>
      <c r="BH32" s="228" t="s">
        <v>5882</v>
      </c>
      <c r="BI32" s="228" t="s">
        <v>5882</v>
      </c>
      <c r="BJ32" s="228" t="s">
        <v>5882</v>
      </c>
      <c r="BK32" s="228" t="s">
        <v>5882</v>
      </c>
      <c r="BL32" s="227" t="s">
        <v>5882</v>
      </c>
      <c r="BM32" s="228" t="s">
        <v>5882</v>
      </c>
      <c r="BN32" s="228" t="s">
        <v>5882</v>
      </c>
      <c r="BO32" s="228" t="s">
        <v>5882</v>
      </c>
      <c r="BP32" s="228" t="s">
        <v>5882</v>
      </c>
      <c r="BQ32" s="243" t="s">
        <v>5882</v>
      </c>
      <c r="BR32" s="228" t="s">
        <v>5882</v>
      </c>
      <c r="BS32" s="228" t="s">
        <v>5882</v>
      </c>
      <c r="BT32" s="228" t="s">
        <v>5882</v>
      </c>
      <c r="BU32" s="228" t="s">
        <v>5882</v>
      </c>
      <c r="BV32" s="243" t="s">
        <v>5882</v>
      </c>
      <c r="BW32" s="32" t="s">
        <v>4512</v>
      </c>
      <c r="BX32" s="47">
        <v>235</v>
      </c>
      <c r="BY32" s="32">
        <v>300</v>
      </c>
      <c r="BZ32" s="47">
        <v>360</v>
      </c>
      <c r="CA32" s="32">
        <v>450</v>
      </c>
      <c r="CB32" s="67">
        <v>200000</v>
      </c>
      <c r="CC32" s="108" t="s">
        <v>4512</v>
      </c>
      <c r="CD32" s="47">
        <v>235</v>
      </c>
      <c r="CE32" s="21">
        <f>(264.5+340)/2</f>
        <v>302.25</v>
      </c>
      <c r="CF32" s="60">
        <v>360</v>
      </c>
      <c r="CG32" s="21">
        <f>(451+507.5)/2</f>
        <v>479.25</v>
      </c>
      <c r="CH32" s="67">
        <v>200000</v>
      </c>
      <c r="CI32" s="32" t="s">
        <v>4475</v>
      </c>
      <c r="CJ32" s="60">
        <v>250</v>
      </c>
      <c r="CK32" s="32">
        <v>300</v>
      </c>
      <c r="CL32" s="60">
        <v>475</v>
      </c>
      <c r="CM32" s="32">
        <v>450</v>
      </c>
      <c r="CN32" s="61">
        <v>200000</v>
      </c>
      <c r="CO32" s="232" t="s">
        <v>5882</v>
      </c>
      <c r="CP32" s="233" t="s">
        <v>5882</v>
      </c>
      <c r="CQ32" s="233" t="s">
        <v>5882</v>
      </c>
      <c r="CR32" s="234" t="s">
        <v>5882</v>
      </c>
      <c r="CS32" s="232" t="s">
        <v>5882</v>
      </c>
      <c r="CT32" s="233" t="s">
        <v>5882</v>
      </c>
      <c r="CU32" s="234" t="s">
        <v>5882</v>
      </c>
      <c r="CV32" s="177">
        <v>10.9</v>
      </c>
      <c r="CW32" s="177">
        <v>900</v>
      </c>
      <c r="CX32" s="32">
        <v>990</v>
      </c>
      <c r="CY32" s="177">
        <v>1000</v>
      </c>
      <c r="CZ32" s="32">
        <v>1100</v>
      </c>
      <c r="DA32" s="61">
        <v>200000</v>
      </c>
      <c r="DB32" s="29" t="s">
        <v>4860</v>
      </c>
      <c r="DC32" s="177" t="s">
        <v>4498</v>
      </c>
      <c r="DD32" s="357" t="s">
        <v>4636</v>
      </c>
    </row>
    <row r="33" spans="1:108">
      <c r="A33" s="18">
        <v>28</v>
      </c>
      <c r="B33" s="362"/>
      <c r="C33" s="362"/>
      <c r="D33" s="379"/>
      <c r="E33" s="385"/>
      <c r="F33" s="362"/>
      <c r="G33" s="372"/>
      <c r="H33" s="372"/>
      <c r="I33" s="41" t="s">
        <v>4534</v>
      </c>
      <c r="J33" s="215" t="s">
        <v>4399</v>
      </c>
      <c r="K33" s="177" t="s">
        <v>5882</v>
      </c>
      <c r="L33" s="260" t="s">
        <v>4578</v>
      </c>
      <c r="M33" s="177" t="s">
        <v>4787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5882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5897</v>
      </c>
      <c r="AS33" s="177" t="s">
        <v>6241</v>
      </c>
      <c r="AT33" s="177" t="s">
        <v>6241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5882</v>
      </c>
      <c r="BH33" s="228" t="s">
        <v>5882</v>
      </c>
      <c r="BI33" s="228" t="s">
        <v>5882</v>
      </c>
      <c r="BJ33" s="228" t="s">
        <v>5882</v>
      </c>
      <c r="BK33" s="228" t="s">
        <v>5882</v>
      </c>
      <c r="BL33" s="227" t="s">
        <v>5882</v>
      </c>
      <c r="BM33" s="228" t="s">
        <v>5882</v>
      </c>
      <c r="BN33" s="228" t="s">
        <v>5882</v>
      </c>
      <c r="BO33" s="228" t="s">
        <v>5882</v>
      </c>
      <c r="BP33" s="228" t="s">
        <v>5882</v>
      </c>
      <c r="BQ33" s="243" t="s">
        <v>5882</v>
      </c>
      <c r="BR33" s="228" t="s">
        <v>5882</v>
      </c>
      <c r="BS33" s="228" t="s">
        <v>5882</v>
      </c>
      <c r="BT33" s="228" t="s">
        <v>5882</v>
      </c>
      <c r="BU33" s="228" t="s">
        <v>5882</v>
      </c>
      <c r="BV33" s="243" t="s">
        <v>5882</v>
      </c>
      <c r="BW33" s="32" t="s">
        <v>4512</v>
      </c>
      <c r="BX33" s="47">
        <v>235</v>
      </c>
      <c r="BY33" s="32">
        <v>300</v>
      </c>
      <c r="BZ33" s="47">
        <v>360</v>
      </c>
      <c r="CA33" s="32">
        <v>450</v>
      </c>
      <c r="CB33" s="67">
        <v>200000</v>
      </c>
      <c r="CC33" s="108" t="s">
        <v>4512</v>
      </c>
      <c r="CD33" s="47">
        <v>235</v>
      </c>
      <c r="CE33" s="21">
        <f>(264.5+340)/2</f>
        <v>302.25</v>
      </c>
      <c r="CF33" s="60">
        <v>360</v>
      </c>
      <c r="CG33" s="21">
        <f>(451+507.5)/2</f>
        <v>479.25</v>
      </c>
      <c r="CH33" s="67">
        <v>200000</v>
      </c>
      <c r="CI33" s="32" t="s">
        <v>4475</v>
      </c>
      <c r="CJ33" s="60">
        <v>250</v>
      </c>
      <c r="CK33" s="32">
        <v>300</v>
      </c>
      <c r="CL33" s="60">
        <v>475</v>
      </c>
      <c r="CM33" s="32">
        <v>450</v>
      </c>
      <c r="CN33" s="61">
        <v>200000</v>
      </c>
      <c r="CO33" s="232" t="s">
        <v>5882</v>
      </c>
      <c r="CP33" s="233" t="s">
        <v>5882</v>
      </c>
      <c r="CQ33" s="233" t="s">
        <v>5882</v>
      </c>
      <c r="CR33" s="234" t="s">
        <v>5882</v>
      </c>
      <c r="CS33" s="232" t="s">
        <v>5882</v>
      </c>
      <c r="CT33" s="233" t="s">
        <v>5882</v>
      </c>
      <c r="CU33" s="234" t="s">
        <v>5882</v>
      </c>
      <c r="CV33" s="177">
        <v>10.9</v>
      </c>
      <c r="CW33" s="177">
        <v>900</v>
      </c>
      <c r="CX33" s="32">
        <v>990</v>
      </c>
      <c r="CY33" s="177">
        <v>1000</v>
      </c>
      <c r="CZ33" s="32">
        <v>1100</v>
      </c>
      <c r="DA33" s="61">
        <v>200000</v>
      </c>
      <c r="DB33" s="29" t="s">
        <v>4860</v>
      </c>
      <c r="DC33" s="177" t="s">
        <v>4498</v>
      </c>
      <c r="DD33" s="357" t="s">
        <v>4636</v>
      </c>
    </row>
    <row r="34" spans="1:108">
      <c r="A34" s="18">
        <v>29</v>
      </c>
      <c r="B34" s="362"/>
      <c r="C34" s="362"/>
      <c r="D34" s="379"/>
      <c r="E34" s="385"/>
      <c r="F34" s="362"/>
      <c r="G34" s="372"/>
      <c r="H34" s="372"/>
      <c r="I34" s="41" t="s">
        <v>4535</v>
      </c>
      <c r="J34" s="215" t="s">
        <v>4399</v>
      </c>
      <c r="K34" s="177" t="s">
        <v>5882</v>
      </c>
      <c r="L34" s="260" t="s">
        <v>4578</v>
      </c>
      <c r="M34" s="177" t="s">
        <v>4787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5882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5897</v>
      </c>
      <c r="AS34" s="44" t="s">
        <v>6241</v>
      </c>
      <c r="AT34" s="177" t="s">
        <v>6241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5882</v>
      </c>
      <c r="BH34" s="228" t="s">
        <v>5882</v>
      </c>
      <c r="BI34" s="228" t="s">
        <v>5882</v>
      </c>
      <c r="BJ34" s="228" t="s">
        <v>5882</v>
      </c>
      <c r="BK34" s="228" t="s">
        <v>5882</v>
      </c>
      <c r="BL34" s="227" t="s">
        <v>5882</v>
      </c>
      <c r="BM34" s="228" t="s">
        <v>5882</v>
      </c>
      <c r="BN34" s="228" t="s">
        <v>5882</v>
      </c>
      <c r="BO34" s="228" t="s">
        <v>5882</v>
      </c>
      <c r="BP34" s="228" t="s">
        <v>5882</v>
      </c>
      <c r="BQ34" s="243" t="s">
        <v>5882</v>
      </c>
      <c r="BR34" s="228" t="s">
        <v>5882</v>
      </c>
      <c r="BS34" s="228" t="s">
        <v>5882</v>
      </c>
      <c r="BT34" s="228" t="s">
        <v>5882</v>
      </c>
      <c r="BU34" s="228" t="s">
        <v>5882</v>
      </c>
      <c r="BV34" s="243" t="s">
        <v>5882</v>
      </c>
      <c r="BW34" s="32" t="s">
        <v>4512</v>
      </c>
      <c r="BX34" s="47">
        <v>235</v>
      </c>
      <c r="BY34" s="32">
        <v>300</v>
      </c>
      <c r="BZ34" s="47">
        <v>360</v>
      </c>
      <c r="CA34" s="32">
        <v>450</v>
      </c>
      <c r="CB34" s="67">
        <v>200000</v>
      </c>
      <c r="CC34" s="108" t="s">
        <v>4512</v>
      </c>
      <c r="CD34" s="47">
        <v>235</v>
      </c>
      <c r="CE34" s="21">
        <f>(264.5+340)/2</f>
        <v>302.25</v>
      </c>
      <c r="CF34" s="60">
        <v>360</v>
      </c>
      <c r="CG34" s="21">
        <f>(451+507.5)/2</f>
        <v>479.25</v>
      </c>
      <c r="CH34" s="67">
        <v>200000</v>
      </c>
      <c r="CI34" s="32" t="s">
        <v>4475</v>
      </c>
      <c r="CJ34" s="60">
        <v>250</v>
      </c>
      <c r="CK34" s="32">
        <v>300</v>
      </c>
      <c r="CL34" s="60">
        <v>475</v>
      </c>
      <c r="CM34" s="32">
        <v>450</v>
      </c>
      <c r="CN34" s="61">
        <v>200000</v>
      </c>
      <c r="CO34" s="232" t="s">
        <v>5882</v>
      </c>
      <c r="CP34" s="233" t="s">
        <v>5882</v>
      </c>
      <c r="CQ34" s="233" t="s">
        <v>5882</v>
      </c>
      <c r="CR34" s="234" t="s">
        <v>5882</v>
      </c>
      <c r="CS34" s="232" t="s">
        <v>5882</v>
      </c>
      <c r="CT34" s="233" t="s">
        <v>5882</v>
      </c>
      <c r="CU34" s="234" t="s">
        <v>5882</v>
      </c>
      <c r="CV34" s="177">
        <v>10.9</v>
      </c>
      <c r="CW34" s="177">
        <v>900</v>
      </c>
      <c r="CX34" s="32">
        <v>990</v>
      </c>
      <c r="CY34" s="177">
        <v>1000</v>
      </c>
      <c r="CZ34" s="32">
        <v>1100</v>
      </c>
      <c r="DA34" s="61">
        <v>200000</v>
      </c>
      <c r="DB34" s="29" t="s">
        <v>4860</v>
      </c>
      <c r="DC34" s="177" t="s">
        <v>4498</v>
      </c>
      <c r="DD34" s="357" t="s">
        <v>4636</v>
      </c>
    </row>
    <row r="35" spans="1:108" ht="16.2" thickBot="1">
      <c r="A35" s="14">
        <v>30</v>
      </c>
      <c r="B35" s="363"/>
      <c r="C35" s="363"/>
      <c r="D35" s="383"/>
      <c r="E35" s="386"/>
      <c r="F35" s="363"/>
      <c r="G35" s="373"/>
      <c r="H35" s="373"/>
      <c r="I35" s="42" t="s">
        <v>4536</v>
      </c>
      <c r="J35" s="155" t="s">
        <v>4399</v>
      </c>
      <c r="K35" s="178" t="s">
        <v>5882</v>
      </c>
      <c r="L35" s="155" t="s">
        <v>4578</v>
      </c>
      <c r="M35" s="178" t="s">
        <v>4787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5882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5897</v>
      </c>
      <c r="AS35" s="178" t="s">
        <v>6241</v>
      </c>
      <c r="AT35" s="178" t="s">
        <v>6241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5882</v>
      </c>
      <c r="BH35" s="223" t="s">
        <v>5882</v>
      </c>
      <c r="BI35" s="223" t="s">
        <v>5882</v>
      </c>
      <c r="BJ35" s="223" t="s">
        <v>5882</v>
      </c>
      <c r="BK35" s="223" t="s">
        <v>5882</v>
      </c>
      <c r="BL35" s="222" t="s">
        <v>5882</v>
      </c>
      <c r="BM35" s="223" t="s">
        <v>5882</v>
      </c>
      <c r="BN35" s="223" t="s">
        <v>5882</v>
      </c>
      <c r="BO35" s="223" t="s">
        <v>5882</v>
      </c>
      <c r="BP35" s="223" t="s">
        <v>5882</v>
      </c>
      <c r="BQ35" s="245" t="s">
        <v>5882</v>
      </c>
      <c r="BR35" s="223" t="s">
        <v>5882</v>
      </c>
      <c r="BS35" s="223" t="s">
        <v>5882</v>
      </c>
      <c r="BT35" s="223" t="s">
        <v>5882</v>
      </c>
      <c r="BU35" s="223" t="s">
        <v>5882</v>
      </c>
      <c r="BV35" s="245" t="s">
        <v>5882</v>
      </c>
      <c r="BW35" s="34" t="s">
        <v>4512</v>
      </c>
      <c r="BX35" s="85">
        <v>235</v>
      </c>
      <c r="BY35" s="34">
        <v>300</v>
      </c>
      <c r="BZ35" s="85">
        <v>360</v>
      </c>
      <c r="CA35" s="34">
        <v>450</v>
      </c>
      <c r="CB35" s="70">
        <v>200000</v>
      </c>
      <c r="CC35" s="134" t="s">
        <v>4512</v>
      </c>
      <c r="CD35" s="85">
        <v>235</v>
      </c>
      <c r="CE35" s="23">
        <f>(264.5+340)/2</f>
        <v>302.25</v>
      </c>
      <c r="CF35" s="87">
        <v>360</v>
      </c>
      <c r="CG35" s="23">
        <f>(451+507.5)/2</f>
        <v>479.25</v>
      </c>
      <c r="CH35" s="70">
        <v>200000</v>
      </c>
      <c r="CI35" s="34" t="s">
        <v>4475</v>
      </c>
      <c r="CJ35" s="87">
        <v>250</v>
      </c>
      <c r="CK35" s="34">
        <v>300</v>
      </c>
      <c r="CL35" s="87">
        <v>475</v>
      </c>
      <c r="CM35" s="34">
        <v>450</v>
      </c>
      <c r="CN35" s="77">
        <v>200000</v>
      </c>
      <c r="CO35" s="235" t="s">
        <v>5882</v>
      </c>
      <c r="CP35" s="236" t="s">
        <v>5882</v>
      </c>
      <c r="CQ35" s="236" t="s">
        <v>5882</v>
      </c>
      <c r="CR35" s="237" t="s">
        <v>5882</v>
      </c>
      <c r="CS35" s="235" t="s">
        <v>5882</v>
      </c>
      <c r="CT35" s="236" t="s">
        <v>5882</v>
      </c>
      <c r="CU35" s="237" t="s">
        <v>5882</v>
      </c>
      <c r="CV35" s="178">
        <v>10.9</v>
      </c>
      <c r="CW35" s="178">
        <v>900</v>
      </c>
      <c r="CX35" s="34">
        <v>990</v>
      </c>
      <c r="CY35" s="178">
        <v>1000</v>
      </c>
      <c r="CZ35" s="34">
        <v>1100</v>
      </c>
      <c r="DA35" s="77">
        <v>200000</v>
      </c>
      <c r="DB35" s="27" t="s">
        <v>4860</v>
      </c>
      <c r="DC35" s="13" t="s">
        <v>4498</v>
      </c>
      <c r="DD35" s="358" t="s">
        <v>4636</v>
      </c>
    </row>
    <row r="36" spans="1:108">
      <c r="A36" s="18">
        <v>31</v>
      </c>
      <c r="B36" s="361">
        <v>3</v>
      </c>
      <c r="C36" s="361">
        <v>1975</v>
      </c>
      <c r="D36" s="378" t="s">
        <v>4531</v>
      </c>
      <c r="E36" s="384" t="s">
        <v>4919</v>
      </c>
      <c r="F36" s="361">
        <v>12</v>
      </c>
      <c r="G36" s="371" t="s">
        <v>5988</v>
      </c>
      <c r="H36" s="371" t="s">
        <v>5987</v>
      </c>
      <c r="I36" s="41" t="s">
        <v>4456</v>
      </c>
      <c r="J36" s="215" t="s">
        <v>4399</v>
      </c>
      <c r="K36" s="177" t="s">
        <v>5882</v>
      </c>
      <c r="L36" s="260" t="s">
        <v>4577</v>
      </c>
      <c r="M36" s="177" t="s">
        <v>4780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5882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5897</v>
      </c>
      <c r="AS36" s="177" t="s">
        <v>6241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5882</v>
      </c>
      <c r="BH36" s="228" t="s">
        <v>5882</v>
      </c>
      <c r="BI36" s="228" t="s">
        <v>5882</v>
      </c>
      <c r="BJ36" s="228" t="s">
        <v>5882</v>
      </c>
      <c r="BK36" s="228" t="s">
        <v>5882</v>
      </c>
      <c r="BL36" s="227" t="s">
        <v>5882</v>
      </c>
      <c r="BM36" s="228" t="s">
        <v>5882</v>
      </c>
      <c r="BN36" s="228" t="s">
        <v>5882</v>
      </c>
      <c r="BO36" s="228" t="s">
        <v>5882</v>
      </c>
      <c r="BP36" s="228" t="s">
        <v>5882</v>
      </c>
      <c r="BQ36" s="243" t="s">
        <v>5882</v>
      </c>
      <c r="BR36" s="228" t="s">
        <v>5882</v>
      </c>
      <c r="BS36" s="228" t="s">
        <v>5882</v>
      </c>
      <c r="BT36" s="228" t="s">
        <v>5882</v>
      </c>
      <c r="BU36" s="228" t="s">
        <v>5882</v>
      </c>
      <c r="BV36" s="243" t="s">
        <v>5882</v>
      </c>
      <c r="BW36" s="32" t="s">
        <v>4512</v>
      </c>
      <c r="BX36" s="47">
        <v>235</v>
      </c>
      <c r="BY36" s="21">
        <v>295.5</v>
      </c>
      <c r="BZ36" s="47">
        <v>360</v>
      </c>
      <c r="CA36" s="177">
        <v>419.5</v>
      </c>
      <c r="CB36" s="67">
        <v>200000</v>
      </c>
      <c r="CC36" s="108" t="s">
        <v>4512</v>
      </c>
      <c r="CD36" s="47">
        <v>235</v>
      </c>
      <c r="CE36" s="177">
        <v>321</v>
      </c>
      <c r="CF36" s="60">
        <v>360</v>
      </c>
      <c r="CG36" s="177">
        <v>447</v>
      </c>
      <c r="CH36" s="67">
        <v>200000</v>
      </c>
      <c r="CI36" s="32" t="s">
        <v>4475</v>
      </c>
      <c r="CJ36" s="60">
        <v>250</v>
      </c>
      <c r="CK36" s="177">
        <v>294</v>
      </c>
      <c r="CL36" s="60">
        <v>475</v>
      </c>
      <c r="CM36" s="177">
        <v>444</v>
      </c>
      <c r="CN36" s="61">
        <v>200000</v>
      </c>
      <c r="CO36" s="232" t="s">
        <v>5882</v>
      </c>
      <c r="CP36" s="233" t="s">
        <v>5882</v>
      </c>
      <c r="CQ36" s="233" t="s">
        <v>5882</v>
      </c>
      <c r="CR36" s="234" t="s">
        <v>5882</v>
      </c>
      <c r="CS36" s="232" t="s">
        <v>5882</v>
      </c>
      <c r="CT36" s="233" t="s">
        <v>5882</v>
      </c>
      <c r="CU36" s="234" t="s">
        <v>5882</v>
      </c>
      <c r="CV36" s="177">
        <v>8.8000000000000007</v>
      </c>
      <c r="CW36" s="65">
        <v>640</v>
      </c>
      <c r="CX36" s="30">
        <v>730</v>
      </c>
      <c r="CY36" s="65">
        <v>800</v>
      </c>
      <c r="CZ36" s="30">
        <v>940</v>
      </c>
      <c r="DA36" s="61">
        <v>200000</v>
      </c>
      <c r="DB36" s="29" t="s">
        <v>4852</v>
      </c>
      <c r="DC36" s="177" t="s">
        <v>4498</v>
      </c>
      <c r="DD36" s="357" t="s">
        <v>4636</v>
      </c>
    </row>
    <row r="37" spans="1:108">
      <c r="A37" s="18">
        <v>32</v>
      </c>
      <c r="B37" s="362"/>
      <c r="C37" s="362"/>
      <c r="D37" s="379"/>
      <c r="E37" s="385"/>
      <c r="F37" s="362"/>
      <c r="G37" s="372"/>
      <c r="H37" s="372"/>
      <c r="I37" s="41" t="s">
        <v>4457</v>
      </c>
      <c r="J37" s="215" t="s">
        <v>4399</v>
      </c>
      <c r="K37" s="177" t="s">
        <v>5882</v>
      </c>
      <c r="L37" s="260" t="s">
        <v>4577</v>
      </c>
      <c r="M37" s="177" t="s">
        <v>4780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5882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5897</v>
      </c>
      <c r="AS37" s="177" t="s">
        <v>6241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5882</v>
      </c>
      <c r="BH37" s="228" t="s">
        <v>5882</v>
      </c>
      <c r="BI37" s="228" t="s">
        <v>5882</v>
      </c>
      <c r="BJ37" s="228" t="s">
        <v>5882</v>
      </c>
      <c r="BK37" s="228" t="s">
        <v>5882</v>
      </c>
      <c r="BL37" s="227" t="s">
        <v>5882</v>
      </c>
      <c r="BM37" s="228" t="s">
        <v>5882</v>
      </c>
      <c r="BN37" s="228" t="s">
        <v>5882</v>
      </c>
      <c r="BO37" s="228" t="s">
        <v>5882</v>
      </c>
      <c r="BP37" s="228" t="s">
        <v>5882</v>
      </c>
      <c r="BQ37" s="243" t="s">
        <v>5882</v>
      </c>
      <c r="BR37" s="228" t="s">
        <v>5882</v>
      </c>
      <c r="BS37" s="228" t="s">
        <v>5882</v>
      </c>
      <c r="BT37" s="228" t="s">
        <v>5882</v>
      </c>
      <c r="BU37" s="228" t="s">
        <v>5882</v>
      </c>
      <c r="BV37" s="243" t="s">
        <v>5882</v>
      </c>
      <c r="BW37" s="32" t="s">
        <v>4512</v>
      </c>
      <c r="BX37" s="47">
        <v>235</v>
      </c>
      <c r="BY37" s="21">
        <v>295.5</v>
      </c>
      <c r="BZ37" s="47">
        <v>360</v>
      </c>
      <c r="CA37" s="177">
        <v>419.5</v>
      </c>
      <c r="CB37" s="67">
        <v>200000</v>
      </c>
      <c r="CC37" s="108" t="s">
        <v>4512</v>
      </c>
      <c r="CD37" s="47">
        <v>235</v>
      </c>
      <c r="CE37" s="177">
        <v>321</v>
      </c>
      <c r="CF37" s="60">
        <v>360</v>
      </c>
      <c r="CG37" s="177">
        <v>447</v>
      </c>
      <c r="CH37" s="67">
        <v>200000</v>
      </c>
      <c r="CI37" s="32" t="s">
        <v>4475</v>
      </c>
      <c r="CJ37" s="60">
        <v>250</v>
      </c>
      <c r="CK37" s="177">
        <v>294</v>
      </c>
      <c r="CL37" s="60">
        <v>475</v>
      </c>
      <c r="CM37" s="177">
        <v>444</v>
      </c>
      <c r="CN37" s="61">
        <v>200000</v>
      </c>
      <c r="CO37" s="232" t="s">
        <v>5882</v>
      </c>
      <c r="CP37" s="233" t="s">
        <v>5882</v>
      </c>
      <c r="CQ37" s="233" t="s">
        <v>5882</v>
      </c>
      <c r="CR37" s="234" t="s">
        <v>5882</v>
      </c>
      <c r="CS37" s="232" t="s">
        <v>5882</v>
      </c>
      <c r="CT37" s="233" t="s">
        <v>5882</v>
      </c>
      <c r="CU37" s="234" t="s">
        <v>5882</v>
      </c>
      <c r="CV37" s="177">
        <v>8.8000000000000007</v>
      </c>
      <c r="CW37" s="60">
        <v>640</v>
      </c>
      <c r="CX37" s="32">
        <v>730</v>
      </c>
      <c r="CY37" s="60">
        <v>800</v>
      </c>
      <c r="CZ37" s="32">
        <v>940</v>
      </c>
      <c r="DA37" s="61">
        <v>200000</v>
      </c>
      <c r="DB37" s="29" t="s">
        <v>4852</v>
      </c>
      <c r="DC37" s="177" t="s">
        <v>4498</v>
      </c>
      <c r="DD37" s="357" t="s">
        <v>4636</v>
      </c>
    </row>
    <row r="38" spans="1:108">
      <c r="A38" s="18">
        <v>33</v>
      </c>
      <c r="B38" s="362"/>
      <c r="C38" s="362"/>
      <c r="D38" s="379"/>
      <c r="E38" s="385"/>
      <c r="F38" s="362"/>
      <c r="G38" s="372"/>
      <c r="H38" s="372"/>
      <c r="I38" s="41" t="s">
        <v>4458</v>
      </c>
      <c r="J38" s="215" t="s">
        <v>4399</v>
      </c>
      <c r="K38" s="177" t="s">
        <v>5882</v>
      </c>
      <c r="L38" s="260" t="s">
        <v>4577</v>
      </c>
      <c r="M38" s="177" t="s">
        <v>4780</v>
      </c>
      <c r="N38" s="18" t="s">
        <v>4576</v>
      </c>
      <c r="O38" s="177" t="s">
        <v>4474</v>
      </c>
      <c r="P38" s="177" t="s">
        <v>4474</v>
      </c>
      <c r="Q38" s="177" t="s">
        <v>4537</v>
      </c>
      <c r="R38" s="177">
        <v>10</v>
      </c>
      <c r="S38" s="177" t="s">
        <v>4474</v>
      </c>
      <c r="T38" s="177" t="s">
        <v>5882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5897</v>
      </c>
      <c r="AS38" s="177" t="s">
        <v>6241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5882</v>
      </c>
      <c r="BH38" s="228" t="s">
        <v>5882</v>
      </c>
      <c r="BI38" s="228" t="s">
        <v>5882</v>
      </c>
      <c r="BJ38" s="228" t="s">
        <v>5882</v>
      </c>
      <c r="BK38" s="228" t="s">
        <v>5882</v>
      </c>
      <c r="BL38" s="227" t="s">
        <v>5882</v>
      </c>
      <c r="BM38" s="228" t="s">
        <v>5882</v>
      </c>
      <c r="BN38" s="228" t="s">
        <v>5882</v>
      </c>
      <c r="BO38" s="228" t="s">
        <v>5882</v>
      </c>
      <c r="BP38" s="228" t="s">
        <v>5882</v>
      </c>
      <c r="BQ38" s="243" t="s">
        <v>5882</v>
      </c>
      <c r="BR38" s="228" t="s">
        <v>5882</v>
      </c>
      <c r="BS38" s="228" t="s">
        <v>5882</v>
      </c>
      <c r="BT38" s="228" t="s">
        <v>5882</v>
      </c>
      <c r="BU38" s="228" t="s">
        <v>5882</v>
      </c>
      <c r="BV38" s="243" t="s">
        <v>5882</v>
      </c>
      <c r="BW38" s="32" t="s">
        <v>4512</v>
      </c>
      <c r="BX38" s="47">
        <v>235</v>
      </c>
      <c r="BY38" s="21">
        <v>295.5</v>
      </c>
      <c r="BZ38" s="47">
        <v>360</v>
      </c>
      <c r="CA38" s="177">
        <v>419.5</v>
      </c>
      <c r="CB38" s="67">
        <v>200000</v>
      </c>
      <c r="CC38" s="108" t="s">
        <v>4512</v>
      </c>
      <c r="CD38" s="47">
        <v>235</v>
      </c>
      <c r="CE38" s="177">
        <v>321</v>
      </c>
      <c r="CF38" s="60">
        <v>360</v>
      </c>
      <c r="CG38" s="177">
        <v>447</v>
      </c>
      <c r="CH38" s="67">
        <v>200000</v>
      </c>
      <c r="CI38" s="32" t="s">
        <v>4475</v>
      </c>
      <c r="CJ38" s="60">
        <v>250</v>
      </c>
      <c r="CK38" s="177">
        <v>294</v>
      </c>
      <c r="CL38" s="60">
        <v>475</v>
      </c>
      <c r="CM38" s="177">
        <v>444</v>
      </c>
      <c r="CN38" s="61">
        <v>200000</v>
      </c>
      <c r="CO38" s="232" t="s">
        <v>5882</v>
      </c>
      <c r="CP38" s="233" t="s">
        <v>5882</v>
      </c>
      <c r="CQ38" s="233" t="s">
        <v>5882</v>
      </c>
      <c r="CR38" s="234" t="s">
        <v>5882</v>
      </c>
      <c r="CS38" s="232" t="s">
        <v>5882</v>
      </c>
      <c r="CT38" s="233" t="s">
        <v>5882</v>
      </c>
      <c r="CU38" s="234" t="s">
        <v>5882</v>
      </c>
      <c r="CV38" s="177">
        <v>8.8000000000000007</v>
      </c>
      <c r="CW38" s="60">
        <v>640</v>
      </c>
      <c r="CX38" s="32">
        <v>730</v>
      </c>
      <c r="CY38" s="60">
        <v>800</v>
      </c>
      <c r="CZ38" s="32">
        <v>940</v>
      </c>
      <c r="DA38" s="61">
        <v>200000</v>
      </c>
      <c r="DB38" s="29" t="s">
        <v>4643</v>
      </c>
      <c r="DC38" s="177" t="s">
        <v>4498</v>
      </c>
      <c r="DD38" s="357" t="s">
        <v>6151</v>
      </c>
    </row>
    <row r="39" spans="1:108">
      <c r="A39" s="18">
        <v>34</v>
      </c>
      <c r="B39" s="362"/>
      <c r="C39" s="362"/>
      <c r="D39" s="379"/>
      <c r="E39" s="385"/>
      <c r="F39" s="362"/>
      <c r="G39" s="372"/>
      <c r="H39" s="372"/>
      <c r="I39" s="41" t="s">
        <v>4459</v>
      </c>
      <c r="J39" s="215" t="s">
        <v>4399</v>
      </c>
      <c r="K39" s="177" t="s">
        <v>5882</v>
      </c>
      <c r="L39" s="260" t="s">
        <v>4577</v>
      </c>
      <c r="M39" s="177" t="s">
        <v>4780</v>
      </c>
      <c r="N39" s="18" t="s">
        <v>4576</v>
      </c>
      <c r="O39" s="177" t="s">
        <v>4474</v>
      </c>
      <c r="P39" s="177" t="s">
        <v>4474</v>
      </c>
      <c r="Q39" s="177" t="s">
        <v>4537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5897</v>
      </c>
      <c r="AS39" s="177" t="s">
        <v>6241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5882</v>
      </c>
      <c r="BH39" s="228" t="s">
        <v>5882</v>
      </c>
      <c r="BI39" s="228" t="s">
        <v>5882</v>
      </c>
      <c r="BJ39" s="228" t="s">
        <v>5882</v>
      </c>
      <c r="BK39" s="228" t="s">
        <v>5882</v>
      </c>
      <c r="BL39" s="227" t="s">
        <v>5882</v>
      </c>
      <c r="BM39" s="228" t="s">
        <v>5882</v>
      </c>
      <c r="BN39" s="228" t="s">
        <v>5882</v>
      </c>
      <c r="BO39" s="228" t="s">
        <v>5882</v>
      </c>
      <c r="BP39" s="228" t="s">
        <v>5882</v>
      </c>
      <c r="BQ39" s="243" t="s">
        <v>5882</v>
      </c>
      <c r="BR39" s="228" t="s">
        <v>5882</v>
      </c>
      <c r="BS39" s="228" t="s">
        <v>5882</v>
      </c>
      <c r="BT39" s="228" t="s">
        <v>5882</v>
      </c>
      <c r="BU39" s="228" t="s">
        <v>5882</v>
      </c>
      <c r="BV39" s="243" t="s">
        <v>5882</v>
      </c>
      <c r="BW39" s="32" t="s">
        <v>4512</v>
      </c>
      <c r="BX39" s="47">
        <v>235</v>
      </c>
      <c r="BY39" s="21">
        <v>295.5</v>
      </c>
      <c r="BZ39" s="47">
        <v>360</v>
      </c>
      <c r="CA39" s="177">
        <v>419.5</v>
      </c>
      <c r="CB39" s="67">
        <v>200000</v>
      </c>
      <c r="CC39" s="108" t="s">
        <v>4512</v>
      </c>
      <c r="CD39" s="47">
        <v>235</v>
      </c>
      <c r="CE39" s="177">
        <v>321</v>
      </c>
      <c r="CF39" s="60">
        <v>360</v>
      </c>
      <c r="CG39" s="177">
        <v>447</v>
      </c>
      <c r="CH39" s="67">
        <v>200000</v>
      </c>
      <c r="CI39" s="32" t="s">
        <v>4475</v>
      </c>
      <c r="CJ39" s="60">
        <v>250</v>
      </c>
      <c r="CK39" s="177">
        <v>294</v>
      </c>
      <c r="CL39" s="60">
        <v>475</v>
      </c>
      <c r="CM39" s="177">
        <v>444</v>
      </c>
      <c r="CN39" s="61">
        <v>200000</v>
      </c>
      <c r="CO39" s="232" t="s">
        <v>5882</v>
      </c>
      <c r="CP39" s="233" t="s">
        <v>5882</v>
      </c>
      <c r="CQ39" s="233" t="s">
        <v>5882</v>
      </c>
      <c r="CR39" s="234" t="s">
        <v>5882</v>
      </c>
      <c r="CS39" s="232" t="s">
        <v>5882</v>
      </c>
      <c r="CT39" s="233" t="s">
        <v>5882</v>
      </c>
      <c r="CU39" s="234" t="s">
        <v>5882</v>
      </c>
      <c r="CV39" s="177">
        <v>8.8000000000000007</v>
      </c>
      <c r="CW39" s="60">
        <v>640</v>
      </c>
      <c r="CX39" s="32">
        <v>730</v>
      </c>
      <c r="CY39" s="60">
        <v>800</v>
      </c>
      <c r="CZ39" s="32">
        <v>940</v>
      </c>
      <c r="DA39" s="61">
        <v>200000</v>
      </c>
      <c r="DB39" s="29" t="s">
        <v>4643</v>
      </c>
      <c r="DC39" s="177" t="s">
        <v>4498</v>
      </c>
      <c r="DD39" s="357" t="s">
        <v>6151</v>
      </c>
    </row>
    <row r="40" spans="1:108">
      <c r="A40" s="18">
        <v>35</v>
      </c>
      <c r="B40" s="362"/>
      <c r="C40" s="362"/>
      <c r="D40" s="379"/>
      <c r="E40" s="385"/>
      <c r="F40" s="362"/>
      <c r="G40" s="372"/>
      <c r="H40" s="372"/>
      <c r="I40" s="41" t="s">
        <v>4460</v>
      </c>
      <c r="J40" s="215" t="s">
        <v>4399</v>
      </c>
      <c r="K40" s="177" t="s">
        <v>5882</v>
      </c>
      <c r="L40" s="260" t="s">
        <v>4577</v>
      </c>
      <c r="M40" s="177" t="s">
        <v>4780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5882</v>
      </c>
      <c r="S40" s="177" t="s">
        <v>4474</v>
      </c>
      <c r="T40" s="177" t="s">
        <v>5882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5897</v>
      </c>
      <c r="AS40" s="177" t="s">
        <v>6241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5882</v>
      </c>
      <c r="BH40" s="228" t="s">
        <v>5882</v>
      </c>
      <c r="BI40" s="228" t="s">
        <v>5882</v>
      </c>
      <c r="BJ40" s="228" t="s">
        <v>5882</v>
      </c>
      <c r="BK40" s="228" t="s">
        <v>5882</v>
      </c>
      <c r="BL40" s="227" t="s">
        <v>5882</v>
      </c>
      <c r="BM40" s="228" t="s">
        <v>5882</v>
      </c>
      <c r="BN40" s="228" t="s">
        <v>5882</v>
      </c>
      <c r="BO40" s="228" t="s">
        <v>5882</v>
      </c>
      <c r="BP40" s="228" t="s">
        <v>5882</v>
      </c>
      <c r="BQ40" s="243" t="s">
        <v>5882</v>
      </c>
      <c r="BR40" s="228" t="s">
        <v>5882</v>
      </c>
      <c r="BS40" s="228" t="s">
        <v>5882</v>
      </c>
      <c r="BT40" s="228" t="s">
        <v>5882</v>
      </c>
      <c r="BU40" s="228" t="s">
        <v>5882</v>
      </c>
      <c r="BV40" s="243" t="s">
        <v>5882</v>
      </c>
      <c r="BW40" s="32" t="s">
        <v>4512</v>
      </c>
      <c r="BX40" s="47">
        <v>235</v>
      </c>
      <c r="BY40" s="21">
        <v>295.5</v>
      </c>
      <c r="BZ40" s="47">
        <v>360</v>
      </c>
      <c r="CA40" s="177">
        <v>419.5</v>
      </c>
      <c r="CB40" s="67">
        <v>200000</v>
      </c>
      <c r="CC40" s="108" t="s">
        <v>4512</v>
      </c>
      <c r="CD40" s="47">
        <v>235</v>
      </c>
      <c r="CE40" s="177">
        <v>321</v>
      </c>
      <c r="CF40" s="60">
        <v>360</v>
      </c>
      <c r="CG40" s="177">
        <v>447</v>
      </c>
      <c r="CH40" s="67">
        <v>200000</v>
      </c>
      <c r="CI40" s="32" t="s">
        <v>4475</v>
      </c>
      <c r="CJ40" s="60">
        <v>250</v>
      </c>
      <c r="CK40" s="177">
        <v>294</v>
      </c>
      <c r="CL40" s="60">
        <v>475</v>
      </c>
      <c r="CM40" s="177">
        <v>444</v>
      </c>
      <c r="CN40" s="61">
        <v>200000</v>
      </c>
      <c r="CO40" s="232" t="s">
        <v>5882</v>
      </c>
      <c r="CP40" s="233" t="s">
        <v>5882</v>
      </c>
      <c r="CQ40" s="233" t="s">
        <v>5882</v>
      </c>
      <c r="CR40" s="234" t="s">
        <v>5882</v>
      </c>
      <c r="CS40" s="232" t="s">
        <v>5882</v>
      </c>
      <c r="CT40" s="233" t="s">
        <v>5882</v>
      </c>
      <c r="CU40" s="234" t="s">
        <v>5882</v>
      </c>
      <c r="CV40" s="177">
        <v>8.8000000000000007</v>
      </c>
      <c r="CW40" s="60">
        <v>640</v>
      </c>
      <c r="CX40" s="32">
        <v>730</v>
      </c>
      <c r="CY40" s="60">
        <v>800</v>
      </c>
      <c r="CZ40" s="32">
        <v>940</v>
      </c>
      <c r="DA40" s="61">
        <v>200000</v>
      </c>
      <c r="DB40" s="29" t="s">
        <v>4852</v>
      </c>
      <c r="DC40" s="177" t="s">
        <v>4498</v>
      </c>
      <c r="DD40" s="357" t="s">
        <v>4636</v>
      </c>
    </row>
    <row r="41" spans="1:108">
      <c r="A41" s="18">
        <v>36</v>
      </c>
      <c r="B41" s="362"/>
      <c r="C41" s="362"/>
      <c r="D41" s="379"/>
      <c r="E41" s="385"/>
      <c r="F41" s="362"/>
      <c r="G41" s="372"/>
      <c r="H41" s="372"/>
      <c r="I41" s="41" t="s">
        <v>4461</v>
      </c>
      <c r="J41" s="215" t="s">
        <v>4399</v>
      </c>
      <c r="K41" s="177" t="s">
        <v>5882</v>
      </c>
      <c r="L41" s="260" t="s">
        <v>4577</v>
      </c>
      <c r="M41" s="177" t="s">
        <v>4780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5882</v>
      </c>
      <c r="S41" s="177" t="s">
        <v>4474</v>
      </c>
      <c r="T41" s="177" t="s">
        <v>5882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5897</v>
      </c>
      <c r="AS41" s="177" t="s">
        <v>6241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5882</v>
      </c>
      <c r="BH41" s="228" t="s">
        <v>5882</v>
      </c>
      <c r="BI41" s="228" t="s">
        <v>5882</v>
      </c>
      <c r="BJ41" s="228" t="s">
        <v>5882</v>
      </c>
      <c r="BK41" s="228" t="s">
        <v>5882</v>
      </c>
      <c r="BL41" s="227" t="s">
        <v>5882</v>
      </c>
      <c r="BM41" s="228" t="s">
        <v>5882</v>
      </c>
      <c r="BN41" s="228" t="s">
        <v>5882</v>
      </c>
      <c r="BO41" s="228" t="s">
        <v>5882</v>
      </c>
      <c r="BP41" s="228" t="s">
        <v>5882</v>
      </c>
      <c r="BQ41" s="243" t="s">
        <v>5882</v>
      </c>
      <c r="BR41" s="228" t="s">
        <v>5882</v>
      </c>
      <c r="BS41" s="228" t="s">
        <v>5882</v>
      </c>
      <c r="BT41" s="228" t="s">
        <v>5882</v>
      </c>
      <c r="BU41" s="228" t="s">
        <v>5882</v>
      </c>
      <c r="BV41" s="243" t="s">
        <v>5882</v>
      </c>
      <c r="BW41" s="32" t="s">
        <v>4512</v>
      </c>
      <c r="BX41" s="47">
        <v>235</v>
      </c>
      <c r="BY41" s="21">
        <v>295.5</v>
      </c>
      <c r="BZ41" s="47">
        <v>360</v>
      </c>
      <c r="CA41" s="177">
        <v>419.5</v>
      </c>
      <c r="CB41" s="67">
        <v>200000</v>
      </c>
      <c r="CC41" s="108" t="s">
        <v>4512</v>
      </c>
      <c r="CD41" s="47">
        <v>235</v>
      </c>
      <c r="CE41" s="177">
        <v>321</v>
      </c>
      <c r="CF41" s="60">
        <v>360</v>
      </c>
      <c r="CG41" s="177">
        <v>447</v>
      </c>
      <c r="CH41" s="67">
        <v>200000</v>
      </c>
      <c r="CI41" s="32" t="s">
        <v>4475</v>
      </c>
      <c r="CJ41" s="60">
        <v>250</v>
      </c>
      <c r="CK41" s="177">
        <v>294</v>
      </c>
      <c r="CL41" s="60">
        <v>475</v>
      </c>
      <c r="CM41" s="177">
        <v>444</v>
      </c>
      <c r="CN41" s="61">
        <v>200000</v>
      </c>
      <c r="CO41" s="232" t="s">
        <v>5882</v>
      </c>
      <c r="CP41" s="233" t="s">
        <v>5882</v>
      </c>
      <c r="CQ41" s="233" t="s">
        <v>5882</v>
      </c>
      <c r="CR41" s="234" t="s">
        <v>5882</v>
      </c>
      <c r="CS41" s="232" t="s">
        <v>5882</v>
      </c>
      <c r="CT41" s="233" t="s">
        <v>5882</v>
      </c>
      <c r="CU41" s="234" t="s">
        <v>5882</v>
      </c>
      <c r="CV41" s="177">
        <v>8.8000000000000007</v>
      </c>
      <c r="CW41" s="177">
        <v>640</v>
      </c>
      <c r="CX41" s="32">
        <v>730</v>
      </c>
      <c r="CY41" s="177">
        <v>800</v>
      </c>
      <c r="CZ41" s="32">
        <v>940</v>
      </c>
      <c r="DA41" s="61">
        <v>200000</v>
      </c>
      <c r="DB41" s="29" t="s">
        <v>4852</v>
      </c>
      <c r="DC41" s="177" t="s">
        <v>4498</v>
      </c>
      <c r="DD41" s="357" t="s">
        <v>4636</v>
      </c>
    </row>
    <row r="42" spans="1:108">
      <c r="A42" s="18">
        <v>37</v>
      </c>
      <c r="B42" s="362"/>
      <c r="C42" s="362"/>
      <c r="D42" s="379"/>
      <c r="E42" s="385"/>
      <c r="F42" s="362"/>
      <c r="G42" s="372"/>
      <c r="H42" s="372"/>
      <c r="I42" s="41" t="s">
        <v>4462</v>
      </c>
      <c r="J42" s="215" t="s">
        <v>4399</v>
      </c>
      <c r="K42" s="177" t="s">
        <v>5882</v>
      </c>
      <c r="L42" s="260" t="s">
        <v>4577</v>
      </c>
      <c r="M42" s="177" t="s">
        <v>4780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5882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5897</v>
      </c>
      <c r="AS42" s="177" t="s">
        <v>6241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5882</v>
      </c>
      <c r="BH42" s="228" t="s">
        <v>5882</v>
      </c>
      <c r="BI42" s="228" t="s">
        <v>5882</v>
      </c>
      <c r="BJ42" s="228" t="s">
        <v>5882</v>
      </c>
      <c r="BK42" s="228" t="s">
        <v>5882</v>
      </c>
      <c r="BL42" s="227" t="s">
        <v>5882</v>
      </c>
      <c r="BM42" s="228" t="s">
        <v>5882</v>
      </c>
      <c r="BN42" s="228" t="s">
        <v>5882</v>
      </c>
      <c r="BO42" s="228" t="s">
        <v>5882</v>
      </c>
      <c r="BP42" s="228" t="s">
        <v>5882</v>
      </c>
      <c r="BQ42" s="243" t="s">
        <v>5882</v>
      </c>
      <c r="BR42" s="228" t="s">
        <v>5882</v>
      </c>
      <c r="BS42" s="228" t="s">
        <v>5882</v>
      </c>
      <c r="BT42" s="228" t="s">
        <v>5882</v>
      </c>
      <c r="BU42" s="228" t="s">
        <v>5882</v>
      </c>
      <c r="BV42" s="243" t="s">
        <v>5882</v>
      </c>
      <c r="BW42" s="32" t="s">
        <v>4512</v>
      </c>
      <c r="BX42" s="47">
        <v>235</v>
      </c>
      <c r="BY42" s="21">
        <v>295.5</v>
      </c>
      <c r="BZ42" s="47">
        <v>360</v>
      </c>
      <c r="CA42" s="177">
        <v>419.5</v>
      </c>
      <c r="CB42" s="67">
        <v>200000</v>
      </c>
      <c r="CC42" s="108" t="s">
        <v>4512</v>
      </c>
      <c r="CD42" s="47">
        <v>235</v>
      </c>
      <c r="CE42" s="177">
        <v>321</v>
      </c>
      <c r="CF42" s="60">
        <v>360</v>
      </c>
      <c r="CG42" s="177">
        <v>447</v>
      </c>
      <c r="CH42" s="67">
        <v>200000</v>
      </c>
      <c r="CI42" s="32" t="s">
        <v>4475</v>
      </c>
      <c r="CJ42" s="60">
        <v>250</v>
      </c>
      <c r="CK42" s="177">
        <v>294</v>
      </c>
      <c r="CL42" s="60">
        <v>475</v>
      </c>
      <c r="CM42" s="177">
        <v>444</v>
      </c>
      <c r="CN42" s="61">
        <v>200000</v>
      </c>
      <c r="CO42" s="232" t="s">
        <v>5882</v>
      </c>
      <c r="CP42" s="233" t="s">
        <v>5882</v>
      </c>
      <c r="CQ42" s="233" t="s">
        <v>5882</v>
      </c>
      <c r="CR42" s="234" t="s">
        <v>5882</v>
      </c>
      <c r="CS42" s="232" t="s">
        <v>5882</v>
      </c>
      <c r="CT42" s="233" t="s">
        <v>5882</v>
      </c>
      <c r="CU42" s="234" t="s">
        <v>5882</v>
      </c>
      <c r="CV42" s="177">
        <v>8.8000000000000007</v>
      </c>
      <c r="CW42" s="177">
        <v>640</v>
      </c>
      <c r="CX42" s="32">
        <v>730</v>
      </c>
      <c r="CY42" s="177">
        <v>800</v>
      </c>
      <c r="CZ42" s="32">
        <v>940</v>
      </c>
      <c r="DA42" s="61">
        <v>200000</v>
      </c>
      <c r="DB42" s="29" t="s">
        <v>4852</v>
      </c>
      <c r="DC42" s="177" t="s">
        <v>4498</v>
      </c>
      <c r="DD42" s="357" t="s">
        <v>4636</v>
      </c>
    </row>
    <row r="43" spans="1:108">
      <c r="A43" s="18">
        <v>38</v>
      </c>
      <c r="B43" s="362"/>
      <c r="C43" s="362"/>
      <c r="D43" s="379"/>
      <c r="E43" s="385"/>
      <c r="F43" s="362"/>
      <c r="G43" s="372"/>
      <c r="H43" s="372"/>
      <c r="I43" s="41" t="s">
        <v>4463</v>
      </c>
      <c r="J43" s="215" t="s">
        <v>4399</v>
      </c>
      <c r="K43" s="177" t="s">
        <v>5882</v>
      </c>
      <c r="L43" s="260" t="s">
        <v>4577</v>
      </c>
      <c r="M43" s="177" t="s">
        <v>4780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5882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5897</v>
      </c>
      <c r="AS43" s="177" t="s">
        <v>6241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5882</v>
      </c>
      <c r="BH43" s="228" t="s">
        <v>5882</v>
      </c>
      <c r="BI43" s="228" t="s">
        <v>5882</v>
      </c>
      <c r="BJ43" s="228" t="s">
        <v>5882</v>
      </c>
      <c r="BK43" s="228" t="s">
        <v>5882</v>
      </c>
      <c r="BL43" s="227" t="s">
        <v>5882</v>
      </c>
      <c r="BM43" s="228" t="s">
        <v>5882</v>
      </c>
      <c r="BN43" s="228" t="s">
        <v>5882</v>
      </c>
      <c r="BO43" s="228" t="s">
        <v>5882</v>
      </c>
      <c r="BP43" s="228" t="s">
        <v>5882</v>
      </c>
      <c r="BQ43" s="243" t="s">
        <v>5882</v>
      </c>
      <c r="BR43" s="228" t="s">
        <v>5882</v>
      </c>
      <c r="BS43" s="228" t="s">
        <v>5882</v>
      </c>
      <c r="BT43" s="228" t="s">
        <v>5882</v>
      </c>
      <c r="BU43" s="228" t="s">
        <v>5882</v>
      </c>
      <c r="BV43" s="243" t="s">
        <v>5882</v>
      </c>
      <c r="BW43" s="32" t="s">
        <v>4512</v>
      </c>
      <c r="BX43" s="47">
        <v>235</v>
      </c>
      <c r="BY43" s="21">
        <v>295.5</v>
      </c>
      <c r="BZ43" s="47">
        <v>360</v>
      </c>
      <c r="CA43" s="177">
        <v>419.5</v>
      </c>
      <c r="CB43" s="67">
        <v>200000</v>
      </c>
      <c r="CC43" s="108" t="s">
        <v>4512</v>
      </c>
      <c r="CD43" s="47">
        <v>235</v>
      </c>
      <c r="CE43" s="177">
        <v>321</v>
      </c>
      <c r="CF43" s="60">
        <v>360</v>
      </c>
      <c r="CG43" s="177">
        <v>447</v>
      </c>
      <c r="CH43" s="67">
        <v>200000</v>
      </c>
      <c r="CI43" s="32" t="s">
        <v>4475</v>
      </c>
      <c r="CJ43" s="60">
        <v>250</v>
      </c>
      <c r="CK43" s="177">
        <v>294</v>
      </c>
      <c r="CL43" s="60">
        <v>475</v>
      </c>
      <c r="CM43" s="177">
        <v>444</v>
      </c>
      <c r="CN43" s="61">
        <v>200000</v>
      </c>
      <c r="CO43" s="232" t="s">
        <v>5882</v>
      </c>
      <c r="CP43" s="233" t="s">
        <v>5882</v>
      </c>
      <c r="CQ43" s="233" t="s">
        <v>5882</v>
      </c>
      <c r="CR43" s="234" t="s">
        <v>5882</v>
      </c>
      <c r="CS43" s="232" t="s">
        <v>5882</v>
      </c>
      <c r="CT43" s="233" t="s">
        <v>5882</v>
      </c>
      <c r="CU43" s="234" t="s">
        <v>5882</v>
      </c>
      <c r="CV43" s="177">
        <v>8.8000000000000007</v>
      </c>
      <c r="CW43" s="177">
        <v>640</v>
      </c>
      <c r="CX43" s="32">
        <v>730</v>
      </c>
      <c r="CY43" s="177">
        <v>800</v>
      </c>
      <c r="CZ43" s="32">
        <v>940</v>
      </c>
      <c r="DA43" s="61">
        <v>200000</v>
      </c>
      <c r="DB43" s="29" t="s">
        <v>4852</v>
      </c>
      <c r="DC43" s="177" t="s">
        <v>4498</v>
      </c>
      <c r="DD43" s="357" t="s">
        <v>4636</v>
      </c>
    </row>
    <row r="44" spans="1:108">
      <c r="A44" s="18">
        <v>39</v>
      </c>
      <c r="B44" s="362"/>
      <c r="C44" s="362"/>
      <c r="D44" s="379"/>
      <c r="E44" s="385"/>
      <c r="F44" s="362"/>
      <c r="G44" s="372"/>
      <c r="H44" s="372"/>
      <c r="I44" s="41" t="s">
        <v>4464</v>
      </c>
      <c r="J44" s="215" t="s">
        <v>4399</v>
      </c>
      <c r="K44" s="177" t="s">
        <v>5882</v>
      </c>
      <c r="L44" s="260" t="s">
        <v>4577</v>
      </c>
      <c r="M44" s="177" t="s">
        <v>4780</v>
      </c>
      <c r="N44" s="18" t="s">
        <v>4576</v>
      </c>
      <c r="O44" s="177" t="s">
        <v>4474</v>
      </c>
      <c r="P44" s="177" t="s">
        <v>4474</v>
      </c>
      <c r="Q44" s="177" t="s">
        <v>4537</v>
      </c>
      <c r="R44" s="177">
        <v>10</v>
      </c>
      <c r="S44" s="177" t="s">
        <v>4474</v>
      </c>
      <c r="T44" s="177" t="s">
        <v>5882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5897</v>
      </c>
      <c r="AS44" s="177" t="s">
        <v>6241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5882</v>
      </c>
      <c r="BH44" s="228" t="s">
        <v>5882</v>
      </c>
      <c r="BI44" s="228" t="s">
        <v>5882</v>
      </c>
      <c r="BJ44" s="228" t="s">
        <v>5882</v>
      </c>
      <c r="BK44" s="228" t="s">
        <v>5882</v>
      </c>
      <c r="BL44" s="227" t="s">
        <v>5882</v>
      </c>
      <c r="BM44" s="228" t="s">
        <v>5882</v>
      </c>
      <c r="BN44" s="228" t="s">
        <v>5882</v>
      </c>
      <c r="BO44" s="228" t="s">
        <v>5882</v>
      </c>
      <c r="BP44" s="228" t="s">
        <v>5882</v>
      </c>
      <c r="BQ44" s="243" t="s">
        <v>5882</v>
      </c>
      <c r="BR44" s="228" t="s">
        <v>5882</v>
      </c>
      <c r="BS44" s="228" t="s">
        <v>5882</v>
      </c>
      <c r="BT44" s="228" t="s">
        <v>5882</v>
      </c>
      <c r="BU44" s="228" t="s">
        <v>5882</v>
      </c>
      <c r="BV44" s="243" t="s">
        <v>5882</v>
      </c>
      <c r="BW44" s="32" t="s">
        <v>4512</v>
      </c>
      <c r="BX44" s="47">
        <v>235</v>
      </c>
      <c r="BY44" s="21">
        <v>295.5</v>
      </c>
      <c r="BZ44" s="47">
        <v>360</v>
      </c>
      <c r="CA44" s="177">
        <v>419.5</v>
      </c>
      <c r="CB44" s="67">
        <v>200000</v>
      </c>
      <c r="CC44" s="108" t="s">
        <v>4512</v>
      </c>
      <c r="CD44" s="47">
        <v>235</v>
      </c>
      <c r="CE44" s="177">
        <v>321</v>
      </c>
      <c r="CF44" s="60">
        <v>360</v>
      </c>
      <c r="CG44" s="177">
        <v>447</v>
      </c>
      <c r="CH44" s="67">
        <v>200000</v>
      </c>
      <c r="CI44" s="32" t="s">
        <v>4475</v>
      </c>
      <c r="CJ44" s="60">
        <v>250</v>
      </c>
      <c r="CK44" s="177">
        <v>294</v>
      </c>
      <c r="CL44" s="60">
        <v>475</v>
      </c>
      <c r="CM44" s="177">
        <v>444</v>
      </c>
      <c r="CN44" s="61">
        <v>200000</v>
      </c>
      <c r="CO44" s="232" t="s">
        <v>5882</v>
      </c>
      <c r="CP44" s="233" t="s">
        <v>5882</v>
      </c>
      <c r="CQ44" s="233" t="s">
        <v>5882</v>
      </c>
      <c r="CR44" s="234" t="s">
        <v>5882</v>
      </c>
      <c r="CS44" s="232" t="s">
        <v>5882</v>
      </c>
      <c r="CT44" s="233" t="s">
        <v>5882</v>
      </c>
      <c r="CU44" s="234" t="s">
        <v>5882</v>
      </c>
      <c r="CV44" s="177">
        <v>8.8000000000000007</v>
      </c>
      <c r="CW44" s="177">
        <v>640</v>
      </c>
      <c r="CX44" s="32">
        <v>730</v>
      </c>
      <c r="CY44" s="177">
        <v>800</v>
      </c>
      <c r="CZ44" s="32">
        <v>940</v>
      </c>
      <c r="DA44" s="61">
        <v>200000</v>
      </c>
      <c r="DB44" s="29" t="s">
        <v>4643</v>
      </c>
      <c r="DC44" s="177" t="s">
        <v>4498</v>
      </c>
      <c r="DD44" s="357" t="s">
        <v>6151</v>
      </c>
    </row>
    <row r="45" spans="1:108">
      <c r="A45" s="18">
        <v>40</v>
      </c>
      <c r="B45" s="362"/>
      <c r="C45" s="362"/>
      <c r="D45" s="379"/>
      <c r="E45" s="385"/>
      <c r="F45" s="362"/>
      <c r="G45" s="372"/>
      <c r="H45" s="372"/>
      <c r="I45" s="41" t="s">
        <v>4465</v>
      </c>
      <c r="J45" s="215" t="s">
        <v>4399</v>
      </c>
      <c r="K45" s="177" t="s">
        <v>5882</v>
      </c>
      <c r="L45" s="260" t="s">
        <v>4577</v>
      </c>
      <c r="M45" s="177" t="s">
        <v>4780</v>
      </c>
      <c r="N45" s="18" t="s">
        <v>4576</v>
      </c>
      <c r="O45" s="177" t="s">
        <v>4474</v>
      </c>
      <c r="P45" s="177" t="s">
        <v>4474</v>
      </c>
      <c r="Q45" s="177" t="s">
        <v>4537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5897</v>
      </c>
      <c r="AS45" s="177" t="s">
        <v>6241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5882</v>
      </c>
      <c r="BH45" s="228" t="s">
        <v>5882</v>
      </c>
      <c r="BI45" s="228" t="s">
        <v>5882</v>
      </c>
      <c r="BJ45" s="228" t="s">
        <v>5882</v>
      </c>
      <c r="BK45" s="228" t="s">
        <v>5882</v>
      </c>
      <c r="BL45" s="227" t="s">
        <v>5882</v>
      </c>
      <c r="BM45" s="228" t="s">
        <v>5882</v>
      </c>
      <c r="BN45" s="228" t="s">
        <v>5882</v>
      </c>
      <c r="BO45" s="228" t="s">
        <v>5882</v>
      </c>
      <c r="BP45" s="228" t="s">
        <v>5882</v>
      </c>
      <c r="BQ45" s="243" t="s">
        <v>5882</v>
      </c>
      <c r="BR45" s="228" t="s">
        <v>5882</v>
      </c>
      <c r="BS45" s="228" t="s">
        <v>5882</v>
      </c>
      <c r="BT45" s="228" t="s">
        <v>5882</v>
      </c>
      <c r="BU45" s="228" t="s">
        <v>5882</v>
      </c>
      <c r="BV45" s="243" t="s">
        <v>5882</v>
      </c>
      <c r="BW45" s="32" t="s">
        <v>4512</v>
      </c>
      <c r="BX45" s="47">
        <v>235</v>
      </c>
      <c r="BY45" s="21">
        <v>295.5</v>
      </c>
      <c r="BZ45" s="47">
        <v>360</v>
      </c>
      <c r="CA45" s="177">
        <v>419.5</v>
      </c>
      <c r="CB45" s="67">
        <v>200000</v>
      </c>
      <c r="CC45" s="108" t="s">
        <v>4512</v>
      </c>
      <c r="CD45" s="47">
        <v>235</v>
      </c>
      <c r="CE45" s="177">
        <v>321</v>
      </c>
      <c r="CF45" s="60">
        <v>360</v>
      </c>
      <c r="CG45" s="177">
        <v>447</v>
      </c>
      <c r="CH45" s="67">
        <v>200000</v>
      </c>
      <c r="CI45" s="32" t="s">
        <v>4475</v>
      </c>
      <c r="CJ45" s="60">
        <v>250</v>
      </c>
      <c r="CK45" s="177">
        <v>294</v>
      </c>
      <c r="CL45" s="60">
        <v>475</v>
      </c>
      <c r="CM45" s="177">
        <v>444</v>
      </c>
      <c r="CN45" s="61">
        <v>200000</v>
      </c>
      <c r="CO45" s="232" t="s">
        <v>5882</v>
      </c>
      <c r="CP45" s="233" t="s">
        <v>5882</v>
      </c>
      <c r="CQ45" s="233" t="s">
        <v>5882</v>
      </c>
      <c r="CR45" s="234" t="s">
        <v>5882</v>
      </c>
      <c r="CS45" s="232" t="s">
        <v>5882</v>
      </c>
      <c r="CT45" s="233" t="s">
        <v>5882</v>
      </c>
      <c r="CU45" s="234" t="s">
        <v>5882</v>
      </c>
      <c r="CV45" s="177">
        <v>8.8000000000000007</v>
      </c>
      <c r="CW45" s="177">
        <v>640</v>
      </c>
      <c r="CX45" s="32">
        <v>730</v>
      </c>
      <c r="CY45" s="177">
        <v>800</v>
      </c>
      <c r="CZ45" s="32">
        <v>940</v>
      </c>
      <c r="DA45" s="61">
        <v>200000</v>
      </c>
      <c r="DB45" s="29" t="s">
        <v>4643</v>
      </c>
      <c r="DC45" s="177" t="s">
        <v>4498</v>
      </c>
      <c r="DD45" s="357" t="s">
        <v>6151</v>
      </c>
    </row>
    <row r="46" spans="1:108">
      <c r="A46" s="18">
        <v>41</v>
      </c>
      <c r="B46" s="362"/>
      <c r="C46" s="362"/>
      <c r="D46" s="379"/>
      <c r="E46" s="385"/>
      <c r="F46" s="362"/>
      <c r="G46" s="372"/>
      <c r="H46" s="372"/>
      <c r="I46" s="41" t="s">
        <v>4466</v>
      </c>
      <c r="J46" s="215" t="s">
        <v>4399</v>
      </c>
      <c r="K46" s="177" t="s">
        <v>5882</v>
      </c>
      <c r="L46" s="260" t="s">
        <v>4577</v>
      </c>
      <c r="M46" s="177" t="s">
        <v>4780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5882</v>
      </c>
      <c r="S46" s="177" t="s">
        <v>4474</v>
      </c>
      <c r="T46" s="177" t="s">
        <v>5882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5897</v>
      </c>
      <c r="AS46" s="177" t="s">
        <v>6241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5882</v>
      </c>
      <c r="BH46" s="228" t="s">
        <v>5882</v>
      </c>
      <c r="BI46" s="228" t="s">
        <v>5882</v>
      </c>
      <c r="BJ46" s="228" t="s">
        <v>5882</v>
      </c>
      <c r="BK46" s="228" t="s">
        <v>5882</v>
      </c>
      <c r="BL46" s="227" t="s">
        <v>5882</v>
      </c>
      <c r="BM46" s="228" t="s">
        <v>5882</v>
      </c>
      <c r="BN46" s="228" t="s">
        <v>5882</v>
      </c>
      <c r="BO46" s="228" t="s">
        <v>5882</v>
      </c>
      <c r="BP46" s="228" t="s">
        <v>5882</v>
      </c>
      <c r="BQ46" s="243" t="s">
        <v>5882</v>
      </c>
      <c r="BR46" s="228" t="s">
        <v>5882</v>
      </c>
      <c r="BS46" s="228" t="s">
        <v>5882</v>
      </c>
      <c r="BT46" s="228" t="s">
        <v>5882</v>
      </c>
      <c r="BU46" s="228" t="s">
        <v>5882</v>
      </c>
      <c r="BV46" s="243" t="s">
        <v>5882</v>
      </c>
      <c r="BW46" s="32" t="s">
        <v>4512</v>
      </c>
      <c r="BX46" s="47">
        <v>235</v>
      </c>
      <c r="BY46" s="21">
        <v>295.5</v>
      </c>
      <c r="BZ46" s="47">
        <v>360</v>
      </c>
      <c r="CA46" s="177">
        <v>419.5</v>
      </c>
      <c r="CB46" s="67">
        <v>200000</v>
      </c>
      <c r="CC46" s="108" t="s">
        <v>4512</v>
      </c>
      <c r="CD46" s="47">
        <v>235</v>
      </c>
      <c r="CE46" s="177">
        <v>321</v>
      </c>
      <c r="CF46" s="60">
        <v>360</v>
      </c>
      <c r="CG46" s="177">
        <v>447</v>
      </c>
      <c r="CH46" s="67">
        <v>200000</v>
      </c>
      <c r="CI46" s="32" t="s">
        <v>4475</v>
      </c>
      <c r="CJ46" s="60">
        <v>250</v>
      </c>
      <c r="CK46" s="177">
        <v>294</v>
      </c>
      <c r="CL46" s="60">
        <v>475</v>
      </c>
      <c r="CM46" s="177">
        <v>444</v>
      </c>
      <c r="CN46" s="61">
        <v>200000</v>
      </c>
      <c r="CO46" s="232" t="s">
        <v>5882</v>
      </c>
      <c r="CP46" s="233" t="s">
        <v>5882</v>
      </c>
      <c r="CQ46" s="233" t="s">
        <v>5882</v>
      </c>
      <c r="CR46" s="234" t="s">
        <v>5882</v>
      </c>
      <c r="CS46" s="232" t="s">
        <v>5882</v>
      </c>
      <c r="CT46" s="233" t="s">
        <v>5882</v>
      </c>
      <c r="CU46" s="234" t="s">
        <v>5882</v>
      </c>
      <c r="CV46" s="177">
        <v>8.8000000000000007</v>
      </c>
      <c r="CW46" s="177">
        <v>640</v>
      </c>
      <c r="CX46" s="32">
        <v>730</v>
      </c>
      <c r="CY46" s="177">
        <v>800</v>
      </c>
      <c r="CZ46" s="32">
        <v>940</v>
      </c>
      <c r="DA46" s="61">
        <v>200000</v>
      </c>
      <c r="DB46" s="29" t="s">
        <v>4852</v>
      </c>
      <c r="DC46" s="177" t="s">
        <v>4498</v>
      </c>
      <c r="DD46" s="357" t="s">
        <v>4636</v>
      </c>
    </row>
    <row r="47" spans="1:108" ht="16.2" thickBot="1">
      <c r="A47" s="18">
        <v>42</v>
      </c>
      <c r="B47" s="363"/>
      <c r="C47" s="363"/>
      <c r="D47" s="383"/>
      <c r="E47" s="386"/>
      <c r="F47" s="363"/>
      <c r="G47" s="373"/>
      <c r="H47" s="373"/>
      <c r="I47" s="41" t="s">
        <v>4467</v>
      </c>
      <c r="J47" s="215" t="s">
        <v>4399</v>
      </c>
      <c r="K47" s="178" t="s">
        <v>5882</v>
      </c>
      <c r="L47" s="260" t="s">
        <v>4577</v>
      </c>
      <c r="M47" s="177" t="s">
        <v>4780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5882</v>
      </c>
      <c r="S47" s="177" t="s">
        <v>4474</v>
      </c>
      <c r="T47" s="178" t="s">
        <v>5882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5897</v>
      </c>
      <c r="AS47" s="177" t="s">
        <v>6241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5882</v>
      </c>
      <c r="BH47" s="228" t="s">
        <v>5882</v>
      </c>
      <c r="BI47" s="228" t="s">
        <v>5882</v>
      </c>
      <c r="BJ47" s="228" t="s">
        <v>5882</v>
      </c>
      <c r="BK47" s="228" t="s">
        <v>5882</v>
      </c>
      <c r="BL47" s="227" t="s">
        <v>5882</v>
      </c>
      <c r="BM47" s="228" t="s">
        <v>5882</v>
      </c>
      <c r="BN47" s="228" t="s">
        <v>5882</v>
      </c>
      <c r="BO47" s="228" t="s">
        <v>5882</v>
      </c>
      <c r="BP47" s="228" t="s">
        <v>5882</v>
      </c>
      <c r="BQ47" s="243" t="s">
        <v>5882</v>
      </c>
      <c r="BR47" s="228" t="s">
        <v>5882</v>
      </c>
      <c r="BS47" s="228" t="s">
        <v>5882</v>
      </c>
      <c r="BT47" s="228" t="s">
        <v>5882</v>
      </c>
      <c r="BU47" s="228" t="s">
        <v>5882</v>
      </c>
      <c r="BV47" s="243" t="s">
        <v>5882</v>
      </c>
      <c r="BW47" s="32" t="s">
        <v>4512</v>
      </c>
      <c r="BX47" s="47">
        <v>235</v>
      </c>
      <c r="BY47" s="21">
        <v>295.5</v>
      </c>
      <c r="BZ47" s="47">
        <v>360</v>
      </c>
      <c r="CA47" s="177">
        <v>419.5</v>
      </c>
      <c r="CB47" s="67">
        <v>200000</v>
      </c>
      <c r="CC47" s="108" t="s">
        <v>4512</v>
      </c>
      <c r="CD47" s="47">
        <v>235</v>
      </c>
      <c r="CE47" s="177">
        <v>321</v>
      </c>
      <c r="CF47" s="60">
        <v>360</v>
      </c>
      <c r="CG47" s="177">
        <v>447</v>
      </c>
      <c r="CH47" s="67">
        <v>200000</v>
      </c>
      <c r="CI47" s="32" t="s">
        <v>4475</v>
      </c>
      <c r="CJ47" s="60">
        <v>250</v>
      </c>
      <c r="CK47" s="177">
        <v>294</v>
      </c>
      <c r="CL47" s="60">
        <v>475</v>
      </c>
      <c r="CM47" s="177">
        <v>444</v>
      </c>
      <c r="CN47" s="61">
        <v>200000</v>
      </c>
      <c r="CO47" s="232" t="s">
        <v>5882</v>
      </c>
      <c r="CP47" s="233" t="s">
        <v>5882</v>
      </c>
      <c r="CQ47" s="233" t="s">
        <v>5882</v>
      </c>
      <c r="CR47" s="234" t="s">
        <v>5882</v>
      </c>
      <c r="CS47" s="232" t="s">
        <v>5882</v>
      </c>
      <c r="CT47" s="233" t="s">
        <v>5882</v>
      </c>
      <c r="CU47" s="234" t="s">
        <v>5882</v>
      </c>
      <c r="CV47" s="177">
        <v>8.8000000000000007</v>
      </c>
      <c r="CW47" s="177">
        <v>640</v>
      </c>
      <c r="CX47" s="32">
        <v>730</v>
      </c>
      <c r="CY47" s="177">
        <v>800</v>
      </c>
      <c r="CZ47" s="32">
        <v>940</v>
      </c>
      <c r="DA47" s="61">
        <v>200000</v>
      </c>
      <c r="DB47" s="29" t="s">
        <v>4852</v>
      </c>
      <c r="DC47" s="177" t="s">
        <v>4498</v>
      </c>
      <c r="DD47" s="357" t="s">
        <v>4636</v>
      </c>
    </row>
    <row r="48" spans="1:108">
      <c r="A48" s="17">
        <v>43</v>
      </c>
      <c r="B48" s="361">
        <v>4</v>
      </c>
      <c r="C48" s="361">
        <v>1981</v>
      </c>
      <c r="D48" s="378" t="s">
        <v>4744</v>
      </c>
      <c r="E48" s="384" t="s">
        <v>4918</v>
      </c>
      <c r="F48" s="361">
        <v>5</v>
      </c>
      <c r="G48" s="371" t="s">
        <v>5989</v>
      </c>
      <c r="H48" s="361" t="s">
        <v>5985</v>
      </c>
      <c r="I48" s="43" t="s">
        <v>4516</v>
      </c>
      <c r="J48" s="214" t="s">
        <v>4399</v>
      </c>
      <c r="K48" s="32" t="s">
        <v>5882</v>
      </c>
      <c r="L48" s="259" t="s">
        <v>4578</v>
      </c>
      <c r="M48" s="176" t="s">
        <v>4782</v>
      </c>
      <c r="N48" s="17" t="s">
        <v>4576</v>
      </c>
      <c r="O48" s="176" t="s">
        <v>4474</v>
      </c>
      <c r="P48" s="176" t="s">
        <v>4474</v>
      </c>
      <c r="Q48" s="176" t="s">
        <v>4537</v>
      </c>
      <c r="R48" s="32">
        <v>10</v>
      </c>
      <c r="S48" s="176" t="s">
        <v>4474</v>
      </c>
      <c r="T48" s="177" t="s">
        <v>5882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3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5897</v>
      </c>
      <c r="AS48" s="176" t="s">
        <v>6241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5882</v>
      </c>
      <c r="BH48" s="226" t="s">
        <v>5882</v>
      </c>
      <c r="BI48" s="226" t="s">
        <v>5882</v>
      </c>
      <c r="BJ48" s="226" t="s">
        <v>5882</v>
      </c>
      <c r="BK48" s="226" t="s">
        <v>5882</v>
      </c>
      <c r="BL48" s="225" t="s">
        <v>5882</v>
      </c>
      <c r="BM48" s="226" t="s">
        <v>5882</v>
      </c>
      <c r="BN48" s="226" t="s">
        <v>5882</v>
      </c>
      <c r="BO48" s="226" t="s">
        <v>5882</v>
      </c>
      <c r="BP48" s="226" t="s">
        <v>5882</v>
      </c>
      <c r="BQ48" s="244" t="s">
        <v>5882</v>
      </c>
      <c r="BR48" s="226" t="s">
        <v>5882</v>
      </c>
      <c r="BS48" s="226" t="s">
        <v>5882</v>
      </c>
      <c r="BT48" s="226" t="s">
        <v>5882</v>
      </c>
      <c r="BU48" s="226" t="s">
        <v>5882</v>
      </c>
      <c r="BV48" s="244" t="s">
        <v>5882</v>
      </c>
      <c r="BW48" s="30" t="s">
        <v>5756</v>
      </c>
      <c r="BX48" s="65">
        <v>300</v>
      </c>
      <c r="BY48" s="30">
        <f>BX48*1.2</f>
        <v>360</v>
      </c>
      <c r="BZ48" s="65">
        <v>450</v>
      </c>
      <c r="CA48" s="30">
        <f>BZ48*1.2</f>
        <v>540</v>
      </c>
      <c r="CB48" s="66">
        <v>200000</v>
      </c>
      <c r="CC48" s="214" t="s">
        <v>5756</v>
      </c>
      <c r="CD48" s="65">
        <v>300</v>
      </c>
      <c r="CE48" s="176">
        <v>363</v>
      </c>
      <c r="CF48" s="65">
        <v>450</v>
      </c>
      <c r="CG48" s="30">
        <f>CF48*1.2</f>
        <v>540</v>
      </c>
      <c r="CH48" s="66">
        <v>200000</v>
      </c>
      <c r="CI48" s="214" t="s">
        <v>5756</v>
      </c>
      <c r="CJ48" s="65">
        <v>300</v>
      </c>
      <c r="CK48" s="176">
        <v>300</v>
      </c>
      <c r="CL48" s="65">
        <v>450</v>
      </c>
      <c r="CM48" s="30">
        <f>CL48/CJ48*CK48</f>
        <v>450</v>
      </c>
      <c r="CN48" s="76">
        <v>200000</v>
      </c>
      <c r="CO48" s="229" t="s">
        <v>5882</v>
      </c>
      <c r="CP48" s="230" t="s">
        <v>5882</v>
      </c>
      <c r="CQ48" s="230" t="s">
        <v>5882</v>
      </c>
      <c r="CR48" s="231" t="s">
        <v>5882</v>
      </c>
      <c r="CS48" s="229" t="s">
        <v>5882</v>
      </c>
      <c r="CT48" s="230" t="s">
        <v>5882</v>
      </c>
      <c r="CU48" s="231" t="s">
        <v>5882</v>
      </c>
      <c r="CV48" s="176" t="s">
        <v>4476</v>
      </c>
      <c r="CW48" s="176">
        <v>640</v>
      </c>
      <c r="CX48" s="30">
        <v>730</v>
      </c>
      <c r="CY48" s="176">
        <v>800</v>
      </c>
      <c r="CZ48" s="30">
        <v>940</v>
      </c>
      <c r="DA48" s="76">
        <v>200000</v>
      </c>
      <c r="DB48" s="28" t="s">
        <v>4863</v>
      </c>
      <c r="DC48" s="30" t="s">
        <v>4498</v>
      </c>
      <c r="DD48" s="356" t="s">
        <v>4636</v>
      </c>
    </row>
    <row r="49" spans="1:108">
      <c r="A49" s="18">
        <v>44</v>
      </c>
      <c r="B49" s="362"/>
      <c r="C49" s="362"/>
      <c r="D49" s="379"/>
      <c r="E49" s="385"/>
      <c r="F49" s="362"/>
      <c r="G49" s="372"/>
      <c r="H49" s="362"/>
      <c r="I49" s="41" t="s">
        <v>4517</v>
      </c>
      <c r="J49" s="215" t="s">
        <v>4399</v>
      </c>
      <c r="K49" s="32" t="s">
        <v>5882</v>
      </c>
      <c r="L49" s="260" t="s">
        <v>4578</v>
      </c>
      <c r="M49" s="177" t="s">
        <v>4782</v>
      </c>
      <c r="N49" s="18" t="s">
        <v>4576</v>
      </c>
      <c r="O49" s="177" t="s">
        <v>4474</v>
      </c>
      <c r="P49" s="177" t="s">
        <v>4474</v>
      </c>
      <c r="Q49" s="177" t="s">
        <v>4537</v>
      </c>
      <c r="R49" s="32">
        <v>10</v>
      </c>
      <c r="S49" s="177" t="s">
        <v>4474</v>
      </c>
      <c r="T49" s="177" t="s">
        <v>5882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4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5897</v>
      </c>
      <c r="AS49" s="177" t="s">
        <v>6241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5882</v>
      </c>
      <c r="BH49" s="228" t="s">
        <v>5882</v>
      </c>
      <c r="BI49" s="228" t="s">
        <v>5882</v>
      </c>
      <c r="BJ49" s="228" t="s">
        <v>5882</v>
      </c>
      <c r="BK49" s="228" t="s">
        <v>5882</v>
      </c>
      <c r="BL49" s="227" t="s">
        <v>5882</v>
      </c>
      <c r="BM49" s="228" t="s">
        <v>5882</v>
      </c>
      <c r="BN49" s="228" t="s">
        <v>5882</v>
      </c>
      <c r="BO49" s="228" t="s">
        <v>5882</v>
      </c>
      <c r="BP49" s="228" t="s">
        <v>5882</v>
      </c>
      <c r="BQ49" s="243" t="s">
        <v>5882</v>
      </c>
      <c r="BR49" s="228" t="s">
        <v>5882</v>
      </c>
      <c r="BS49" s="228" t="s">
        <v>5882</v>
      </c>
      <c r="BT49" s="228" t="s">
        <v>5882</v>
      </c>
      <c r="BU49" s="228" t="s">
        <v>5882</v>
      </c>
      <c r="BV49" s="243" t="s">
        <v>5882</v>
      </c>
      <c r="BW49" s="32" t="s">
        <v>5756</v>
      </c>
      <c r="BX49" s="60">
        <v>300</v>
      </c>
      <c r="BY49" s="32">
        <f t="shared" ref="BY49:CA52" si="15">BX49*1.2</f>
        <v>360</v>
      </c>
      <c r="BZ49" s="60">
        <v>450</v>
      </c>
      <c r="CA49" s="32">
        <f t="shared" si="15"/>
        <v>540</v>
      </c>
      <c r="CB49" s="67">
        <v>200000</v>
      </c>
      <c r="CC49" s="215" t="s">
        <v>5756</v>
      </c>
      <c r="CD49" s="60">
        <v>300</v>
      </c>
      <c r="CE49" s="177">
        <v>363</v>
      </c>
      <c r="CF49" s="60">
        <v>450</v>
      </c>
      <c r="CG49" s="32">
        <f>CF49*1.2</f>
        <v>540</v>
      </c>
      <c r="CH49" s="67">
        <v>200000</v>
      </c>
      <c r="CI49" s="215" t="s">
        <v>5756</v>
      </c>
      <c r="CJ49" s="60">
        <v>300</v>
      </c>
      <c r="CK49" s="177">
        <v>285</v>
      </c>
      <c r="CL49" s="60">
        <v>450</v>
      </c>
      <c r="CM49" s="33">
        <f>CL49/CJ49*CK49</f>
        <v>427.5</v>
      </c>
      <c r="CN49" s="61">
        <v>200000</v>
      </c>
      <c r="CO49" s="232" t="s">
        <v>5882</v>
      </c>
      <c r="CP49" s="233" t="s">
        <v>5882</v>
      </c>
      <c r="CQ49" s="233" t="s">
        <v>5882</v>
      </c>
      <c r="CR49" s="234" t="s">
        <v>5882</v>
      </c>
      <c r="CS49" s="232" t="s">
        <v>5882</v>
      </c>
      <c r="CT49" s="233" t="s">
        <v>5882</v>
      </c>
      <c r="CU49" s="234" t="s">
        <v>5882</v>
      </c>
      <c r="CV49" s="177" t="s">
        <v>4476</v>
      </c>
      <c r="CW49" s="177">
        <v>640</v>
      </c>
      <c r="CX49" s="32">
        <v>730</v>
      </c>
      <c r="CY49" s="177">
        <v>800</v>
      </c>
      <c r="CZ49" s="32">
        <v>940</v>
      </c>
      <c r="DA49" s="61">
        <v>200000</v>
      </c>
      <c r="DB49" s="29" t="s">
        <v>28</v>
      </c>
      <c r="DC49" s="32" t="s">
        <v>4498</v>
      </c>
      <c r="DD49" s="357" t="s">
        <v>4636</v>
      </c>
    </row>
    <row r="50" spans="1:108">
      <c r="A50" s="18">
        <v>45</v>
      </c>
      <c r="B50" s="362"/>
      <c r="C50" s="362"/>
      <c r="D50" s="379"/>
      <c r="E50" s="385"/>
      <c r="F50" s="362"/>
      <c r="G50" s="372"/>
      <c r="H50" s="362"/>
      <c r="I50" s="41" t="s">
        <v>4518</v>
      </c>
      <c r="J50" s="215" t="s">
        <v>4399</v>
      </c>
      <c r="K50" s="32" t="s">
        <v>5882</v>
      </c>
      <c r="L50" s="260" t="s">
        <v>4578</v>
      </c>
      <c r="M50" s="177" t="s">
        <v>4782</v>
      </c>
      <c r="N50" s="18" t="s">
        <v>4576</v>
      </c>
      <c r="O50" s="177" t="s">
        <v>4474</v>
      </c>
      <c r="P50" s="177" t="s">
        <v>4474</v>
      </c>
      <c r="Q50" s="177" t="s">
        <v>4537</v>
      </c>
      <c r="R50" s="32">
        <v>10</v>
      </c>
      <c r="S50" s="177" t="s">
        <v>4474</v>
      </c>
      <c r="T50" s="177" t="s">
        <v>5882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4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5897</v>
      </c>
      <c r="AS50" s="177" t="s">
        <v>6241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5882</v>
      </c>
      <c r="BH50" s="228" t="s">
        <v>5882</v>
      </c>
      <c r="BI50" s="228" t="s">
        <v>5882</v>
      </c>
      <c r="BJ50" s="228" t="s">
        <v>5882</v>
      </c>
      <c r="BK50" s="228" t="s">
        <v>5882</v>
      </c>
      <c r="BL50" s="227" t="s">
        <v>5882</v>
      </c>
      <c r="BM50" s="228" t="s">
        <v>5882</v>
      </c>
      <c r="BN50" s="228" t="s">
        <v>5882</v>
      </c>
      <c r="BO50" s="228" t="s">
        <v>5882</v>
      </c>
      <c r="BP50" s="228" t="s">
        <v>5882</v>
      </c>
      <c r="BQ50" s="243" t="s">
        <v>5882</v>
      </c>
      <c r="BR50" s="228" t="s">
        <v>5882</v>
      </c>
      <c r="BS50" s="228" t="s">
        <v>5882</v>
      </c>
      <c r="BT50" s="228" t="s">
        <v>5882</v>
      </c>
      <c r="BU50" s="228" t="s">
        <v>5882</v>
      </c>
      <c r="BV50" s="243" t="s">
        <v>5882</v>
      </c>
      <c r="BW50" s="32" t="s">
        <v>5756</v>
      </c>
      <c r="BX50" s="60">
        <v>300</v>
      </c>
      <c r="BY50" s="32">
        <f t="shared" si="15"/>
        <v>360</v>
      </c>
      <c r="BZ50" s="60">
        <v>450</v>
      </c>
      <c r="CA50" s="32">
        <f t="shared" si="15"/>
        <v>540</v>
      </c>
      <c r="CB50" s="67">
        <v>200000</v>
      </c>
      <c r="CC50" s="215" t="s">
        <v>5756</v>
      </c>
      <c r="CD50" s="60">
        <v>300</v>
      </c>
      <c r="CE50" s="177">
        <v>363</v>
      </c>
      <c r="CF50" s="60">
        <v>450</v>
      </c>
      <c r="CG50" s="32">
        <f>CF50*1.2</f>
        <v>540</v>
      </c>
      <c r="CH50" s="67">
        <v>200000</v>
      </c>
      <c r="CI50" s="215" t="s">
        <v>5756</v>
      </c>
      <c r="CJ50" s="60">
        <v>300</v>
      </c>
      <c r="CK50" s="177">
        <v>259</v>
      </c>
      <c r="CL50" s="60">
        <v>450</v>
      </c>
      <c r="CM50" s="33">
        <f>CL50/CJ50*CK50</f>
        <v>388.5</v>
      </c>
      <c r="CN50" s="61">
        <v>200000</v>
      </c>
      <c r="CO50" s="232" t="s">
        <v>5882</v>
      </c>
      <c r="CP50" s="233" t="s">
        <v>5882</v>
      </c>
      <c r="CQ50" s="233" t="s">
        <v>5882</v>
      </c>
      <c r="CR50" s="234" t="s">
        <v>5882</v>
      </c>
      <c r="CS50" s="232" t="s">
        <v>5882</v>
      </c>
      <c r="CT50" s="233" t="s">
        <v>5882</v>
      </c>
      <c r="CU50" s="234" t="s">
        <v>5882</v>
      </c>
      <c r="CV50" s="177" t="s">
        <v>4476</v>
      </c>
      <c r="CW50" s="177">
        <v>640</v>
      </c>
      <c r="CX50" s="32">
        <v>730</v>
      </c>
      <c r="CY50" s="177">
        <v>800</v>
      </c>
      <c r="CZ50" s="32">
        <v>940</v>
      </c>
      <c r="DA50" s="61">
        <v>200000</v>
      </c>
      <c r="DB50" s="29" t="s">
        <v>28</v>
      </c>
      <c r="DC50" s="32" t="s">
        <v>4498</v>
      </c>
      <c r="DD50" s="357" t="s">
        <v>4636</v>
      </c>
    </row>
    <row r="51" spans="1:108">
      <c r="A51" s="18">
        <v>46</v>
      </c>
      <c r="B51" s="362"/>
      <c r="C51" s="362"/>
      <c r="D51" s="379"/>
      <c r="E51" s="385"/>
      <c r="F51" s="362"/>
      <c r="G51" s="372"/>
      <c r="H51" s="362"/>
      <c r="I51" s="41" t="s">
        <v>4519</v>
      </c>
      <c r="J51" s="215" t="s">
        <v>4399</v>
      </c>
      <c r="K51" s="32" t="s">
        <v>5882</v>
      </c>
      <c r="L51" s="260" t="s">
        <v>4578</v>
      </c>
      <c r="M51" s="177" t="s">
        <v>4782</v>
      </c>
      <c r="N51" s="18" t="s">
        <v>4576</v>
      </c>
      <c r="O51" s="177" t="s">
        <v>4474</v>
      </c>
      <c r="P51" s="177" t="s">
        <v>4474</v>
      </c>
      <c r="Q51" s="177" t="s">
        <v>4537</v>
      </c>
      <c r="R51" s="32">
        <v>10</v>
      </c>
      <c r="S51" s="177" t="s">
        <v>4474</v>
      </c>
      <c r="T51" s="177" t="s">
        <v>5882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4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5897</v>
      </c>
      <c r="AS51" s="177" t="s">
        <v>6241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5882</v>
      </c>
      <c r="BH51" s="228" t="s">
        <v>5882</v>
      </c>
      <c r="BI51" s="228" t="s">
        <v>5882</v>
      </c>
      <c r="BJ51" s="228" t="s">
        <v>5882</v>
      </c>
      <c r="BK51" s="228" t="s">
        <v>5882</v>
      </c>
      <c r="BL51" s="227" t="s">
        <v>5882</v>
      </c>
      <c r="BM51" s="228" t="s">
        <v>5882</v>
      </c>
      <c r="BN51" s="228" t="s">
        <v>5882</v>
      </c>
      <c r="BO51" s="228" t="s">
        <v>5882</v>
      </c>
      <c r="BP51" s="228" t="s">
        <v>5882</v>
      </c>
      <c r="BQ51" s="243" t="s">
        <v>5882</v>
      </c>
      <c r="BR51" s="228" t="s">
        <v>5882</v>
      </c>
      <c r="BS51" s="228" t="s">
        <v>5882</v>
      </c>
      <c r="BT51" s="228" t="s">
        <v>5882</v>
      </c>
      <c r="BU51" s="228" t="s">
        <v>5882</v>
      </c>
      <c r="BV51" s="243" t="s">
        <v>5882</v>
      </c>
      <c r="BW51" s="32" t="s">
        <v>5756</v>
      </c>
      <c r="BX51" s="60">
        <v>300</v>
      </c>
      <c r="BY51" s="32">
        <f t="shared" si="15"/>
        <v>360</v>
      </c>
      <c r="BZ51" s="60">
        <v>450</v>
      </c>
      <c r="CA51" s="32">
        <f t="shared" si="15"/>
        <v>540</v>
      </c>
      <c r="CB51" s="67">
        <v>200000</v>
      </c>
      <c r="CC51" s="215" t="s">
        <v>5756</v>
      </c>
      <c r="CD51" s="60">
        <v>300</v>
      </c>
      <c r="CE51" s="177">
        <v>363</v>
      </c>
      <c r="CF51" s="60">
        <v>450</v>
      </c>
      <c r="CG51" s="32">
        <f>CF51*1.2</f>
        <v>540</v>
      </c>
      <c r="CH51" s="67">
        <v>200000</v>
      </c>
      <c r="CI51" s="215" t="s">
        <v>5756</v>
      </c>
      <c r="CJ51" s="60">
        <v>300</v>
      </c>
      <c r="CK51" s="177">
        <v>264</v>
      </c>
      <c r="CL51" s="60">
        <v>450</v>
      </c>
      <c r="CM51" s="32">
        <f>CL51/CJ51*CK51</f>
        <v>396</v>
      </c>
      <c r="CN51" s="61">
        <v>200000</v>
      </c>
      <c r="CO51" s="232" t="s">
        <v>5882</v>
      </c>
      <c r="CP51" s="233" t="s">
        <v>5882</v>
      </c>
      <c r="CQ51" s="233" t="s">
        <v>5882</v>
      </c>
      <c r="CR51" s="234" t="s">
        <v>5882</v>
      </c>
      <c r="CS51" s="232" t="s">
        <v>5882</v>
      </c>
      <c r="CT51" s="233" t="s">
        <v>5882</v>
      </c>
      <c r="CU51" s="234" t="s">
        <v>5882</v>
      </c>
      <c r="CV51" s="177" t="s">
        <v>4476</v>
      </c>
      <c r="CW51" s="177">
        <v>640</v>
      </c>
      <c r="CX51" s="32">
        <v>730</v>
      </c>
      <c r="CY51" s="177">
        <v>800</v>
      </c>
      <c r="CZ51" s="32">
        <v>940</v>
      </c>
      <c r="DA51" s="61">
        <v>200000</v>
      </c>
      <c r="DB51" s="29" t="s">
        <v>4643</v>
      </c>
      <c r="DC51" s="32" t="s">
        <v>4498</v>
      </c>
      <c r="DD51" s="357" t="s">
        <v>4636</v>
      </c>
    </row>
    <row r="52" spans="1:108" ht="16.2" thickBot="1">
      <c r="A52" s="14">
        <v>47</v>
      </c>
      <c r="B52" s="363"/>
      <c r="C52" s="363"/>
      <c r="D52" s="383"/>
      <c r="E52" s="386"/>
      <c r="F52" s="363"/>
      <c r="G52" s="373"/>
      <c r="H52" s="363"/>
      <c r="I52" s="42" t="s">
        <v>4520</v>
      </c>
      <c r="J52" s="155" t="s">
        <v>4399</v>
      </c>
      <c r="K52" s="34" t="s">
        <v>5882</v>
      </c>
      <c r="L52" s="155" t="s">
        <v>4578</v>
      </c>
      <c r="M52" s="178" t="s">
        <v>4782</v>
      </c>
      <c r="N52" s="14" t="s">
        <v>4576</v>
      </c>
      <c r="O52" s="178" t="s">
        <v>4474</v>
      </c>
      <c r="P52" s="178" t="s">
        <v>4474</v>
      </c>
      <c r="Q52" s="178" t="s">
        <v>4537</v>
      </c>
      <c r="R52" s="34">
        <v>10</v>
      </c>
      <c r="S52" s="178" t="s">
        <v>4474</v>
      </c>
      <c r="T52" s="178" t="s">
        <v>5882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5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5897</v>
      </c>
      <c r="AS52" s="178" t="s">
        <v>6241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5882</v>
      </c>
      <c r="BH52" s="223" t="s">
        <v>5882</v>
      </c>
      <c r="BI52" s="223" t="s">
        <v>5882</v>
      </c>
      <c r="BJ52" s="223" t="s">
        <v>5882</v>
      </c>
      <c r="BK52" s="223" t="s">
        <v>5882</v>
      </c>
      <c r="BL52" s="222" t="s">
        <v>5882</v>
      </c>
      <c r="BM52" s="223" t="s">
        <v>5882</v>
      </c>
      <c r="BN52" s="223" t="s">
        <v>5882</v>
      </c>
      <c r="BO52" s="223" t="s">
        <v>5882</v>
      </c>
      <c r="BP52" s="223" t="s">
        <v>5882</v>
      </c>
      <c r="BQ52" s="245" t="s">
        <v>5882</v>
      </c>
      <c r="BR52" s="223" t="s">
        <v>5882</v>
      </c>
      <c r="BS52" s="223" t="s">
        <v>5882</v>
      </c>
      <c r="BT52" s="223" t="s">
        <v>5882</v>
      </c>
      <c r="BU52" s="223" t="s">
        <v>5882</v>
      </c>
      <c r="BV52" s="245" t="s">
        <v>5882</v>
      </c>
      <c r="BW52" s="34" t="s">
        <v>5756</v>
      </c>
      <c r="BX52" s="87">
        <v>300</v>
      </c>
      <c r="BY52" s="34">
        <f t="shared" si="15"/>
        <v>360</v>
      </c>
      <c r="BZ52" s="87">
        <v>450</v>
      </c>
      <c r="CA52" s="34">
        <f t="shared" si="15"/>
        <v>540</v>
      </c>
      <c r="CB52" s="70">
        <v>200000</v>
      </c>
      <c r="CC52" s="155" t="s">
        <v>5756</v>
      </c>
      <c r="CD52" s="87">
        <v>300</v>
      </c>
      <c r="CE52" s="178">
        <v>363</v>
      </c>
      <c r="CF52" s="87">
        <v>450</v>
      </c>
      <c r="CG52" s="34">
        <f>CF52*1.2</f>
        <v>540</v>
      </c>
      <c r="CH52" s="70">
        <v>200000</v>
      </c>
      <c r="CI52" s="155" t="s">
        <v>5756</v>
      </c>
      <c r="CJ52" s="87">
        <v>300</v>
      </c>
      <c r="CK52" s="178">
        <v>264</v>
      </c>
      <c r="CL52" s="87">
        <v>450</v>
      </c>
      <c r="CM52" s="34">
        <f>CL52/CJ52*CK52</f>
        <v>396</v>
      </c>
      <c r="CN52" s="77">
        <v>200000</v>
      </c>
      <c r="CO52" s="235" t="s">
        <v>5882</v>
      </c>
      <c r="CP52" s="236" t="s">
        <v>5882</v>
      </c>
      <c r="CQ52" s="236" t="s">
        <v>5882</v>
      </c>
      <c r="CR52" s="237" t="s">
        <v>5882</v>
      </c>
      <c r="CS52" s="235" t="s">
        <v>5882</v>
      </c>
      <c r="CT52" s="236" t="s">
        <v>5882</v>
      </c>
      <c r="CU52" s="237" t="s">
        <v>5882</v>
      </c>
      <c r="CV52" s="178" t="s">
        <v>4476</v>
      </c>
      <c r="CW52" s="178">
        <v>640</v>
      </c>
      <c r="CX52" s="34">
        <v>730</v>
      </c>
      <c r="CY52" s="178">
        <v>800</v>
      </c>
      <c r="CZ52" s="34">
        <v>940</v>
      </c>
      <c r="DA52" s="77">
        <v>200000</v>
      </c>
      <c r="DB52" s="27" t="s">
        <v>28</v>
      </c>
      <c r="DC52" s="34" t="s">
        <v>4498</v>
      </c>
      <c r="DD52" s="358" t="s">
        <v>4636</v>
      </c>
    </row>
    <row r="53" spans="1:108" ht="16.2" thickBot="1">
      <c r="A53" s="18">
        <v>48</v>
      </c>
      <c r="B53" s="351">
        <v>5</v>
      </c>
      <c r="C53" s="213">
        <v>1981</v>
      </c>
      <c r="D53" s="212" t="s">
        <v>4579</v>
      </c>
      <c r="E53" s="212" t="s">
        <v>4953</v>
      </c>
      <c r="F53" s="213">
        <v>1</v>
      </c>
      <c r="G53" s="255" t="s">
        <v>5991</v>
      </c>
      <c r="H53" s="213" t="s">
        <v>5990</v>
      </c>
      <c r="I53" s="41" t="s">
        <v>4580</v>
      </c>
      <c r="J53" s="215" t="s">
        <v>4399</v>
      </c>
      <c r="K53" s="109" t="s">
        <v>5882</v>
      </c>
      <c r="L53" s="108" t="s">
        <v>4578</v>
      </c>
      <c r="M53" s="30" t="s">
        <v>4782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5882</v>
      </c>
      <c r="S53" s="109" t="s">
        <v>4474</v>
      </c>
      <c r="T53" s="109" t="s">
        <v>5882</v>
      </c>
      <c r="U53" s="114" t="s">
        <v>4629</v>
      </c>
      <c r="V53" s="342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5897</v>
      </c>
      <c r="AS53" s="177" t="s">
        <v>4568</v>
      </c>
      <c r="AT53" s="177" t="s">
        <v>6241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5882</v>
      </c>
      <c r="BH53" s="228" t="s">
        <v>5882</v>
      </c>
      <c r="BI53" s="228" t="s">
        <v>5882</v>
      </c>
      <c r="BJ53" s="228" t="s">
        <v>5882</v>
      </c>
      <c r="BK53" s="228" t="s">
        <v>5882</v>
      </c>
      <c r="BL53" s="227" t="s">
        <v>5882</v>
      </c>
      <c r="BM53" s="228" t="s">
        <v>5882</v>
      </c>
      <c r="BN53" s="228" t="s">
        <v>5882</v>
      </c>
      <c r="BO53" s="228" t="s">
        <v>5882</v>
      </c>
      <c r="BP53" s="228" t="s">
        <v>5882</v>
      </c>
      <c r="BQ53" s="243" t="s">
        <v>5882</v>
      </c>
      <c r="BR53" s="228" t="s">
        <v>5882</v>
      </c>
      <c r="BS53" s="228" t="s">
        <v>5882</v>
      </c>
      <c r="BT53" s="228" t="s">
        <v>5882</v>
      </c>
      <c r="BU53" s="228" t="s">
        <v>5882</v>
      </c>
      <c r="BV53" s="243" t="s">
        <v>5882</v>
      </c>
      <c r="BW53" s="32" t="s">
        <v>4512</v>
      </c>
      <c r="BX53" s="47">
        <v>235</v>
      </c>
      <c r="BY53" s="32">
        <v>300</v>
      </c>
      <c r="BZ53" s="47">
        <v>360</v>
      </c>
      <c r="CA53" s="32">
        <v>450</v>
      </c>
      <c r="CB53" s="67">
        <v>200000</v>
      </c>
      <c r="CC53" s="108" t="s">
        <v>4512</v>
      </c>
      <c r="CD53" s="47">
        <v>235</v>
      </c>
      <c r="CE53" s="32">
        <v>300</v>
      </c>
      <c r="CF53" s="60">
        <v>360</v>
      </c>
      <c r="CG53" s="32">
        <v>450</v>
      </c>
      <c r="CH53" s="67">
        <v>200000</v>
      </c>
      <c r="CI53" s="32" t="s">
        <v>4512</v>
      </c>
      <c r="CJ53" s="47">
        <v>235</v>
      </c>
      <c r="CK53" s="32">
        <v>300</v>
      </c>
      <c r="CL53" s="60">
        <v>360</v>
      </c>
      <c r="CM53" s="32">
        <v>450</v>
      </c>
      <c r="CN53" s="61">
        <v>200000</v>
      </c>
      <c r="CO53" s="232" t="s">
        <v>5882</v>
      </c>
      <c r="CP53" s="233" t="s">
        <v>5882</v>
      </c>
      <c r="CQ53" s="233" t="s">
        <v>5882</v>
      </c>
      <c r="CR53" s="234" t="s">
        <v>5882</v>
      </c>
      <c r="CS53" s="232" t="s">
        <v>5882</v>
      </c>
      <c r="CT53" s="233" t="s">
        <v>5882</v>
      </c>
      <c r="CU53" s="234" t="s">
        <v>5882</v>
      </c>
      <c r="CV53" s="177">
        <v>8.8000000000000007</v>
      </c>
      <c r="CW53" s="177">
        <v>640</v>
      </c>
      <c r="CX53" s="32">
        <v>730</v>
      </c>
      <c r="CY53" s="177">
        <v>800</v>
      </c>
      <c r="CZ53" s="32">
        <v>940</v>
      </c>
      <c r="DA53" s="61">
        <v>200000</v>
      </c>
      <c r="DB53" s="29" t="s">
        <v>4636</v>
      </c>
      <c r="DC53" s="177" t="s">
        <v>4631</v>
      </c>
      <c r="DD53" s="357" t="s">
        <v>4636</v>
      </c>
    </row>
    <row r="54" spans="1:108">
      <c r="A54" s="17">
        <v>49</v>
      </c>
      <c r="B54" s="361">
        <v>6</v>
      </c>
      <c r="C54" s="361">
        <v>1981</v>
      </c>
      <c r="D54" s="378" t="s">
        <v>4531</v>
      </c>
      <c r="E54" s="384" t="s">
        <v>5954</v>
      </c>
      <c r="F54" s="361">
        <v>23</v>
      </c>
      <c r="G54" s="371" t="s">
        <v>5988</v>
      </c>
      <c r="H54" s="371" t="s">
        <v>5987</v>
      </c>
      <c r="I54" s="43" t="s">
        <v>4465</v>
      </c>
      <c r="J54" s="214" t="s">
        <v>4399</v>
      </c>
      <c r="K54" s="177" t="s">
        <v>5882</v>
      </c>
      <c r="L54" s="259" t="s">
        <v>4578</v>
      </c>
      <c r="M54" s="176" t="s">
        <v>4782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5882</v>
      </c>
      <c r="S54" s="177" t="s">
        <v>4474</v>
      </c>
      <c r="T54" s="177" t="s">
        <v>5882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5897</v>
      </c>
      <c r="AS54" s="176" t="s">
        <v>6241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5882</v>
      </c>
      <c r="BH54" s="226" t="s">
        <v>5882</v>
      </c>
      <c r="BI54" s="226" t="s">
        <v>5882</v>
      </c>
      <c r="BJ54" s="226" t="s">
        <v>5882</v>
      </c>
      <c r="BK54" s="226" t="s">
        <v>5882</v>
      </c>
      <c r="BL54" s="225" t="s">
        <v>5882</v>
      </c>
      <c r="BM54" s="226" t="s">
        <v>5882</v>
      </c>
      <c r="BN54" s="226" t="s">
        <v>5882</v>
      </c>
      <c r="BO54" s="226" t="s">
        <v>5882</v>
      </c>
      <c r="BP54" s="226" t="s">
        <v>5882</v>
      </c>
      <c r="BQ54" s="244" t="s">
        <v>5882</v>
      </c>
      <c r="BR54" s="226" t="s">
        <v>5882</v>
      </c>
      <c r="BS54" s="226" t="s">
        <v>5882</v>
      </c>
      <c r="BT54" s="226" t="s">
        <v>5882</v>
      </c>
      <c r="BU54" s="226" t="s">
        <v>5882</v>
      </c>
      <c r="BV54" s="244" t="s">
        <v>5882</v>
      </c>
      <c r="BW54" s="30" t="s">
        <v>4512</v>
      </c>
      <c r="BX54" s="72">
        <v>235</v>
      </c>
      <c r="BY54" s="30">
        <v>300</v>
      </c>
      <c r="BZ54" s="72">
        <v>360</v>
      </c>
      <c r="CA54" s="30">
        <v>450</v>
      </c>
      <c r="CB54" s="66">
        <v>200000</v>
      </c>
      <c r="CC54" s="107" t="s">
        <v>4512</v>
      </c>
      <c r="CD54" s="72">
        <v>235</v>
      </c>
      <c r="CE54" s="30">
        <v>300</v>
      </c>
      <c r="CF54" s="65">
        <v>360</v>
      </c>
      <c r="CG54" s="30">
        <v>450</v>
      </c>
      <c r="CH54" s="66">
        <v>200000</v>
      </c>
      <c r="CI54" s="30" t="s">
        <v>4512</v>
      </c>
      <c r="CJ54" s="72">
        <v>235</v>
      </c>
      <c r="CK54" s="176">
        <v>294</v>
      </c>
      <c r="CL54" s="65">
        <v>360</v>
      </c>
      <c r="CM54" s="30">
        <v>450</v>
      </c>
      <c r="CN54" s="76">
        <v>200000</v>
      </c>
      <c r="CO54" s="229" t="s">
        <v>5882</v>
      </c>
      <c r="CP54" s="230" t="s">
        <v>5882</v>
      </c>
      <c r="CQ54" s="230" t="s">
        <v>5882</v>
      </c>
      <c r="CR54" s="231" t="s">
        <v>5882</v>
      </c>
      <c r="CS54" s="229" t="s">
        <v>5882</v>
      </c>
      <c r="CT54" s="230" t="s">
        <v>5882</v>
      </c>
      <c r="CU54" s="231" t="s">
        <v>5882</v>
      </c>
      <c r="CV54" s="176">
        <v>8.8000000000000007</v>
      </c>
      <c r="CW54" s="176">
        <v>640</v>
      </c>
      <c r="CX54" s="30">
        <v>730</v>
      </c>
      <c r="CY54" s="176">
        <v>800</v>
      </c>
      <c r="CZ54" s="30">
        <v>940</v>
      </c>
      <c r="DA54" s="76">
        <v>200000</v>
      </c>
      <c r="DB54" s="28" t="s">
        <v>4643</v>
      </c>
      <c r="DC54" s="176" t="s">
        <v>6148</v>
      </c>
      <c r="DD54" s="356" t="s">
        <v>4636</v>
      </c>
    </row>
    <row r="55" spans="1:108">
      <c r="A55" s="18">
        <v>50</v>
      </c>
      <c r="B55" s="362"/>
      <c r="C55" s="362"/>
      <c r="D55" s="379"/>
      <c r="E55" s="385"/>
      <c r="F55" s="362"/>
      <c r="G55" s="372"/>
      <c r="H55" s="372"/>
      <c r="I55" s="41" t="s">
        <v>4466</v>
      </c>
      <c r="J55" s="215" t="s">
        <v>4399</v>
      </c>
      <c r="K55" s="177" t="s">
        <v>5882</v>
      </c>
      <c r="L55" s="260" t="s">
        <v>4578</v>
      </c>
      <c r="M55" s="177" t="s">
        <v>4782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5882</v>
      </c>
      <c r="S55" s="177" t="s">
        <v>4474</v>
      </c>
      <c r="T55" s="177" t="s">
        <v>5882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5897</v>
      </c>
      <c r="AS55" s="177" t="s">
        <v>6241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5882</v>
      </c>
      <c r="BH55" s="228" t="s">
        <v>5882</v>
      </c>
      <c r="BI55" s="228" t="s">
        <v>5882</v>
      </c>
      <c r="BJ55" s="228" t="s">
        <v>5882</v>
      </c>
      <c r="BK55" s="228" t="s">
        <v>5882</v>
      </c>
      <c r="BL55" s="227" t="s">
        <v>5882</v>
      </c>
      <c r="BM55" s="228" t="s">
        <v>5882</v>
      </c>
      <c r="BN55" s="228" t="s">
        <v>5882</v>
      </c>
      <c r="BO55" s="228" t="s">
        <v>5882</v>
      </c>
      <c r="BP55" s="228" t="s">
        <v>5882</v>
      </c>
      <c r="BQ55" s="243" t="s">
        <v>5882</v>
      </c>
      <c r="BR55" s="228" t="s">
        <v>5882</v>
      </c>
      <c r="BS55" s="228" t="s">
        <v>5882</v>
      </c>
      <c r="BT55" s="228" t="s">
        <v>5882</v>
      </c>
      <c r="BU55" s="228" t="s">
        <v>5882</v>
      </c>
      <c r="BV55" s="243" t="s">
        <v>5882</v>
      </c>
      <c r="BW55" s="32" t="s">
        <v>4512</v>
      </c>
      <c r="BX55" s="47">
        <v>235</v>
      </c>
      <c r="BY55" s="32">
        <v>300</v>
      </c>
      <c r="BZ55" s="47">
        <v>360</v>
      </c>
      <c r="CA55" s="32">
        <v>450</v>
      </c>
      <c r="CB55" s="67">
        <v>200000</v>
      </c>
      <c r="CC55" s="108" t="s">
        <v>4512</v>
      </c>
      <c r="CD55" s="47">
        <v>235</v>
      </c>
      <c r="CE55" s="32">
        <v>300</v>
      </c>
      <c r="CF55" s="60">
        <v>360</v>
      </c>
      <c r="CG55" s="32">
        <v>450</v>
      </c>
      <c r="CH55" s="67">
        <v>200000</v>
      </c>
      <c r="CI55" s="32" t="s">
        <v>4512</v>
      </c>
      <c r="CJ55" s="47">
        <v>235</v>
      </c>
      <c r="CK55" s="177">
        <v>286</v>
      </c>
      <c r="CL55" s="60">
        <v>360</v>
      </c>
      <c r="CM55" s="32">
        <v>450</v>
      </c>
      <c r="CN55" s="61">
        <v>200000</v>
      </c>
      <c r="CO55" s="232" t="s">
        <v>5882</v>
      </c>
      <c r="CP55" s="233" t="s">
        <v>5882</v>
      </c>
      <c r="CQ55" s="233" t="s">
        <v>5882</v>
      </c>
      <c r="CR55" s="234" t="s">
        <v>5882</v>
      </c>
      <c r="CS55" s="232" t="s">
        <v>5882</v>
      </c>
      <c r="CT55" s="233" t="s">
        <v>5882</v>
      </c>
      <c r="CU55" s="234" t="s">
        <v>5882</v>
      </c>
      <c r="CV55" s="177">
        <v>8.8000000000000007</v>
      </c>
      <c r="CW55" s="177">
        <v>640</v>
      </c>
      <c r="CX55" s="32">
        <v>730</v>
      </c>
      <c r="CY55" s="177">
        <v>800</v>
      </c>
      <c r="CZ55" s="32">
        <v>940</v>
      </c>
      <c r="DA55" s="61">
        <v>200000</v>
      </c>
      <c r="DB55" s="29" t="s">
        <v>4643</v>
      </c>
      <c r="DC55" s="177" t="s">
        <v>6148</v>
      </c>
      <c r="DD55" s="357" t="s">
        <v>4636</v>
      </c>
    </row>
    <row r="56" spans="1:108">
      <c r="A56" s="18">
        <v>51</v>
      </c>
      <c r="B56" s="362"/>
      <c r="C56" s="362"/>
      <c r="D56" s="379"/>
      <c r="E56" s="385"/>
      <c r="F56" s="362"/>
      <c r="G56" s="372"/>
      <c r="H56" s="372"/>
      <c r="I56" s="41" t="s">
        <v>4467</v>
      </c>
      <c r="J56" s="215" t="s">
        <v>4399</v>
      </c>
      <c r="K56" s="177" t="s">
        <v>5882</v>
      </c>
      <c r="L56" s="260" t="s">
        <v>4578</v>
      </c>
      <c r="M56" s="177" t="s">
        <v>4782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5882</v>
      </c>
      <c r="S56" s="177" t="s">
        <v>4474</v>
      </c>
      <c r="T56" s="177" t="s">
        <v>5882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5897</v>
      </c>
      <c r="AS56" s="177" t="s">
        <v>6241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5882</v>
      </c>
      <c r="BH56" s="228" t="s">
        <v>5882</v>
      </c>
      <c r="BI56" s="228" t="s">
        <v>5882</v>
      </c>
      <c r="BJ56" s="228" t="s">
        <v>5882</v>
      </c>
      <c r="BK56" s="228" t="s">
        <v>5882</v>
      </c>
      <c r="BL56" s="227" t="s">
        <v>5882</v>
      </c>
      <c r="BM56" s="228" t="s">
        <v>5882</v>
      </c>
      <c r="BN56" s="228" t="s">
        <v>5882</v>
      </c>
      <c r="BO56" s="228" t="s">
        <v>5882</v>
      </c>
      <c r="BP56" s="228" t="s">
        <v>5882</v>
      </c>
      <c r="BQ56" s="243" t="s">
        <v>5882</v>
      </c>
      <c r="BR56" s="228" t="s">
        <v>5882</v>
      </c>
      <c r="BS56" s="228" t="s">
        <v>5882</v>
      </c>
      <c r="BT56" s="228" t="s">
        <v>5882</v>
      </c>
      <c r="BU56" s="228" t="s">
        <v>5882</v>
      </c>
      <c r="BV56" s="243" t="s">
        <v>5882</v>
      </c>
      <c r="BW56" s="32" t="s">
        <v>4512</v>
      </c>
      <c r="BX56" s="47">
        <v>235</v>
      </c>
      <c r="BY56" s="32">
        <v>300</v>
      </c>
      <c r="BZ56" s="47">
        <v>360</v>
      </c>
      <c r="CA56" s="32">
        <v>450</v>
      </c>
      <c r="CB56" s="67">
        <v>200000</v>
      </c>
      <c r="CC56" s="108" t="s">
        <v>4512</v>
      </c>
      <c r="CD56" s="47">
        <v>235</v>
      </c>
      <c r="CE56" s="32">
        <v>300</v>
      </c>
      <c r="CF56" s="60">
        <v>360</v>
      </c>
      <c r="CG56" s="32">
        <v>450</v>
      </c>
      <c r="CH56" s="67">
        <v>200000</v>
      </c>
      <c r="CI56" s="32" t="s">
        <v>4512</v>
      </c>
      <c r="CJ56" s="47">
        <v>235</v>
      </c>
      <c r="CK56" s="177">
        <v>294</v>
      </c>
      <c r="CL56" s="60">
        <v>360</v>
      </c>
      <c r="CM56" s="32">
        <v>450</v>
      </c>
      <c r="CN56" s="61">
        <v>200000</v>
      </c>
      <c r="CO56" s="232" t="s">
        <v>5882</v>
      </c>
      <c r="CP56" s="233" t="s">
        <v>5882</v>
      </c>
      <c r="CQ56" s="233" t="s">
        <v>5882</v>
      </c>
      <c r="CR56" s="234" t="s">
        <v>5882</v>
      </c>
      <c r="CS56" s="232" t="s">
        <v>5882</v>
      </c>
      <c r="CT56" s="233" t="s">
        <v>5882</v>
      </c>
      <c r="CU56" s="234" t="s">
        <v>5882</v>
      </c>
      <c r="CV56" s="177">
        <v>8.8000000000000007</v>
      </c>
      <c r="CW56" s="177">
        <v>640</v>
      </c>
      <c r="CX56" s="32">
        <v>730</v>
      </c>
      <c r="CY56" s="177">
        <v>800</v>
      </c>
      <c r="CZ56" s="32">
        <v>940</v>
      </c>
      <c r="DA56" s="61">
        <v>200000</v>
      </c>
      <c r="DB56" s="29" t="s">
        <v>4643</v>
      </c>
      <c r="DC56" s="177" t="s">
        <v>6148</v>
      </c>
      <c r="DD56" s="357" t="s">
        <v>4636</v>
      </c>
    </row>
    <row r="57" spans="1:108">
      <c r="A57" s="18">
        <v>52</v>
      </c>
      <c r="B57" s="362"/>
      <c r="C57" s="362"/>
      <c r="D57" s="379"/>
      <c r="E57" s="385"/>
      <c r="F57" s="362"/>
      <c r="G57" s="372"/>
      <c r="H57" s="372"/>
      <c r="I57" s="41" t="s">
        <v>4468</v>
      </c>
      <c r="J57" s="215" t="s">
        <v>4399</v>
      </c>
      <c r="K57" s="177" t="s">
        <v>5882</v>
      </c>
      <c r="L57" s="260" t="s">
        <v>4578</v>
      </c>
      <c r="M57" s="177" t="s">
        <v>4782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5882</v>
      </c>
      <c r="S57" s="177" t="s">
        <v>4474</v>
      </c>
      <c r="T57" s="177" t="s">
        <v>5882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5897</v>
      </c>
      <c r="AS57" s="177" t="s">
        <v>6241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5882</v>
      </c>
      <c r="BH57" s="228" t="s">
        <v>5882</v>
      </c>
      <c r="BI57" s="228" t="s">
        <v>5882</v>
      </c>
      <c r="BJ57" s="228" t="s">
        <v>5882</v>
      </c>
      <c r="BK57" s="228" t="s">
        <v>5882</v>
      </c>
      <c r="BL57" s="227" t="s">
        <v>5882</v>
      </c>
      <c r="BM57" s="228" t="s">
        <v>5882</v>
      </c>
      <c r="BN57" s="228" t="s">
        <v>5882</v>
      </c>
      <c r="BO57" s="228" t="s">
        <v>5882</v>
      </c>
      <c r="BP57" s="228" t="s">
        <v>5882</v>
      </c>
      <c r="BQ57" s="243" t="s">
        <v>5882</v>
      </c>
      <c r="BR57" s="228" t="s">
        <v>5882</v>
      </c>
      <c r="BS57" s="228" t="s">
        <v>5882</v>
      </c>
      <c r="BT57" s="228" t="s">
        <v>5882</v>
      </c>
      <c r="BU57" s="228" t="s">
        <v>5882</v>
      </c>
      <c r="BV57" s="243" t="s">
        <v>5882</v>
      </c>
      <c r="BW57" s="32" t="s">
        <v>4512</v>
      </c>
      <c r="BX57" s="47">
        <v>235</v>
      </c>
      <c r="BY57" s="32">
        <v>300</v>
      </c>
      <c r="BZ57" s="47">
        <v>360</v>
      </c>
      <c r="CA57" s="32">
        <v>450</v>
      </c>
      <c r="CB57" s="67">
        <v>200000</v>
      </c>
      <c r="CC57" s="108" t="s">
        <v>4512</v>
      </c>
      <c r="CD57" s="47">
        <v>235</v>
      </c>
      <c r="CE57" s="32">
        <v>300</v>
      </c>
      <c r="CF57" s="60">
        <v>360</v>
      </c>
      <c r="CG57" s="32">
        <v>450</v>
      </c>
      <c r="CH57" s="67">
        <v>200000</v>
      </c>
      <c r="CI57" s="32" t="s">
        <v>4512</v>
      </c>
      <c r="CJ57" s="47">
        <v>235</v>
      </c>
      <c r="CK57" s="177">
        <v>286</v>
      </c>
      <c r="CL57" s="60">
        <v>360</v>
      </c>
      <c r="CM57" s="32">
        <v>450</v>
      </c>
      <c r="CN57" s="61">
        <v>200000</v>
      </c>
      <c r="CO57" s="232" t="s">
        <v>5882</v>
      </c>
      <c r="CP57" s="233" t="s">
        <v>5882</v>
      </c>
      <c r="CQ57" s="233" t="s">
        <v>5882</v>
      </c>
      <c r="CR57" s="234" t="s">
        <v>5882</v>
      </c>
      <c r="CS57" s="232" t="s">
        <v>5882</v>
      </c>
      <c r="CT57" s="233" t="s">
        <v>5882</v>
      </c>
      <c r="CU57" s="234" t="s">
        <v>5882</v>
      </c>
      <c r="CV57" s="177">
        <v>8.8000000000000007</v>
      </c>
      <c r="CW57" s="177">
        <v>640</v>
      </c>
      <c r="CX57" s="32">
        <v>730</v>
      </c>
      <c r="CY57" s="177">
        <v>800</v>
      </c>
      <c r="CZ57" s="32">
        <v>940</v>
      </c>
      <c r="DA57" s="61">
        <v>200000</v>
      </c>
      <c r="DB57" s="29" t="s">
        <v>4643</v>
      </c>
      <c r="DC57" s="177" t="s">
        <v>6148</v>
      </c>
      <c r="DD57" s="357" t="s">
        <v>4636</v>
      </c>
    </row>
    <row r="58" spans="1:108">
      <c r="A58" s="18">
        <v>53</v>
      </c>
      <c r="B58" s="362"/>
      <c r="C58" s="362"/>
      <c r="D58" s="379"/>
      <c r="E58" s="385"/>
      <c r="F58" s="362"/>
      <c r="G58" s="372"/>
      <c r="H58" s="372"/>
      <c r="I58" s="41" t="s">
        <v>4469</v>
      </c>
      <c r="J58" s="215" t="s">
        <v>4399</v>
      </c>
      <c r="K58" s="177" t="s">
        <v>5882</v>
      </c>
      <c r="L58" s="260" t="s">
        <v>4578</v>
      </c>
      <c r="M58" s="177" t="s">
        <v>4782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5882</v>
      </c>
      <c r="S58" s="177" t="s">
        <v>4474</v>
      </c>
      <c r="T58" s="177" t="s">
        <v>5882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5897</v>
      </c>
      <c r="AS58" s="177" t="s">
        <v>6241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5882</v>
      </c>
      <c r="BH58" s="228" t="s">
        <v>5882</v>
      </c>
      <c r="BI58" s="228" t="s">
        <v>5882</v>
      </c>
      <c r="BJ58" s="228" t="s">
        <v>5882</v>
      </c>
      <c r="BK58" s="228" t="s">
        <v>5882</v>
      </c>
      <c r="BL58" s="227" t="s">
        <v>5882</v>
      </c>
      <c r="BM58" s="228" t="s">
        <v>5882</v>
      </c>
      <c r="BN58" s="228" t="s">
        <v>5882</v>
      </c>
      <c r="BO58" s="228" t="s">
        <v>5882</v>
      </c>
      <c r="BP58" s="228" t="s">
        <v>5882</v>
      </c>
      <c r="BQ58" s="243" t="s">
        <v>5882</v>
      </c>
      <c r="BR58" s="228" t="s">
        <v>5882</v>
      </c>
      <c r="BS58" s="228" t="s">
        <v>5882</v>
      </c>
      <c r="BT58" s="228" t="s">
        <v>5882</v>
      </c>
      <c r="BU58" s="228" t="s">
        <v>5882</v>
      </c>
      <c r="BV58" s="243" t="s">
        <v>5882</v>
      </c>
      <c r="BW58" s="32" t="s">
        <v>4512</v>
      </c>
      <c r="BX58" s="47">
        <v>235</v>
      </c>
      <c r="BY58" s="32">
        <v>300</v>
      </c>
      <c r="BZ58" s="47">
        <v>360</v>
      </c>
      <c r="CA58" s="32">
        <v>450</v>
      </c>
      <c r="CB58" s="67">
        <v>200000</v>
      </c>
      <c r="CC58" s="108" t="s">
        <v>4512</v>
      </c>
      <c r="CD58" s="47">
        <v>235</v>
      </c>
      <c r="CE58" s="32">
        <v>300</v>
      </c>
      <c r="CF58" s="60">
        <v>360</v>
      </c>
      <c r="CG58" s="32">
        <v>450</v>
      </c>
      <c r="CH58" s="67">
        <v>200000</v>
      </c>
      <c r="CI58" s="32" t="s">
        <v>4512</v>
      </c>
      <c r="CJ58" s="47">
        <v>235</v>
      </c>
      <c r="CK58" s="177">
        <v>294</v>
      </c>
      <c r="CL58" s="60">
        <v>360</v>
      </c>
      <c r="CM58" s="32">
        <v>450</v>
      </c>
      <c r="CN58" s="61">
        <v>200000</v>
      </c>
      <c r="CO58" s="232" t="s">
        <v>5882</v>
      </c>
      <c r="CP58" s="233" t="s">
        <v>5882</v>
      </c>
      <c r="CQ58" s="233" t="s">
        <v>5882</v>
      </c>
      <c r="CR58" s="234" t="s">
        <v>5882</v>
      </c>
      <c r="CS58" s="232" t="s">
        <v>5882</v>
      </c>
      <c r="CT58" s="233" t="s">
        <v>5882</v>
      </c>
      <c r="CU58" s="234" t="s">
        <v>5882</v>
      </c>
      <c r="CV58" s="177">
        <v>8.8000000000000007</v>
      </c>
      <c r="CW58" s="177">
        <v>640</v>
      </c>
      <c r="CX58" s="32">
        <v>730</v>
      </c>
      <c r="CY58" s="177">
        <v>800</v>
      </c>
      <c r="CZ58" s="32">
        <v>940</v>
      </c>
      <c r="DA58" s="61">
        <v>200000</v>
      </c>
      <c r="DB58" s="29" t="s">
        <v>4643</v>
      </c>
      <c r="DC58" s="177" t="s">
        <v>6148</v>
      </c>
      <c r="DD58" s="357" t="s">
        <v>4636</v>
      </c>
    </row>
    <row r="59" spans="1:108">
      <c r="A59" s="18">
        <v>54</v>
      </c>
      <c r="B59" s="362"/>
      <c r="C59" s="362"/>
      <c r="D59" s="379"/>
      <c r="E59" s="385"/>
      <c r="F59" s="362"/>
      <c r="G59" s="372"/>
      <c r="H59" s="372"/>
      <c r="I59" s="41" t="s">
        <v>4470</v>
      </c>
      <c r="J59" s="215" t="s">
        <v>4399</v>
      </c>
      <c r="K59" s="177" t="s">
        <v>5882</v>
      </c>
      <c r="L59" s="260" t="s">
        <v>4578</v>
      </c>
      <c r="M59" s="177" t="s">
        <v>4782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5882</v>
      </c>
      <c r="S59" s="177" t="s">
        <v>4474</v>
      </c>
      <c r="T59" s="177" t="s">
        <v>5882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5897</v>
      </c>
      <c r="AS59" s="177" t="s">
        <v>6241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5882</v>
      </c>
      <c r="BH59" s="228" t="s">
        <v>5882</v>
      </c>
      <c r="BI59" s="228" t="s">
        <v>5882</v>
      </c>
      <c r="BJ59" s="228" t="s">
        <v>5882</v>
      </c>
      <c r="BK59" s="228" t="s">
        <v>5882</v>
      </c>
      <c r="BL59" s="227" t="s">
        <v>5882</v>
      </c>
      <c r="BM59" s="228" t="s">
        <v>5882</v>
      </c>
      <c r="BN59" s="228" t="s">
        <v>5882</v>
      </c>
      <c r="BO59" s="228" t="s">
        <v>5882</v>
      </c>
      <c r="BP59" s="228" t="s">
        <v>5882</v>
      </c>
      <c r="BQ59" s="243" t="s">
        <v>5882</v>
      </c>
      <c r="BR59" s="228" t="s">
        <v>5882</v>
      </c>
      <c r="BS59" s="228" t="s">
        <v>5882</v>
      </c>
      <c r="BT59" s="228" t="s">
        <v>5882</v>
      </c>
      <c r="BU59" s="228" t="s">
        <v>5882</v>
      </c>
      <c r="BV59" s="243" t="s">
        <v>5882</v>
      </c>
      <c r="BW59" s="32" t="s">
        <v>4512</v>
      </c>
      <c r="BX59" s="47">
        <v>235</v>
      </c>
      <c r="BY59" s="32">
        <v>300</v>
      </c>
      <c r="BZ59" s="47">
        <v>360</v>
      </c>
      <c r="CA59" s="32">
        <v>450</v>
      </c>
      <c r="CB59" s="67">
        <v>200000</v>
      </c>
      <c r="CC59" s="108" t="s">
        <v>4512</v>
      </c>
      <c r="CD59" s="47">
        <v>235</v>
      </c>
      <c r="CE59" s="32">
        <v>300</v>
      </c>
      <c r="CF59" s="60">
        <v>360</v>
      </c>
      <c r="CG59" s="32">
        <v>450</v>
      </c>
      <c r="CH59" s="67">
        <v>200000</v>
      </c>
      <c r="CI59" s="32" t="s">
        <v>4512</v>
      </c>
      <c r="CJ59" s="47">
        <v>235</v>
      </c>
      <c r="CK59" s="177">
        <v>286</v>
      </c>
      <c r="CL59" s="60">
        <v>360</v>
      </c>
      <c r="CM59" s="32">
        <v>450</v>
      </c>
      <c r="CN59" s="61">
        <v>200000</v>
      </c>
      <c r="CO59" s="232" t="s">
        <v>5882</v>
      </c>
      <c r="CP59" s="233" t="s">
        <v>5882</v>
      </c>
      <c r="CQ59" s="233" t="s">
        <v>5882</v>
      </c>
      <c r="CR59" s="234" t="s">
        <v>5882</v>
      </c>
      <c r="CS59" s="232" t="s">
        <v>5882</v>
      </c>
      <c r="CT59" s="233" t="s">
        <v>5882</v>
      </c>
      <c r="CU59" s="234" t="s">
        <v>5882</v>
      </c>
      <c r="CV59" s="177">
        <v>8.8000000000000007</v>
      </c>
      <c r="CW59" s="177">
        <v>640</v>
      </c>
      <c r="CX59" s="32">
        <v>730</v>
      </c>
      <c r="CY59" s="177">
        <v>800</v>
      </c>
      <c r="CZ59" s="32">
        <v>940</v>
      </c>
      <c r="DA59" s="61">
        <v>200000</v>
      </c>
      <c r="DB59" s="29" t="s">
        <v>4643</v>
      </c>
      <c r="DC59" s="177" t="s">
        <v>6148</v>
      </c>
      <c r="DD59" s="357" t="s">
        <v>4636</v>
      </c>
    </row>
    <row r="60" spans="1:108">
      <c r="A60" s="18">
        <v>55</v>
      </c>
      <c r="B60" s="362"/>
      <c r="C60" s="362"/>
      <c r="D60" s="379"/>
      <c r="E60" s="385"/>
      <c r="F60" s="362"/>
      <c r="G60" s="372"/>
      <c r="H60" s="372"/>
      <c r="I60" s="41" t="s">
        <v>4471</v>
      </c>
      <c r="J60" s="215" t="s">
        <v>4399</v>
      </c>
      <c r="K60" s="177" t="s">
        <v>5882</v>
      </c>
      <c r="L60" s="260" t="s">
        <v>4578</v>
      </c>
      <c r="M60" s="177" t="s">
        <v>4782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5882</v>
      </c>
      <c r="S60" s="177" t="s">
        <v>4474</v>
      </c>
      <c r="T60" s="177" t="s">
        <v>5882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5897</v>
      </c>
      <c r="AS60" s="177" t="s">
        <v>6241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5882</v>
      </c>
      <c r="BH60" s="228" t="s">
        <v>5882</v>
      </c>
      <c r="BI60" s="228" t="s">
        <v>5882</v>
      </c>
      <c r="BJ60" s="228" t="s">
        <v>5882</v>
      </c>
      <c r="BK60" s="228" t="s">
        <v>5882</v>
      </c>
      <c r="BL60" s="227" t="s">
        <v>5882</v>
      </c>
      <c r="BM60" s="228" t="s">
        <v>5882</v>
      </c>
      <c r="BN60" s="228" t="s">
        <v>5882</v>
      </c>
      <c r="BO60" s="228" t="s">
        <v>5882</v>
      </c>
      <c r="BP60" s="228" t="s">
        <v>5882</v>
      </c>
      <c r="BQ60" s="243" t="s">
        <v>5882</v>
      </c>
      <c r="BR60" s="228" t="s">
        <v>5882</v>
      </c>
      <c r="BS60" s="228" t="s">
        <v>5882</v>
      </c>
      <c r="BT60" s="228" t="s">
        <v>5882</v>
      </c>
      <c r="BU60" s="228" t="s">
        <v>5882</v>
      </c>
      <c r="BV60" s="243" t="s">
        <v>5882</v>
      </c>
      <c r="BW60" s="32" t="s">
        <v>4512</v>
      </c>
      <c r="BX60" s="47">
        <v>235</v>
      </c>
      <c r="BY60" s="32">
        <v>300</v>
      </c>
      <c r="BZ60" s="47">
        <v>360</v>
      </c>
      <c r="CA60" s="32">
        <v>450</v>
      </c>
      <c r="CB60" s="67">
        <v>200000</v>
      </c>
      <c r="CC60" s="108" t="s">
        <v>4512</v>
      </c>
      <c r="CD60" s="47">
        <v>235</v>
      </c>
      <c r="CE60" s="32">
        <v>300</v>
      </c>
      <c r="CF60" s="60">
        <v>360</v>
      </c>
      <c r="CG60" s="32">
        <v>450</v>
      </c>
      <c r="CH60" s="67">
        <v>200000</v>
      </c>
      <c r="CI60" s="32" t="s">
        <v>4512</v>
      </c>
      <c r="CJ60" s="47">
        <v>235</v>
      </c>
      <c r="CK60" s="177">
        <v>294</v>
      </c>
      <c r="CL60" s="60">
        <v>360</v>
      </c>
      <c r="CM60" s="32">
        <v>450</v>
      </c>
      <c r="CN60" s="61">
        <v>200000</v>
      </c>
      <c r="CO60" s="232" t="s">
        <v>5882</v>
      </c>
      <c r="CP60" s="233" t="s">
        <v>5882</v>
      </c>
      <c r="CQ60" s="233" t="s">
        <v>5882</v>
      </c>
      <c r="CR60" s="234" t="s">
        <v>5882</v>
      </c>
      <c r="CS60" s="232" t="s">
        <v>5882</v>
      </c>
      <c r="CT60" s="233" t="s">
        <v>5882</v>
      </c>
      <c r="CU60" s="234" t="s">
        <v>5882</v>
      </c>
      <c r="CV60" s="177">
        <v>8.8000000000000007</v>
      </c>
      <c r="CW60" s="177">
        <v>640</v>
      </c>
      <c r="CX60" s="32">
        <v>730</v>
      </c>
      <c r="CY60" s="177">
        <v>800</v>
      </c>
      <c r="CZ60" s="32">
        <v>940</v>
      </c>
      <c r="DA60" s="61">
        <v>200000</v>
      </c>
      <c r="DB60" s="29" t="s">
        <v>4643</v>
      </c>
      <c r="DC60" s="177" t="s">
        <v>6148</v>
      </c>
      <c r="DD60" s="357" t="s">
        <v>4636</v>
      </c>
    </row>
    <row r="61" spans="1:108">
      <c r="A61" s="18">
        <v>56</v>
      </c>
      <c r="B61" s="362"/>
      <c r="C61" s="362"/>
      <c r="D61" s="379"/>
      <c r="E61" s="385"/>
      <c r="F61" s="362"/>
      <c r="G61" s="372"/>
      <c r="H61" s="372"/>
      <c r="I61" s="41" t="s">
        <v>4472</v>
      </c>
      <c r="J61" s="215" t="s">
        <v>4399</v>
      </c>
      <c r="K61" s="177" t="s">
        <v>5882</v>
      </c>
      <c r="L61" s="260" t="s">
        <v>4578</v>
      </c>
      <c r="M61" s="177" t="s">
        <v>4782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5882</v>
      </c>
      <c r="S61" s="177" t="s">
        <v>4474</v>
      </c>
      <c r="T61" s="177" t="s">
        <v>5882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5897</v>
      </c>
      <c r="AS61" s="177" t="s">
        <v>6241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5882</v>
      </c>
      <c r="BH61" s="228" t="s">
        <v>5882</v>
      </c>
      <c r="BI61" s="228" t="s">
        <v>5882</v>
      </c>
      <c r="BJ61" s="228" t="s">
        <v>5882</v>
      </c>
      <c r="BK61" s="228" t="s">
        <v>5882</v>
      </c>
      <c r="BL61" s="227" t="s">
        <v>5882</v>
      </c>
      <c r="BM61" s="228" t="s">
        <v>5882</v>
      </c>
      <c r="BN61" s="228" t="s">
        <v>5882</v>
      </c>
      <c r="BO61" s="228" t="s">
        <v>5882</v>
      </c>
      <c r="BP61" s="228" t="s">
        <v>5882</v>
      </c>
      <c r="BQ61" s="243" t="s">
        <v>5882</v>
      </c>
      <c r="BR61" s="228" t="s">
        <v>5882</v>
      </c>
      <c r="BS61" s="228" t="s">
        <v>5882</v>
      </c>
      <c r="BT61" s="228" t="s">
        <v>5882</v>
      </c>
      <c r="BU61" s="228" t="s">
        <v>5882</v>
      </c>
      <c r="BV61" s="243" t="s">
        <v>5882</v>
      </c>
      <c r="BW61" s="32" t="s">
        <v>4512</v>
      </c>
      <c r="BX61" s="47">
        <v>235</v>
      </c>
      <c r="BY61" s="32">
        <v>300</v>
      </c>
      <c r="BZ61" s="47">
        <v>360</v>
      </c>
      <c r="CA61" s="32">
        <v>450</v>
      </c>
      <c r="CB61" s="67">
        <v>200000</v>
      </c>
      <c r="CC61" s="108" t="s">
        <v>4512</v>
      </c>
      <c r="CD61" s="47">
        <v>235</v>
      </c>
      <c r="CE61" s="32">
        <v>300</v>
      </c>
      <c r="CF61" s="60">
        <v>360</v>
      </c>
      <c r="CG61" s="32">
        <v>450</v>
      </c>
      <c r="CH61" s="67">
        <v>200000</v>
      </c>
      <c r="CI61" s="32" t="s">
        <v>4512</v>
      </c>
      <c r="CJ61" s="47">
        <v>235</v>
      </c>
      <c r="CK61" s="177">
        <v>286</v>
      </c>
      <c r="CL61" s="60">
        <v>360</v>
      </c>
      <c r="CM61" s="32">
        <v>450</v>
      </c>
      <c r="CN61" s="61">
        <v>200000</v>
      </c>
      <c r="CO61" s="232" t="s">
        <v>5882</v>
      </c>
      <c r="CP61" s="233" t="s">
        <v>5882</v>
      </c>
      <c r="CQ61" s="233" t="s">
        <v>5882</v>
      </c>
      <c r="CR61" s="234" t="s">
        <v>5882</v>
      </c>
      <c r="CS61" s="232" t="s">
        <v>5882</v>
      </c>
      <c r="CT61" s="233" t="s">
        <v>5882</v>
      </c>
      <c r="CU61" s="234" t="s">
        <v>5882</v>
      </c>
      <c r="CV61" s="177">
        <v>8.8000000000000007</v>
      </c>
      <c r="CW61" s="177">
        <v>640</v>
      </c>
      <c r="CX61" s="32">
        <v>730</v>
      </c>
      <c r="CY61" s="177">
        <v>800</v>
      </c>
      <c r="CZ61" s="32">
        <v>940</v>
      </c>
      <c r="DA61" s="61">
        <v>200000</v>
      </c>
      <c r="DB61" s="29" t="s">
        <v>4643</v>
      </c>
      <c r="DC61" s="177" t="s">
        <v>6148</v>
      </c>
      <c r="DD61" s="357" t="s">
        <v>4636</v>
      </c>
    </row>
    <row r="62" spans="1:108">
      <c r="A62" s="18">
        <v>57</v>
      </c>
      <c r="B62" s="362"/>
      <c r="C62" s="362"/>
      <c r="D62" s="379"/>
      <c r="E62" s="385"/>
      <c r="F62" s="362"/>
      <c r="G62" s="372"/>
      <c r="H62" s="372"/>
      <c r="I62" s="41" t="s">
        <v>4473</v>
      </c>
      <c r="J62" s="215" t="s">
        <v>4399</v>
      </c>
      <c r="K62" s="177" t="s">
        <v>5882</v>
      </c>
      <c r="L62" s="260" t="s">
        <v>4578</v>
      </c>
      <c r="M62" s="177" t="s">
        <v>4782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5882</v>
      </c>
      <c r="S62" s="177" t="s">
        <v>4474</v>
      </c>
      <c r="T62" s="177" t="s">
        <v>5882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5897</v>
      </c>
      <c r="AS62" s="177" t="s">
        <v>6241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5882</v>
      </c>
      <c r="BH62" s="228" t="s">
        <v>5882</v>
      </c>
      <c r="BI62" s="228" t="s">
        <v>5882</v>
      </c>
      <c r="BJ62" s="228" t="s">
        <v>5882</v>
      </c>
      <c r="BK62" s="228" t="s">
        <v>5882</v>
      </c>
      <c r="BL62" s="227" t="s">
        <v>5882</v>
      </c>
      <c r="BM62" s="228" t="s">
        <v>5882</v>
      </c>
      <c r="BN62" s="228" t="s">
        <v>5882</v>
      </c>
      <c r="BO62" s="228" t="s">
        <v>5882</v>
      </c>
      <c r="BP62" s="228" t="s">
        <v>5882</v>
      </c>
      <c r="BQ62" s="243" t="s">
        <v>5882</v>
      </c>
      <c r="BR62" s="228" t="s">
        <v>5882</v>
      </c>
      <c r="BS62" s="228" t="s">
        <v>5882</v>
      </c>
      <c r="BT62" s="228" t="s">
        <v>5882</v>
      </c>
      <c r="BU62" s="228" t="s">
        <v>5882</v>
      </c>
      <c r="BV62" s="243" t="s">
        <v>5882</v>
      </c>
      <c r="BW62" s="32" t="s">
        <v>4512</v>
      </c>
      <c r="BX62" s="47">
        <v>235</v>
      </c>
      <c r="BY62" s="32">
        <v>300</v>
      </c>
      <c r="BZ62" s="47">
        <v>360</v>
      </c>
      <c r="CA62" s="32">
        <v>450</v>
      </c>
      <c r="CB62" s="67">
        <v>200000</v>
      </c>
      <c r="CC62" s="108" t="s">
        <v>4512</v>
      </c>
      <c r="CD62" s="47">
        <v>235</v>
      </c>
      <c r="CE62" s="32">
        <v>300</v>
      </c>
      <c r="CF62" s="60">
        <v>360</v>
      </c>
      <c r="CG62" s="32">
        <v>450</v>
      </c>
      <c r="CH62" s="67">
        <v>200000</v>
      </c>
      <c r="CI62" s="32" t="s">
        <v>4512</v>
      </c>
      <c r="CJ62" s="47">
        <v>235</v>
      </c>
      <c r="CK62" s="177">
        <v>294</v>
      </c>
      <c r="CL62" s="60">
        <v>360</v>
      </c>
      <c r="CM62" s="32">
        <v>450</v>
      </c>
      <c r="CN62" s="61">
        <v>200000</v>
      </c>
      <c r="CO62" s="232" t="s">
        <v>5882</v>
      </c>
      <c r="CP62" s="233" t="s">
        <v>5882</v>
      </c>
      <c r="CQ62" s="233" t="s">
        <v>5882</v>
      </c>
      <c r="CR62" s="234" t="s">
        <v>5882</v>
      </c>
      <c r="CS62" s="232" t="s">
        <v>5882</v>
      </c>
      <c r="CT62" s="233" t="s">
        <v>5882</v>
      </c>
      <c r="CU62" s="234" t="s">
        <v>5882</v>
      </c>
      <c r="CV62" s="177">
        <v>8.8000000000000007</v>
      </c>
      <c r="CW62" s="177">
        <v>640</v>
      </c>
      <c r="CX62" s="32">
        <v>730</v>
      </c>
      <c r="CY62" s="177">
        <v>800</v>
      </c>
      <c r="CZ62" s="32">
        <v>940</v>
      </c>
      <c r="DA62" s="61">
        <v>200000</v>
      </c>
      <c r="DB62" s="29" t="s">
        <v>4643</v>
      </c>
      <c r="DC62" s="177" t="s">
        <v>6148</v>
      </c>
      <c r="DD62" s="357" t="s">
        <v>4636</v>
      </c>
    </row>
    <row r="63" spans="1:108">
      <c r="A63" s="18">
        <v>58</v>
      </c>
      <c r="B63" s="362"/>
      <c r="C63" s="362"/>
      <c r="D63" s="379"/>
      <c r="E63" s="385"/>
      <c r="F63" s="362"/>
      <c r="G63" s="372"/>
      <c r="H63" s="372"/>
      <c r="I63" s="41" t="s">
        <v>4548</v>
      </c>
      <c r="J63" s="215" t="s">
        <v>4399</v>
      </c>
      <c r="K63" s="177" t="s">
        <v>5882</v>
      </c>
      <c r="L63" s="260" t="s">
        <v>4578</v>
      </c>
      <c r="M63" s="177" t="s">
        <v>4782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5882</v>
      </c>
      <c r="S63" s="177" t="s">
        <v>4474</v>
      </c>
      <c r="T63" s="177" t="s">
        <v>5882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5897</v>
      </c>
      <c r="AS63" s="177" t="s">
        <v>6241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5882</v>
      </c>
      <c r="BH63" s="228" t="s">
        <v>5882</v>
      </c>
      <c r="BI63" s="228" t="s">
        <v>5882</v>
      </c>
      <c r="BJ63" s="228" t="s">
        <v>5882</v>
      </c>
      <c r="BK63" s="228" t="s">
        <v>5882</v>
      </c>
      <c r="BL63" s="227" t="s">
        <v>5882</v>
      </c>
      <c r="BM63" s="228" t="s">
        <v>5882</v>
      </c>
      <c r="BN63" s="228" t="s">
        <v>5882</v>
      </c>
      <c r="BO63" s="228" t="s">
        <v>5882</v>
      </c>
      <c r="BP63" s="228" t="s">
        <v>5882</v>
      </c>
      <c r="BQ63" s="243" t="s">
        <v>5882</v>
      </c>
      <c r="BR63" s="228" t="s">
        <v>5882</v>
      </c>
      <c r="BS63" s="228" t="s">
        <v>5882</v>
      </c>
      <c r="BT63" s="228" t="s">
        <v>5882</v>
      </c>
      <c r="BU63" s="228" t="s">
        <v>5882</v>
      </c>
      <c r="BV63" s="243" t="s">
        <v>5882</v>
      </c>
      <c r="BW63" s="32" t="s">
        <v>4512</v>
      </c>
      <c r="BX63" s="47">
        <v>235</v>
      </c>
      <c r="BY63" s="32">
        <v>300</v>
      </c>
      <c r="BZ63" s="47">
        <v>360</v>
      </c>
      <c r="CA63" s="32">
        <v>450</v>
      </c>
      <c r="CB63" s="67">
        <v>200000</v>
      </c>
      <c r="CC63" s="108" t="s">
        <v>4512</v>
      </c>
      <c r="CD63" s="47">
        <v>235</v>
      </c>
      <c r="CE63" s="32">
        <v>300</v>
      </c>
      <c r="CF63" s="60">
        <v>360</v>
      </c>
      <c r="CG63" s="32">
        <v>450</v>
      </c>
      <c r="CH63" s="67">
        <v>200000</v>
      </c>
      <c r="CI63" s="32" t="s">
        <v>4512</v>
      </c>
      <c r="CJ63" s="47">
        <v>235</v>
      </c>
      <c r="CK63" s="177">
        <v>286</v>
      </c>
      <c r="CL63" s="60">
        <v>360</v>
      </c>
      <c r="CM63" s="32">
        <v>450</v>
      </c>
      <c r="CN63" s="61">
        <v>200000</v>
      </c>
      <c r="CO63" s="232" t="s">
        <v>5882</v>
      </c>
      <c r="CP63" s="233" t="s">
        <v>5882</v>
      </c>
      <c r="CQ63" s="233" t="s">
        <v>5882</v>
      </c>
      <c r="CR63" s="234" t="s">
        <v>5882</v>
      </c>
      <c r="CS63" s="232" t="s">
        <v>5882</v>
      </c>
      <c r="CT63" s="233" t="s">
        <v>5882</v>
      </c>
      <c r="CU63" s="234" t="s">
        <v>5882</v>
      </c>
      <c r="CV63" s="177">
        <v>8.8000000000000007</v>
      </c>
      <c r="CW63" s="177">
        <v>640</v>
      </c>
      <c r="CX63" s="32">
        <v>730</v>
      </c>
      <c r="CY63" s="177">
        <v>800</v>
      </c>
      <c r="CZ63" s="32">
        <v>940</v>
      </c>
      <c r="DA63" s="61">
        <v>200000</v>
      </c>
      <c r="DB63" s="29" t="s">
        <v>4643</v>
      </c>
      <c r="DC63" s="177" t="s">
        <v>6148</v>
      </c>
      <c r="DD63" s="357" t="s">
        <v>4636</v>
      </c>
    </row>
    <row r="64" spans="1:108">
      <c r="A64" s="18">
        <v>59</v>
      </c>
      <c r="B64" s="362"/>
      <c r="C64" s="362"/>
      <c r="D64" s="379"/>
      <c r="E64" s="385"/>
      <c r="F64" s="362"/>
      <c r="G64" s="372"/>
      <c r="H64" s="372"/>
      <c r="I64" s="41" t="s">
        <v>4549</v>
      </c>
      <c r="J64" s="215" t="s">
        <v>4399</v>
      </c>
      <c r="K64" s="177" t="s">
        <v>5882</v>
      </c>
      <c r="L64" s="260" t="s">
        <v>4578</v>
      </c>
      <c r="M64" s="177" t="s">
        <v>4782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5882</v>
      </c>
      <c r="S64" s="177" t="s">
        <v>4474</v>
      </c>
      <c r="T64" s="177" t="s">
        <v>5882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5897</v>
      </c>
      <c r="AS64" s="177" t="s">
        <v>6241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5882</v>
      </c>
      <c r="BH64" s="228" t="s">
        <v>5882</v>
      </c>
      <c r="BI64" s="228" t="s">
        <v>5882</v>
      </c>
      <c r="BJ64" s="228" t="s">
        <v>5882</v>
      </c>
      <c r="BK64" s="228" t="s">
        <v>5882</v>
      </c>
      <c r="BL64" s="227" t="s">
        <v>5882</v>
      </c>
      <c r="BM64" s="228" t="s">
        <v>5882</v>
      </c>
      <c r="BN64" s="228" t="s">
        <v>5882</v>
      </c>
      <c r="BO64" s="228" t="s">
        <v>5882</v>
      </c>
      <c r="BP64" s="228" t="s">
        <v>5882</v>
      </c>
      <c r="BQ64" s="243" t="s">
        <v>5882</v>
      </c>
      <c r="BR64" s="228" t="s">
        <v>5882</v>
      </c>
      <c r="BS64" s="228" t="s">
        <v>5882</v>
      </c>
      <c r="BT64" s="228" t="s">
        <v>5882</v>
      </c>
      <c r="BU64" s="228" t="s">
        <v>5882</v>
      </c>
      <c r="BV64" s="243" t="s">
        <v>5882</v>
      </c>
      <c r="BW64" s="32" t="s">
        <v>4512</v>
      </c>
      <c r="BX64" s="47">
        <v>235</v>
      </c>
      <c r="BY64" s="32">
        <v>300</v>
      </c>
      <c r="BZ64" s="47">
        <v>360</v>
      </c>
      <c r="CA64" s="32">
        <v>450</v>
      </c>
      <c r="CB64" s="67">
        <v>200000</v>
      </c>
      <c r="CC64" s="108" t="s">
        <v>4512</v>
      </c>
      <c r="CD64" s="47">
        <v>235</v>
      </c>
      <c r="CE64" s="32">
        <v>300</v>
      </c>
      <c r="CF64" s="60">
        <v>360</v>
      </c>
      <c r="CG64" s="32">
        <v>450</v>
      </c>
      <c r="CH64" s="67">
        <v>200000</v>
      </c>
      <c r="CI64" s="32" t="s">
        <v>4512</v>
      </c>
      <c r="CJ64" s="47">
        <v>235</v>
      </c>
      <c r="CK64" s="177">
        <v>294</v>
      </c>
      <c r="CL64" s="60">
        <v>360</v>
      </c>
      <c r="CM64" s="32">
        <v>450</v>
      </c>
      <c r="CN64" s="61">
        <v>200000</v>
      </c>
      <c r="CO64" s="232" t="s">
        <v>5882</v>
      </c>
      <c r="CP64" s="233" t="s">
        <v>5882</v>
      </c>
      <c r="CQ64" s="233" t="s">
        <v>5882</v>
      </c>
      <c r="CR64" s="234" t="s">
        <v>5882</v>
      </c>
      <c r="CS64" s="232" t="s">
        <v>5882</v>
      </c>
      <c r="CT64" s="233" t="s">
        <v>5882</v>
      </c>
      <c r="CU64" s="234" t="s">
        <v>5882</v>
      </c>
      <c r="CV64" s="177">
        <v>8.8000000000000007</v>
      </c>
      <c r="CW64" s="177">
        <v>640</v>
      </c>
      <c r="CX64" s="32">
        <v>730</v>
      </c>
      <c r="CY64" s="177">
        <v>800</v>
      </c>
      <c r="CZ64" s="32">
        <v>940</v>
      </c>
      <c r="DA64" s="61">
        <v>200000</v>
      </c>
      <c r="DB64" s="29" t="s">
        <v>4643</v>
      </c>
      <c r="DC64" s="177" t="s">
        <v>6148</v>
      </c>
      <c r="DD64" s="357" t="s">
        <v>4636</v>
      </c>
    </row>
    <row r="65" spans="1:108">
      <c r="A65" s="18">
        <v>60</v>
      </c>
      <c r="B65" s="362"/>
      <c r="C65" s="362"/>
      <c r="D65" s="379"/>
      <c r="E65" s="385"/>
      <c r="F65" s="362"/>
      <c r="G65" s="372"/>
      <c r="H65" s="372"/>
      <c r="I65" s="41" t="s">
        <v>4550</v>
      </c>
      <c r="J65" s="215" t="s">
        <v>4399</v>
      </c>
      <c r="K65" s="177" t="s">
        <v>5882</v>
      </c>
      <c r="L65" s="260" t="s">
        <v>4578</v>
      </c>
      <c r="M65" s="177" t="s">
        <v>4782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5882</v>
      </c>
      <c r="S65" s="177" t="s">
        <v>4474</v>
      </c>
      <c r="T65" s="177" t="s">
        <v>5882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5897</v>
      </c>
      <c r="AS65" s="177" t="s">
        <v>6241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5882</v>
      </c>
      <c r="BH65" s="228" t="s">
        <v>5882</v>
      </c>
      <c r="BI65" s="228" t="s">
        <v>5882</v>
      </c>
      <c r="BJ65" s="228" t="s">
        <v>5882</v>
      </c>
      <c r="BK65" s="228" t="s">
        <v>5882</v>
      </c>
      <c r="BL65" s="227" t="s">
        <v>5882</v>
      </c>
      <c r="BM65" s="228" t="s">
        <v>5882</v>
      </c>
      <c r="BN65" s="228" t="s">
        <v>5882</v>
      </c>
      <c r="BO65" s="228" t="s">
        <v>5882</v>
      </c>
      <c r="BP65" s="228" t="s">
        <v>5882</v>
      </c>
      <c r="BQ65" s="243" t="s">
        <v>5882</v>
      </c>
      <c r="BR65" s="228" t="s">
        <v>5882</v>
      </c>
      <c r="BS65" s="228" t="s">
        <v>5882</v>
      </c>
      <c r="BT65" s="228" t="s">
        <v>5882</v>
      </c>
      <c r="BU65" s="228" t="s">
        <v>5882</v>
      </c>
      <c r="BV65" s="243" t="s">
        <v>5882</v>
      </c>
      <c r="BW65" s="32" t="s">
        <v>4512</v>
      </c>
      <c r="BX65" s="47">
        <v>235</v>
      </c>
      <c r="BY65" s="32">
        <v>300</v>
      </c>
      <c r="BZ65" s="47">
        <v>360</v>
      </c>
      <c r="CA65" s="32">
        <v>450</v>
      </c>
      <c r="CB65" s="67">
        <v>200000</v>
      </c>
      <c r="CC65" s="108" t="s">
        <v>4512</v>
      </c>
      <c r="CD65" s="47">
        <v>235</v>
      </c>
      <c r="CE65" s="32">
        <v>300</v>
      </c>
      <c r="CF65" s="60">
        <v>360</v>
      </c>
      <c r="CG65" s="32">
        <v>450</v>
      </c>
      <c r="CH65" s="67">
        <v>200000</v>
      </c>
      <c r="CI65" s="32" t="s">
        <v>4512</v>
      </c>
      <c r="CJ65" s="47">
        <v>235</v>
      </c>
      <c r="CK65" s="177">
        <v>286</v>
      </c>
      <c r="CL65" s="60">
        <v>360</v>
      </c>
      <c r="CM65" s="32">
        <v>450</v>
      </c>
      <c r="CN65" s="61">
        <v>200000</v>
      </c>
      <c r="CO65" s="232" t="s">
        <v>5882</v>
      </c>
      <c r="CP65" s="233" t="s">
        <v>5882</v>
      </c>
      <c r="CQ65" s="233" t="s">
        <v>5882</v>
      </c>
      <c r="CR65" s="234" t="s">
        <v>5882</v>
      </c>
      <c r="CS65" s="232" t="s">
        <v>5882</v>
      </c>
      <c r="CT65" s="233" t="s">
        <v>5882</v>
      </c>
      <c r="CU65" s="234" t="s">
        <v>5882</v>
      </c>
      <c r="CV65" s="177">
        <v>8.8000000000000007</v>
      </c>
      <c r="CW65" s="177">
        <v>640</v>
      </c>
      <c r="CX65" s="32">
        <v>730</v>
      </c>
      <c r="CY65" s="177">
        <v>800</v>
      </c>
      <c r="CZ65" s="32">
        <v>940</v>
      </c>
      <c r="DA65" s="61">
        <v>200000</v>
      </c>
      <c r="DB65" s="29" t="s">
        <v>4643</v>
      </c>
      <c r="DC65" s="177" t="s">
        <v>6148</v>
      </c>
      <c r="DD65" s="357" t="s">
        <v>4636</v>
      </c>
    </row>
    <row r="66" spans="1:108">
      <c r="A66" s="18">
        <v>61</v>
      </c>
      <c r="B66" s="362"/>
      <c r="C66" s="362"/>
      <c r="D66" s="379"/>
      <c r="E66" s="385"/>
      <c r="F66" s="362"/>
      <c r="G66" s="372"/>
      <c r="H66" s="372"/>
      <c r="I66" s="41" t="s">
        <v>4551</v>
      </c>
      <c r="J66" s="215" t="s">
        <v>4399</v>
      </c>
      <c r="K66" s="177" t="s">
        <v>5882</v>
      </c>
      <c r="L66" s="260" t="s">
        <v>4578</v>
      </c>
      <c r="M66" s="177" t="s">
        <v>4782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5882</v>
      </c>
      <c r="S66" s="177" t="s">
        <v>4474</v>
      </c>
      <c r="T66" s="177" t="s">
        <v>5882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5897</v>
      </c>
      <c r="AS66" s="177" t="s">
        <v>6241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5882</v>
      </c>
      <c r="BH66" s="228" t="s">
        <v>5882</v>
      </c>
      <c r="BI66" s="228" t="s">
        <v>5882</v>
      </c>
      <c r="BJ66" s="228" t="s">
        <v>5882</v>
      </c>
      <c r="BK66" s="228" t="s">
        <v>5882</v>
      </c>
      <c r="BL66" s="227" t="s">
        <v>5882</v>
      </c>
      <c r="BM66" s="228" t="s">
        <v>5882</v>
      </c>
      <c r="BN66" s="228" t="s">
        <v>5882</v>
      </c>
      <c r="BO66" s="228" t="s">
        <v>5882</v>
      </c>
      <c r="BP66" s="228" t="s">
        <v>5882</v>
      </c>
      <c r="BQ66" s="243" t="s">
        <v>5882</v>
      </c>
      <c r="BR66" s="228" t="s">
        <v>5882</v>
      </c>
      <c r="BS66" s="228" t="s">
        <v>5882</v>
      </c>
      <c r="BT66" s="228" t="s">
        <v>5882</v>
      </c>
      <c r="BU66" s="228" t="s">
        <v>5882</v>
      </c>
      <c r="BV66" s="243" t="s">
        <v>5882</v>
      </c>
      <c r="BW66" s="32" t="s">
        <v>4512</v>
      </c>
      <c r="BX66" s="47">
        <v>235</v>
      </c>
      <c r="BY66" s="32">
        <v>300</v>
      </c>
      <c r="BZ66" s="47">
        <v>360</v>
      </c>
      <c r="CA66" s="32">
        <v>450</v>
      </c>
      <c r="CB66" s="67">
        <v>200000</v>
      </c>
      <c r="CC66" s="108" t="s">
        <v>4512</v>
      </c>
      <c r="CD66" s="47">
        <v>235</v>
      </c>
      <c r="CE66" s="32">
        <v>300</v>
      </c>
      <c r="CF66" s="60">
        <v>360</v>
      </c>
      <c r="CG66" s="32">
        <v>450</v>
      </c>
      <c r="CH66" s="67">
        <v>200000</v>
      </c>
      <c r="CI66" s="32" t="s">
        <v>4512</v>
      </c>
      <c r="CJ66" s="47">
        <v>235</v>
      </c>
      <c r="CK66" s="177">
        <v>294</v>
      </c>
      <c r="CL66" s="60">
        <v>360</v>
      </c>
      <c r="CM66" s="32">
        <v>450</v>
      </c>
      <c r="CN66" s="61">
        <v>200000</v>
      </c>
      <c r="CO66" s="232" t="s">
        <v>5882</v>
      </c>
      <c r="CP66" s="233" t="s">
        <v>5882</v>
      </c>
      <c r="CQ66" s="233" t="s">
        <v>5882</v>
      </c>
      <c r="CR66" s="234" t="s">
        <v>5882</v>
      </c>
      <c r="CS66" s="232" t="s">
        <v>5882</v>
      </c>
      <c r="CT66" s="233" t="s">
        <v>5882</v>
      </c>
      <c r="CU66" s="234" t="s">
        <v>5882</v>
      </c>
      <c r="CV66" s="177">
        <v>8.8000000000000007</v>
      </c>
      <c r="CW66" s="177">
        <v>640</v>
      </c>
      <c r="CX66" s="32">
        <v>730</v>
      </c>
      <c r="CY66" s="177">
        <v>800</v>
      </c>
      <c r="CZ66" s="32">
        <v>940</v>
      </c>
      <c r="DA66" s="61">
        <v>200000</v>
      </c>
      <c r="DB66" s="29" t="s">
        <v>4643</v>
      </c>
      <c r="DC66" s="177" t="s">
        <v>6148</v>
      </c>
      <c r="DD66" s="357" t="s">
        <v>4636</v>
      </c>
    </row>
    <row r="67" spans="1:108">
      <c r="A67" s="18">
        <v>62</v>
      </c>
      <c r="B67" s="362"/>
      <c r="C67" s="362"/>
      <c r="D67" s="379"/>
      <c r="E67" s="385"/>
      <c r="F67" s="362"/>
      <c r="G67" s="372"/>
      <c r="H67" s="372"/>
      <c r="I67" s="41" t="s">
        <v>4552</v>
      </c>
      <c r="J67" s="215" t="s">
        <v>4399</v>
      </c>
      <c r="K67" s="177" t="s">
        <v>5882</v>
      </c>
      <c r="L67" s="260" t="s">
        <v>4578</v>
      </c>
      <c r="M67" s="177" t="s">
        <v>4782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5882</v>
      </c>
      <c r="S67" s="177" t="s">
        <v>4474</v>
      </c>
      <c r="T67" s="177" t="s">
        <v>5882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5897</v>
      </c>
      <c r="AS67" s="177" t="s">
        <v>6241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5882</v>
      </c>
      <c r="BH67" s="228" t="s">
        <v>5882</v>
      </c>
      <c r="BI67" s="228" t="s">
        <v>5882</v>
      </c>
      <c r="BJ67" s="228" t="s">
        <v>5882</v>
      </c>
      <c r="BK67" s="228" t="s">
        <v>5882</v>
      </c>
      <c r="BL67" s="227" t="s">
        <v>5882</v>
      </c>
      <c r="BM67" s="228" t="s">
        <v>5882</v>
      </c>
      <c r="BN67" s="228" t="s">
        <v>5882</v>
      </c>
      <c r="BO67" s="228" t="s">
        <v>5882</v>
      </c>
      <c r="BP67" s="228" t="s">
        <v>5882</v>
      </c>
      <c r="BQ67" s="243" t="s">
        <v>5882</v>
      </c>
      <c r="BR67" s="228" t="s">
        <v>5882</v>
      </c>
      <c r="BS67" s="228" t="s">
        <v>5882</v>
      </c>
      <c r="BT67" s="228" t="s">
        <v>5882</v>
      </c>
      <c r="BU67" s="228" t="s">
        <v>5882</v>
      </c>
      <c r="BV67" s="243" t="s">
        <v>5882</v>
      </c>
      <c r="BW67" s="32" t="s">
        <v>4512</v>
      </c>
      <c r="BX67" s="47">
        <v>235</v>
      </c>
      <c r="BY67" s="32">
        <v>300</v>
      </c>
      <c r="BZ67" s="47">
        <v>360</v>
      </c>
      <c r="CA67" s="32">
        <v>450</v>
      </c>
      <c r="CB67" s="67">
        <v>200000</v>
      </c>
      <c r="CC67" s="108" t="s">
        <v>4512</v>
      </c>
      <c r="CD67" s="47">
        <v>235</v>
      </c>
      <c r="CE67" s="32">
        <v>300</v>
      </c>
      <c r="CF67" s="60">
        <v>360</v>
      </c>
      <c r="CG67" s="32">
        <v>450</v>
      </c>
      <c r="CH67" s="67">
        <v>200000</v>
      </c>
      <c r="CI67" s="32" t="s">
        <v>4512</v>
      </c>
      <c r="CJ67" s="47">
        <v>235</v>
      </c>
      <c r="CK67" s="177">
        <v>294</v>
      </c>
      <c r="CL67" s="60">
        <v>360</v>
      </c>
      <c r="CM67" s="32">
        <v>450</v>
      </c>
      <c r="CN67" s="61">
        <v>200000</v>
      </c>
      <c r="CO67" s="232" t="s">
        <v>5882</v>
      </c>
      <c r="CP67" s="233" t="s">
        <v>5882</v>
      </c>
      <c r="CQ67" s="233" t="s">
        <v>5882</v>
      </c>
      <c r="CR67" s="234" t="s">
        <v>5882</v>
      </c>
      <c r="CS67" s="232" t="s">
        <v>5882</v>
      </c>
      <c r="CT67" s="233" t="s">
        <v>5882</v>
      </c>
      <c r="CU67" s="234" t="s">
        <v>5882</v>
      </c>
      <c r="CV67" s="177">
        <v>8.8000000000000007</v>
      </c>
      <c r="CW67" s="177">
        <v>640</v>
      </c>
      <c r="CX67" s="32">
        <v>730</v>
      </c>
      <c r="CY67" s="177">
        <v>800</v>
      </c>
      <c r="CZ67" s="32">
        <v>940</v>
      </c>
      <c r="DA67" s="61">
        <v>200000</v>
      </c>
      <c r="DB67" s="29" t="s">
        <v>4643</v>
      </c>
      <c r="DC67" s="177" t="s">
        <v>6148</v>
      </c>
      <c r="DD67" s="357" t="s">
        <v>4636</v>
      </c>
    </row>
    <row r="68" spans="1:108">
      <c r="A68" s="18">
        <v>63</v>
      </c>
      <c r="B68" s="362"/>
      <c r="C68" s="362"/>
      <c r="D68" s="379"/>
      <c r="E68" s="385"/>
      <c r="F68" s="362"/>
      <c r="G68" s="372"/>
      <c r="H68" s="372"/>
      <c r="I68" s="41" t="s">
        <v>4553</v>
      </c>
      <c r="J68" s="215" t="s">
        <v>4399</v>
      </c>
      <c r="K68" s="177" t="s">
        <v>5882</v>
      </c>
      <c r="L68" s="260" t="s">
        <v>4578</v>
      </c>
      <c r="M68" s="177" t="s">
        <v>4782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5882</v>
      </c>
      <c r="S68" s="177" t="s">
        <v>4474</v>
      </c>
      <c r="T68" s="177" t="s">
        <v>5882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5897</v>
      </c>
      <c r="AS68" s="177" t="s">
        <v>6241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5882</v>
      </c>
      <c r="BH68" s="228" t="s">
        <v>5882</v>
      </c>
      <c r="BI68" s="228" t="s">
        <v>5882</v>
      </c>
      <c r="BJ68" s="228" t="s">
        <v>5882</v>
      </c>
      <c r="BK68" s="228" t="s">
        <v>5882</v>
      </c>
      <c r="BL68" s="227" t="s">
        <v>5882</v>
      </c>
      <c r="BM68" s="228" t="s">
        <v>5882</v>
      </c>
      <c r="BN68" s="228" t="s">
        <v>5882</v>
      </c>
      <c r="BO68" s="228" t="s">
        <v>5882</v>
      </c>
      <c r="BP68" s="228" t="s">
        <v>5882</v>
      </c>
      <c r="BQ68" s="243" t="s">
        <v>5882</v>
      </c>
      <c r="BR68" s="228" t="s">
        <v>5882</v>
      </c>
      <c r="BS68" s="228" t="s">
        <v>5882</v>
      </c>
      <c r="BT68" s="228" t="s">
        <v>5882</v>
      </c>
      <c r="BU68" s="228" t="s">
        <v>5882</v>
      </c>
      <c r="BV68" s="243" t="s">
        <v>5882</v>
      </c>
      <c r="BW68" s="32" t="s">
        <v>4512</v>
      </c>
      <c r="BX68" s="47">
        <v>235</v>
      </c>
      <c r="BY68" s="32">
        <v>300</v>
      </c>
      <c r="BZ68" s="47">
        <v>360</v>
      </c>
      <c r="CA68" s="32">
        <v>450</v>
      </c>
      <c r="CB68" s="67">
        <v>200000</v>
      </c>
      <c r="CC68" s="108" t="s">
        <v>4512</v>
      </c>
      <c r="CD68" s="47">
        <v>235</v>
      </c>
      <c r="CE68" s="32">
        <v>300</v>
      </c>
      <c r="CF68" s="60">
        <v>360</v>
      </c>
      <c r="CG68" s="32">
        <v>450</v>
      </c>
      <c r="CH68" s="67">
        <v>200000</v>
      </c>
      <c r="CI68" s="32" t="s">
        <v>4512</v>
      </c>
      <c r="CJ68" s="47">
        <v>235</v>
      </c>
      <c r="CK68" s="177">
        <v>294</v>
      </c>
      <c r="CL68" s="60">
        <v>360</v>
      </c>
      <c r="CM68" s="32">
        <v>450</v>
      </c>
      <c r="CN68" s="61">
        <v>200000</v>
      </c>
      <c r="CO68" s="232" t="s">
        <v>5882</v>
      </c>
      <c r="CP68" s="233" t="s">
        <v>5882</v>
      </c>
      <c r="CQ68" s="233" t="s">
        <v>5882</v>
      </c>
      <c r="CR68" s="234" t="s">
        <v>5882</v>
      </c>
      <c r="CS68" s="232" t="s">
        <v>5882</v>
      </c>
      <c r="CT68" s="233" t="s">
        <v>5882</v>
      </c>
      <c r="CU68" s="234" t="s">
        <v>5882</v>
      </c>
      <c r="CV68" s="177">
        <v>8.8000000000000007</v>
      </c>
      <c r="CW68" s="177">
        <v>640</v>
      </c>
      <c r="CX68" s="32">
        <v>730</v>
      </c>
      <c r="CY68" s="177">
        <v>800</v>
      </c>
      <c r="CZ68" s="32">
        <v>940</v>
      </c>
      <c r="DA68" s="61">
        <v>200000</v>
      </c>
      <c r="DB68" s="29" t="s">
        <v>4643</v>
      </c>
      <c r="DC68" s="177" t="s">
        <v>6148</v>
      </c>
      <c r="DD68" s="357" t="s">
        <v>4636</v>
      </c>
    </row>
    <row r="69" spans="1:108">
      <c r="A69" s="18">
        <v>64</v>
      </c>
      <c r="B69" s="362"/>
      <c r="C69" s="362"/>
      <c r="D69" s="379"/>
      <c r="E69" s="385"/>
      <c r="F69" s="362"/>
      <c r="G69" s="372"/>
      <c r="H69" s="372"/>
      <c r="I69" s="41" t="s">
        <v>4554</v>
      </c>
      <c r="J69" s="215" t="s">
        <v>4399</v>
      </c>
      <c r="K69" s="177" t="s">
        <v>5882</v>
      </c>
      <c r="L69" s="260" t="s">
        <v>4578</v>
      </c>
      <c r="M69" s="177" t="s">
        <v>4782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5882</v>
      </c>
      <c r="S69" s="177" t="s">
        <v>4474</v>
      </c>
      <c r="T69" s="177" t="s">
        <v>5882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5897</v>
      </c>
      <c r="AS69" s="177" t="s">
        <v>6241</v>
      </c>
      <c r="AT69" s="177" t="s">
        <v>6241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5882</v>
      </c>
      <c r="BH69" s="228" t="s">
        <v>5882</v>
      </c>
      <c r="BI69" s="228" t="s">
        <v>5882</v>
      </c>
      <c r="BJ69" s="228" t="s">
        <v>5882</v>
      </c>
      <c r="BK69" s="228" t="s">
        <v>5882</v>
      </c>
      <c r="BL69" s="227" t="s">
        <v>5882</v>
      </c>
      <c r="BM69" s="228" t="s">
        <v>5882</v>
      </c>
      <c r="BN69" s="228" t="s">
        <v>5882</v>
      </c>
      <c r="BO69" s="228" t="s">
        <v>5882</v>
      </c>
      <c r="BP69" s="228" t="s">
        <v>5882</v>
      </c>
      <c r="BQ69" s="243" t="s">
        <v>5882</v>
      </c>
      <c r="BR69" s="228" t="s">
        <v>5882</v>
      </c>
      <c r="BS69" s="228" t="s">
        <v>5882</v>
      </c>
      <c r="BT69" s="228" t="s">
        <v>5882</v>
      </c>
      <c r="BU69" s="228" t="s">
        <v>5882</v>
      </c>
      <c r="BV69" s="243" t="s">
        <v>5882</v>
      </c>
      <c r="BW69" s="32" t="s">
        <v>4512</v>
      </c>
      <c r="BX69" s="47">
        <v>235</v>
      </c>
      <c r="BY69" s="32">
        <v>300</v>
      </c>
      <c r="BZ69" s="47">
        <v>360</v>
      </c>
      <c r="CA69" s="32">
        <v>450</v>
      </c>
      <c r="CB69" s="67">
        <v>200000</v>
      </c>
      <c r="CC69" s="108" t="s">
        <v>4512</v>
      </c>
      <c r="CD69" s="47">
        <v>235</v>
      </c>
      <c r="CE69" s="32">
        <v>300</v>
      </c>
      <c r="CF69" s="60">
        <v>360</v>
      </c>
      <c r="CG69" s="32">
        <v>450</v>
      </c>
      <c r="CH69" s="67">
        <v>200000</v>
      </c>
      <c r="CI69" s="32" t="s">
        <v>4512</v>
      </c>
      <c r="CJ69" s="47">
        <v>235</v>
      </c>
      <c r="CK69" s="177">
        <v>294</v>
      </c>
      <c r="CL69" s="60">
        <v>360</v>
      </c>
      <c r="CM69" s="32">
        <v>450</v>
      </c>
      <c r="CN69" s="61">
        <v>200000</v>
      </c>
      <c r="CO69" s="232" t="s">
        <v>5882</v>
      </c>
      <c r="CP69" s="233" t="s">
        <v>5882</v>
      </c>
      <c r="CQ69" s="233" t="s">
        <v>5882</v>
      </c>
      <c r="CR69" s="234" t="s">
        <v>5882</v>
      </c>
      <c r="CS69" s="232" t="s">
        <v>5882</v>
      </c>
      <c r="CT69" s="233" t="s">
        <v>5882</v>
      </c>
      <c r="CU69" s="234" t="s">
        <v>5882</v>
      </c>
      <c r="CV69" s="177">
        <v>8.8000000000000007</v>
      </c>
      <c r="CW69" s="177">
        <v>640</v>
      </c>
      <c r="CX69" s="32">
        <v>730</v>
      </c>
      <c r="CY69" s="177">
        <v>800</v>
      </c>
      <c r="CZ69" s="32">
        <v>940</v>
      </c>
      <c r="DA69" s="61">
        <v>200000</v>
      </c>
      <c r="DB69" s="29" t="s">
        <v>4643</v>
      </c>
      <c r="DC69" s="177" t="s">
        <v>6148</v>
      </c>
      <c r="DD69" s="357" t="s">
        <v>4636</v>
      </c>
    </row>
    <row r="70" spans="1:108">
      <c r="A70" s="18">
        <v>65</v>
      </c>
      <c r="B70" s="362"/>
      <c r="C70" s="362"/>
      <c r="D70" s="379"/>
      <c r="E70" s="385"/>
      <c r="F70" s="362"/>
      <c r="G70" s="372"/>
      <c r="H70" s="372"/>
      <c r="I70" s="41" t="s">
        <v>4555</v>
      </c>
      <c r="J70" s="215" t="s">
        <v>4399</v>
      </c>
      <c r="K70" s="177" t="s">
        <v>5882</v>
      </c>
      <c r="L70" s="260" t="s">
        <v>4578</v>
      </c>
      <c r="M70" s="177" t="s">
        <v>4782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5882</v>
      </c>
      <c r="S70" s="177" t="s">
        <v>4474</v>
      </c>
      <c r="T70" s="177" t="s">
        <v>5882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5897</v>
      </c>
      <c r="AS70" s="177" t="s">
        <v>6241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5882</v>
      </c>
      <c r="BH70" s="228" t="s">
        <v>5882</v>
      </c>
      <c r="BI70" s="228" t="s">
        <v>5882</v>
      </c>
      <c r="BJ70" s="228" t="s">
        <v>5882</v>
      </c>
      <c r="BK70" s="228" t="s">
        <v>5882</v>
      </c>
      <c r="BL70" s="227" t="s">
        <v>5882</v>
      </c>
      <c r="BM70" s="228" t="s">
        <v>5882</v>
      </c>
      <c r="BN70" s="228" t="s">
        <v>5882</v>
      </c>
      <c r="BO70" s="228" t="s">
        <v>5882</v>
      </c>
      <c r="BP70" s="228" t="s">
        <v>5882</v>
      </c>
      <c r="BQ70" s="243" t="s">
        <v>5882</v>
      </c>
      <c r="BR70" s="228" t="s">
        <v>5882</v>
      </c>
      <c r="BS70" s="228" t="s">
        <v>5882</v>
      </c>
      <c r="BT70" s="228" t="s">
        <v>5882</v>
      </c>
      <c r="BU70" s="228" t="s">
        <v>5882</v>
      </c>
      <c r="BV70" s="243" t="s">
        <v>5882</v>
      </c>
      <c r="BW70" s="32" t="s">
        <v>4512</v>
      </c>
      <c r="BX70" s="47">
        <v>235</v>
      </c>
      <c r="BY70" s="32">
        <v>300</v>
      </c>
      <c r="BZ70" s="47">
        <v>360</v>
      </c>
      <c r="CA70" s="32">
        <v>450</v>
      </c>
      <c r="CB70" s="67">
        <v>200000</v>
      </c>
      <c r="CC70" s="108" t="s">
        <v>4512</v>
      </c>
      <c r="CD70" s="47">
        <v>235</v>
      </c>
      <c r="CE70" s="32">
        <v>300</v>
      </c>
      <c r="CF70" s="60">
        <v>360</v>
      </c>
      <c r="CG70" s="32">
        <v>450</v>
      </c>
      <c r="CH70" s="67">
        <v>200000</v>
      </c>
      <c r="CI70" s="32" t="s">
        <v>4512</v>
      </c>
      <c r="CJ70" s="47">
        <v>235</v>
      </c>
      <c r="CK70" s="177">
        <v>294</v>
      </c>
      <c r="CL70" s="60">
        <v>360</v>
      </c>
      <c r="CM70" s="32">
        <v>450</v>
      </c>
      <c r="CN70" s="61">
        <v>200000</v>
      </c>
      <c r="CO70" s="232" t="s">
        <v>5882</v>
      </c>
      <c r="CP70" s="233" t="s">
        <v>5882</v>
      </c>
      <c r="CQ70" s="233" t="s">
        <v>5882</v>
      </c>
      <c r="CR70" s="234" t="s">
        <v>5882</v>
      </c>
      <c r="CS70" s="232" t="s">
        <v>5882</v>
      </c>
      <c r="CT70" s="233" t="s">
        <v>5882</v>
      </c>
      <c r="CU70" s="234" t="s">
        <v>5882</v>
      </c>
      <c r="CV70" s="177">
        <v>8.8000000000000007</v>
      </c>
      <c r="CW70" s="177">
        <v>640</v>
      </c>
      <c r="CX70" s="32">
        <v>730</v>
      </c>
      <c r="CY70" s="177">
        <v>800</v>
      </c>
      <c r="CZ70" s="32">
        <v>940</v>
      </c>
      <c r="DA70" s="61">
        <v>200000</v>
      </c>
      <c r="DB70" s="29" t="s">
        <v>4643</v>
      </c>
      <c r="DC70" s="177" t="s">
        <v>6148</v>
      </c>
      <c r="DD70" s="357" t="s">
        <v>4636</v>
      </c>
    </row>
    <row r="71" spans="1:108">
      <c r="A71" s="18">
        <v>66</v>
      </c>
      <c r="B71" s="362"/>
      <c r="C71" s="362"/>
      <c r="D71" s="379"/>
      <c r="E71" s="385"/>
      <c r="F71" s="362"/>
      <c r="G71" s="372"/>
      <c r="H71" s="372"/>
      <c r="I71" s="41" t="s">
        <v>4556</v>
      </c>
      <c r="J71" s="215" t="s">
        <v>4399</v>
      </c>
      <c r="K71" s="177" t="s">
        <v>5882</v>
      </c>
      <c r="L71" s="260" t="s">
        <v>4578</v>
      </c>
      <c r="M71" s="177" t="s">
        <v>4782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5882</v>
      </c>
      <c r="S71" s="177" t="s">
        <v>4474</v>
      </c>
      <c r="T71" s="177" t="s">
        <v>5882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5897</v>
      </c>
      <c r="AS71" s="177" t="s">
        <v>6241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5882</v>
      </c>
      <c r="BH71" s="228" t="s">
        <v>5882</v>
      </c>
      <c r="BI71" s="228" t="s">
        <v>5882</v>
      </c>
      <c r="BJ71" s="228" t="s">
        <v>5882</v>
      </c>
      <c r="BK71" s="228" t="s">
        <v>5882</v>
      </c>
      <c r="BL71" s="227" t="s">
        <v>5882</v>
      </c>
      <c r="BM71" s="228" t="s">
        <v>5882</v>
      </c>
      <c r="BN71" s="228" t="s">
        <v>5882</v>
      </c>
      <c r="BO71" s="228" t="s">
        <v>5882</v>
      </c>
      <c r="BP71" s="228" t="s">
        <v>5882</v>
      </c>
      <c r="BQ71" s="243" t="s">
        <v>5882</v>
      </c>
      <c r="BR71" s="228" t="s">
        <v>5882</v>
      </c>
      <c r="BS71" s="228" t="s">
        <v>5882</v>
      </c>
      <c r="BT71" s="228" t="s">
        <v>5882</v>
      </c>
      <c r="BU71" s="228" t="s">
        <v>5882</v>
      </c>
      <c r="BV71" s="243" t="s">
        <v>5882</v>
      </c>
      <c r="BW71" s="32" t="s">
        <v>4512</v>
      </c>
      <c r="BX71" s="47">
        <v>235</v>
      </c>
      <c r="BY71" s="32">
        <v>300</v>
      </c>
      <c r="BZ71" s="47">
        <v>360</v>
      </c>
      <c r="CA71" s="32">
        <v>450</v>
      </c>
      <c r="CB71" s="67">
        <v>200000</v>
      </c>
      <c r="CC71" s="108" t="s">
        <v>4512</v>
      </c>
      <c r="CD71" s="47">
        <v>235</v>
      </c>
      <c r="CE71" s="32">
        <v>300</v>
      </c>
      <c r="CF71" s="60">
        <v>360</v>
      </c>
      <c r="CG71" s="32">
        <v>450</v>
      </c>
      <c r="CH71" s="67">
        <v>200000</v>
      </c>
      <c r="CI71" s="32" t="s">
        <v>4512</v>
      </c>
      <c r="CJ71" s="47">
        <v>235</v>
      </c>
      <c r="CK71" s="177">
        <v>286</v>
      </c>
      <c r="CL71" s="60">
        <v>360</v>
      </c>
      <c r="CM71" s="32">
        <v>450</v>
      </c>
      <c r="CN71" s="61">
        <v>200000</v>
      </c>
      <c r="CO71" s="232" t="s">
        <v>5882</v>
      </c>
      <c r="CP71" s="233" t="s">
        <v>5882</v>
      </c>
      <c r="CQ71" s="233" t="s">
        <v>5882</v>
      </c>
      <c r="CR71" s="234" t="s">
        <v>5882</v>
      </c>
      <c r="CS71" s="232" t="s">
        <v>5882</v>
      </c>
      <c r="CT71" s="233" t="s">
        <v>5882</v>
      </c>
      <c r="CU71" s="234" t="s">
        <v>5882</v>
      </c>
      <c r="CV71" s="177">
        <v>8.8000000000000007</v>
      </c>
      <c r="CW71" s="177">
        <v>640</v>
      </c>
      <c r="CX71" s="32">
        <v>730</v>
      </c>
      <c r="CY71" s="177">
        <v>800</v>
      </c>
      <c r="CZ71" s="32">
        <v>940</v>
      </c>
      <c r="DA71" s="61">
        <v>200000</v>
      </c>
      <c r="DB71" s="29" t="s">
        <v>4643</v>
      </c>
      <c r="DC71" s="177" t="s">
        <v>6148</v>
      </c>
      <c r="DD71" s="357" t="s">
        <v>4636</v>
      </c>
    </row>
    <row r="72" spans="1:108">
      <c r="A72" s="18">
        <v>67</v>
      </c>
      <c r="B72" s="362"/>
      <c r="C72" s="362"/>
      <c r="D72" s="379"/>
      <c r="E72" s="385"/>
      <c r="F72" s="362"/>
      <c r="G72" s="372"/>
      <c r="H72" s="372"/>
      <c r="I72" s="41" t="s">
        <v>4557</v>
      </c>
      <c r="J72" s="215" t="s">
        <v>4399</v>
      </c>
      <c r="K72" s="177" t="s">
        <v>5882</v>
      </c>
      <c r="L72" s="260" t="s">
        <v>4578</v>
      </c>
      <c r="M72" s="177" t="s">
        <v>4782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5882</v>
      </c>
      <c r="S72" s="177" t="s">
        <v>4474</v>
      </c>
      <c r="T72" s="177" t="s">
        <v>5882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5897</v>
      </c>
      <c r="AS72" s="177" t="s">
        <v>6241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5882</v>
      </c>
      <c r="BH72" s="228" t="s">
        <v>5882</v>
      </c>
      <c r="BI72" s="228" t="s">
        <v>5882</v>
      </c>
      <c r="BJ72" s="228" t="s">
        <v>5882</v>
      </c>
      <c r="BK72" s="228" t="s">
        <v>5882</v>
      </c>
      <c r="BL72" s="227" t="s">
        <v>5882</v>
      </c>
      <c r="BM72" s="228" t="s">
        <v>5882</v>
      </c>
      <c r="BN72" s="228" t="s">
        <v>5882</v>
      </c>
      <c r="BO72" s="228" t="s">
        <v>5882</v>
      </c>
      <c r="BP72" s="228" t="s">
        <v>5882</v>
      </c>
      <c r="BQ72" s="243" t="s">
        <v>5882</v>
      </c>
      <c r="BR72" s="228" t="s">
        <v>5882</v>
      </c>
      <c r="BS72" s="228" t="s">
        <v>5882</v>
      </c>
      <c r="BT72" s="228" t="s">
        <v>5882</v>
      </c>
      <c r="BU72" s="228" t="s">
        <v>5882</v>
      </c>
      <c r="BV72" s="243" t="s">
        <v>5882</v>
      </c>
      <c r="BW72" s="32" t="s">
        <v>4512</v>
      </c>
      <c r="BX72" s="47">
        <v>235</v>
      </c>
      <c r="BY72" s="32">
        <v>300</v>
      </c>
      <c r="BZ72" s="47">
        <v>360</v>
      </c>
      <c r="CA72" s="32">
        <v>450</v>
      </c>
      <c r="CB72" s="67">
        <v>200000</v>
      </c>
      <c r="CC72" s="108" t="s">
        <v>4512</v>
      </c>
      <c r="CD72" s="47">
        <v>235</v>
      </c>
      <c r="CE72" s="32">
        <v>300</v>
      </c>
      <c r="CF72" s="60">
        <v>360</v>
      </c>
      <c r="CG72" s="32">
        <v>450</v>
      </c>
      <c r="CH72" s="67">
        <v>200000</v>
      </c>
      <c r="CI72" s="32" t="s">
        <v>4512</v>
      </c>
      <c r="CJ72" s="47">
        <v>235</v>
      </c>
      <c r="CK72" s="177">
        <v>286</v>
      </c>
      <c r="CL72" s="60">
        <v>360</v>
      </c>
      <c r="CM72" s="32">
        <v>450</v>
      </c>
      <c r="CN72" s="61">
        <v>200000</v>
      </c>
      <c r="CO72" s="232" t="s">
        <v>5882</v>
      </c>
      <c r="CP72" s="233" t="s">
        <v>5882</v>
      </c>
      <c r="CQ72" s="233" t="s">
        <v>5882</v>
      </c>
      <c r="CR72" s="234" t="s">
        <v>5882</v>
      </c>
      <c r="CS72" s="232" t="s">
        <v>5882</v>
      </c>
      <c r="CT72" s="233" t="s">
        <v>5882</v>
      </c>
      <c r="CU72" s="234" t="s">
        <v>5882</v>
      </c>
      <c r="CV72" s="177">
        <v>8.8000000000000007</v>
      </c>
      <c r="CW72" s="177">
        <v>640</v>
      </c>
      <c r="CX72" s="32">
        <v>730</v>
      </c>
      <c r="CY72" s="177">
        <v>800</v>
      </c>
      <c r="CZ72" s="32">
        <v>940</v>
      </c>
      <c r="DA72" s="61">
        <v>200000</v>
      </c>
      <c r="DB72" s="29" t="s">
        <v>4643</v>
      </c>
      <c r="DC72" s="177" t="s">
        <v>6148</v>
      </c>
      <c r="DD72" s="357" t="s">
        <v>4636</v>
      </c>
    </row>
    <row r="73" spans="1:108">
      <c r="A73" s="18">
        <v>68</v>
      </c>
      <c r="B73" s="362"/>
      <c r="C73" s="362"/>
      <c r="D73" s="379"/>
      <c r="E73" s="385"/>
      <c r="F73" s="362"/>
      <c r="G73" s="372"/>
      <c r="H73" s="372"/>
      <c r="I73" s="41" t="s">
        <v>4558</v>
      </c>
      <c r="J73" s="215" t="s">
        <v>4399</v>
      </c>
      <c r="K73" s="177" t="s">
        <v>5882</v>
      </c>
      <c r="L73" s="260" t="s">
        <v>4578</v>
      </c>
      <c r="M73" s="177" t="s">
        <v>4782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5882</v>
      </c>
      <c r="S73" s="177" t="s">
        <v>4474</v>
      </c>
      <c r="T73" s="177" t="s">
        <v>5882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5897</v>
      </c>
      <c r="AS73" s="177" t="s">
        <v>6241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5882</v>
      </c>
      <c r="BH73" s="228" t="s">
        <v>5882</v>
      </c>
      <c r="BI73" s="228" t="s">
        <v>5882</v>
      </c>
      <c r="BJ73" s="228" t="s">
        <v>5882</v>
      </c>
      <c r="BK73" s="228" t="s">
        <v>5882</v>
      </c>
      <c r="BL73" s="227" t="s">
        <v>5882</v>
      </c>
      <c r="BM73" s="228" t="s">
        <v>5882</v>
      </c>
      <c r="BN73" s="228" t="s">
        <v>5882</v>
      </c>
      <c r="BO73" s="228" t="s">
        <v>5882</v>
      </c>
      <c r="BP73" s="228" t="s">
        <v>5882</v>
      </c>
      <c r="BQ73" s="243" t="s">
        <v>5882</v>
      </c>
      <c r="BR73" s="228" t="s">
        <v>5882</v>
      </c>
      <c r="BS73" s="228" t="s">
        <v>5882</v>
      </c>
      <c r="BT73" s="228" t="s">
        <v>5882</v>
      </c>
      <c r="BU73" s="228" t="s">
        <v>5882</v>
      </c>
      <c r="BV73" s="243" t="s">
        <v>5882</v>
      </c>
      <c r="BW73" s="32" t="s">
        <v>4512</v>
      </c>
      <c r="BX73" s="47">
        <v>235</v>
      </c>
      <c r="BY73" s="32">
        <v>300</v>
      </c>
      <c r="BZ73" s="47">
        <v>360</v>
      </c>
      <c r="CA73" s="32">
        <v>450</v>
      </c>
      <c r="CB73" s="67">
        <v>200000</v>
      </c>
      <c r="CC73" s="108" t="s">
        <v>4512</v>
      </c>
      <c r="CD73" s="47">
        <v>235</v>
      </c>
      <c r="CE73" s="32">
        <v>300</v>
      </c>
      <c r="CF73" s="60">
        <v>360</v>
      </c>
      <c r="CG73" s="32">
        <v>450</v>
      </c>
      <c r="CH73" s="67">
        <v>200000</v>
      </c>
      <c r="CI73" s="32" t="s">
        <v>4512</v>
      </c>
      <c r="CJ73" s="47">
        <v>235</v>
      </c>
      <c r="CK73" s="177">
        <v>286</v>
      </c>
      <c r="CL73" s="60">
        <v>360</v>
      </c>
      <c r="CM73" s="32">
        <v>450</v>
      </c>
      <c r="CN73" s="61">
        <v>200000</v>
      </c>
      <c r="CO73" s="232" t="s">
        <v>5882</v>
      </c>
      <c r="CP73" s="233" t="s">
        <v>5882</v>
      </c>
      <c r="CQ73" s="233" t="s">
        <v>5882</v>
      </c>
      <c r="CR73" s="234" t="s">
        <v>5882</v>
      </c>
      <c r="CS73" s="232" t="s">
        <v>5882</v>
      </c>
      <c r="CT73" s="233" t="s">
        <v>5882</v>
      </c>
      <c r="CU73" s="234" t="s">
        <v>5882</v>
      </c>
      <c r="CV73" s="177">
        <v>8.8000000000000007</v>
      </c>
      <c r="CW73" s="177">
        <v>640</v>
      </c>
      <c r="CX73" s="32">
        <v>730</v>
      </c>
      <c r="CY73" s="177">
        <v>800</v>
      </c>
      <c r="CZ73" s="32">
        <v>940</v>
      </c>
      <c r="DA73" s="61">
        <v>200000</v>
      </c>
      <c r="DB73" s="29" t="s">
        <v>4643</v>
      </c>
      <c r="DC73" s="177" t="s">
        <v>6148</v>
      </c>
      <c r="DD73" s="357" t="s">
        <v>4636</v>
      </c>
    </row>
    <row r="74" spans="1:108">
      <c r="A74" s="18">
        <v>69</v>
      </c>
      <c r="B74" s="362"/>
      <c r="C74" s="362"/>
      <c r="D74" s="379"/>
      <c r="E74" s="385"/>
      <c r="F74" s="362"/>
      <c r="G74" s="372"/>
      <c r="H74" s="372"/>
      <c r="I74" s="41" t="s">
        <v>4559</v>
      </c>
      <c r="J74" s="215" t="s">
        <v>4399</v>
      </c>
      <c r="K74" s="177" t="s">
        <v>5882</v>
      </c>
      <c r="L74" s="260" t="s">
        <v>4578</v>
      </c>
      <c r="M74" s="177" t="s">
        <v>4782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5882</v>
      </c>
      <c r="S74" s="177" t="s">
        <v>4474</v>
      </c>
      <c r="T74" s="177" t="s">
        <v>5882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5897</v>
      </c>
      <c r="AS74" s="177" t="s">
        <v>6241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5882</v>
      </c>
      <c r="BH74" s="228" t="s">
        <v>5882</v>
      </c>
      <c r="BI74" s="228" t="s">
        <v>5882</v>
      </c>
      <c r="BJ74" s="228" t="s">
        <v>5882</v>
      </c>
      <c r="BK74" s="228" t="s">
        <v>5882</v>
      </c>
      <c r="BL74" s="227" t="s">
        <v>5882</v>
      </c>
      <c r="BM74" s="228" t="s">
        <v>5882</v>
      </c>
      <c r="BN74" s="228" t="s">
        <v>5882</v>
      </c>
      <c r="BO74" s="228" t="s">
        <v>5882</v>
      </c>
      <c r="BP74" s="228" t="s">
        <v>5882</v>
      </c>
      <c r="BQ74" s="243" t="s">
        <v>5882</v>
      </c>
      <c r="BR74" s="228" t="s">
        <v>5882</v>
      </c>
      <c r="BS74" s="228" t="s">
        <v>5882</v>
      </c>
      <c r="BT74" s="228" t="s">
        <v>5882</v>
      </c>
      <c r="BU74" s="228" t="s">
        <v>5882</v>
      </c>
      <c r="BV74" s="243" t="s">
        <v>5882</v>
      </c>
      <c r="BW74" s="32" t="s">
        <v>4512</v>
      </c>
      <c r="BX74" s="47">
        <v>235</v>
      </c>
      <c r="BY74" s="32">
        <v>300</v>
      </c>
      <c r="BZ74" s="47">
        <v>360</v>
      </c>
      <c r="CA74" s="32">
        <v>450</v>
      </c>
      <c r="CB74" s="67">
        <v>200000</v>
      </c>
      <c r="CC74" s="108" t="s">
        <v>4512</v>
      </c>
      <c r="CD74" s="47">
        <v>235</v>
      </c>
      <c r="CE74" s="32">
        <v>300</v>
      </c>
      <c r="CF74" s="60">
        <v>360</v>
      </c>
      <c r="CG74" s="32">
        <v>450</v>
      </c>
      <c r="CH74" s="67">
        <v>200000</v>
      </c>
      <c r="CI74" s="32" t="s">
        <v>4512</v>
      </c>
      <c r="CJ74" s="47">
        <v>235</v>
      </c>
      <c r="CK74" s="177">
        <v>240</v>
      </c>
      <c r="CL74" s="60">
        <v>360</v>
      </c>
      <c r="CM74" s="32">
        <v>450</v>
      </c>
      <c r="CN74" s="61">
        <v>200000</v>
      </c>
      <c r="CO74" s="232" t="s">
        <v>5882</v>
      </c>
      <c r="CP74" s="233" t="s">
        <v>5882</v>
      </c>
      <c r="CQ74" s="233" t="s">
        <v>5882</v>
      </c>
      <c r="CR74" s="234" t="s">
        <v>5882</v>
      </c>
      <c r="CS74" s="232" t="s">
        <v>5882</v>
      </c>
      <c r="CT74" s="233" t="s">
        <v>5882</v>
      </c>
      <c r="CU74" s="234" t="s">
        <v>5882</v>
      </c>
      <c r="CV74" s="177">
        <v>8.8000000000000007</v>
      </c>
      <c r="CW74" s="177">
        <v>640</v>
      </c>
      <c r="CX74" s="32">
        <v>730</v>
      </c>
      <c r="CY74" s="177">
        <v>800</v>
      </c>
      <c r="CZ74" s="32">
        <v>940</v>
      </c>
      <c r="DA74" s="61">
        <v>200000</v>
      </c>
      <c r="DB74" s="29" t="s">
        <v>4643</v>
      </c>
      <c r="DC74" s="177" t="s">
        <v>6148</v>
      </c>
      <c r="DD74" s="357" t="s">
        <v>4636</v>
      </c>
    </row>
    <row r="75" spans="1:108">
      <c r="A75" s="18">
        <v>70</v>
      </c>
      <c r="B75" s="362"/>
      <c r="C75" s="362"/>
      <c r="D75" s="379"/>
      <c r="E75" s="385"/>
      <c r="F75" s="362"/>
      <c r="G75" s="372"/>
      <c r="H75" s="372"/>
      <c r="I75" s="41" t="s">
        <v>4560</v>
      </c>
      <c r="J75" s="215" t="s">
        <v>4399</v>
      </c>
      <c r="K75" s="177" t="s">
        <v>5882</v>
      </c>
      <c r="L75" s="260" t="s">
        <v>4578</v>
      </c>
      <c r="M75" s="177" t="s">
        <v>4782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5882</v>
      </c>
      <c r="S75" s="177" t="s">
        <v>4474</v>
      </c>
      <c r="T75" s="177" t="s">
        <v>5882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5897</v>
      </c>
      <c r="AS75" s="177" t="s">
        <v>6241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5882</v>
      </c>
      <c r="BH75" s="228" t="s">
        <v>5882</v>
      </c>
      <c r="BI75" s="228" t="s">
        <v>5882</v>
      </c>
      <c r="BJ75" s="228" t="s">
        <v>5882</v>
      </c>
      <c r="BK75" s="228" t="s">
        <v>5882</v>
      </c>
      <c r="BL75" s="227" t="s">
        <v>5882</v>
      </c>
      <c r="BM75" s="228" t="s">
        <v>5882</v>
      </c>
      <c r="BN75" s="228" t="s">
        <v>5882</v>
      </c>
      <c r="BO75" s="228" t="s">
        <v>5882</v>
      </c>
      <c r="BP75" s="228" t="s">
        <v>5882</v>
      </c>
      <c r="BQ75" s="243" t="s">
        <v>5882</v>
      </c>
      <c r="BR75" s="228" t="s">
        <v>5882</v>
      </c>
      <c r="BS75" s="228" t="s">
        <v>5882</v>
      </c>
      <c r="BT75" s="228" t="s">
        <v>5882</v>
      </c>
      <c r="BU75" s="228" t="s">
        <v>5882</v>
      </c>
      <c r="BV75" s="243" t="s">
        <v>5882</v>
      </c>
      <c r="BW75" s="32" t="s">
        <v>4512</v>
      </c>
      <c r="BX75" s="47">
        <v>235</v>
      </c>
      <c r="BY75" s="32">
        <v>300</v>
      </c>
      <c r="BZ75" s="47">
        <v>360</v>
      </c>
      <c r="CA75" s="32">
        <v>450</v>
      </c>
      <c r="CB75" s="67">
        <v>200000</v>
      </c>
      <c r="CC75" s="108" t="s">
        <v>4512</v>
      </c>
      <c r="CD75" s="47">
        <v>235</v>
      </c>
      <c r="CE75" s="32">
        <v>300</v>
      </c>
      <c r="CF75" s="60">
        <v>360</v>
      </c>
      <c r="CG75" s="32">
        <v>450</v>
      </c>
      <c r="CH75" s="67">
        <v>200000</v>
      </c>
      <c r="CI75" s="32" t="s">
        <v>4512</v>
      </c>
      <c r="CJ75" s="47">
        <v>235</v>
      </c>
      <c r="CK75" s="177">
        <v>240</v>
      </c>
      <c r="CL75" s="60">
        <v>360</v>
      </c>
      <c r="CM75" s="32">
        <v>450</v>
      </c>
      <c r="CN75" s="61">
        <v>200000</v>
      </c>
      <c r="CO75" s="232" t="s">
        <v>5882</v>
      </c>
      <c r="CP75" s="233" t="s">
        <v>5882</v>
      </c>
      <c r="CQ75" s="233" t="s">
        <v>5882</v>
      </c>
      <c r="CR75" s="234" t="s">
        <v>5882</v>
      </c>
      <c r="CS75" s="232" t="s">
        <v>5882</v>
      </c>
      <c r="CT75" s="233" t="s">
        <v>5882</v>
      </c>
      <c r="CU75" s="234" t="s">
        <v>5882</v>
      </c>
      <c r="CV75" s="177">
        <v>8.8000000000000007</v>
      </c>
      <c r="CW75" s="177">
        <v>640</v>
      </c>
      <c r="CX75" s="32">
        <v>730</v>
      </c>
      <c r="CY75" s="177">
        <v>800</v>
      </c>
      <c r="CZ75" s="32">
        <v>940</v>
      </c>
      <c r="DA75" s="61">
        <v>200000</v>
      </c>
      <c r="DB75" s="29" t="s">
        <v>4643</v>
      </c>
      <c r="DC75" s="177" t="s">
        <v>6148</v>
      </c>
      <c r="DD75" s="357" t="s">
        <v>4636</v>
      </c>
    </row>
    <row r="76" spans="1:108" ht="16.2" thickBot="1">
      <c r="A76" s="18">
        <v>71</v>
      </c>
      <c r="B76" s="362"/>
      <c r="C76" s="362"/>
      <c r="D76" s="379"/>
      <c r="E76" s="385"/>
      <c r="F76" s="362"/>
      <c r="G76" s="372"/>
      <c r="H76" s="372"/>
      <c r="I76" s="41" t="s">
        <v>4561</v>
      </c>
      <c r="J76" s="215" t="s">
        <v>4399</v>
      </c>
      <c r="K76" s="178" t="s">
        <v>5882</v>
      </c>
      <c r="L76" s="260" t="s">
        <v>4578</v>
      </c>
      <c r="M76" s="177" t="s">
        <v>4782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5882</v>
      </c>
      <c r="S76" s="177" t="s">
        <v>4474</v>
      </c>
      <c r="T76" s="178" t="s">
        <v>5882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5897</v>
      </c>
      <c r="AS76" s="177" t="s">
        <v>6241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5882</v>
      </c>
      <c r="BH76" s="228" t="s">
        <v>5882</v>
      </c>
      <c r="BI76" s="228" t="s">
        <v>5882</v>
      </c>
      <c r="BJ76" s="228" t="s">
        <v>5882</v>
      </c>
      <c r="BK76" s="228" t="s">
        <v>5882</v>
      </c>
      <c r="BL76" s="227" t="s">
        <v>5882</v>
      </c>
      <c r="BM76" s="228" t="s">
        <v>5882</v>
      </c>
      <c r="BN76" s="228" t="s">
        <v>5882</v>
      </c>
      <c r="BO76" s="228" t="s">
        <v>5882</v>
      </c>
      <c r="BP76" s="228" t="s">
        <v>5882</v>
      </c>
      <c r="BQ76" s="243" t="s">
        <v>5882</v>
      </c>
      <c r="BR76" s="228" t="s">
        <v>5882</v>
      </c>
      <c r="BS76" s="228" t="s">
        <v>5882</v>
      </c>
      <c r="BT76" s="228" t="s">
        <v>5882</v>
      </c>
      <c r="BU76" s="228" t="s">
        <v>5882</v>
      </c>
      <c r="BV76" s="243" t="s">
        <v>5882</v>
      </c>
      <c r="BW76" s="32" t="s">
        <v>4512</v>
      </c>
      <c r="BX76" s="47">
        <v>235</v>
      </c>
      <c r="BY76" s="32">
        <v>300</v>
      </c>
      <c r="BZ76" s="47">
        <v>360</v>
      </c>
      <c r="CA76" s="32">
        <v>450</v>
      </c>
      <c r="CB76" s="67">
        <v>200000</v>
      </c>
      <c r="CC76" s="108" t="s">
        <v>4512</v>
      </c>
      <c r="CD76" s="47">
        <v>235</v>
      </c>
      <c r="CE76" s="32">
        <v>300</v>
      </c>
      <c r="CF76" s="60">
        <v>360</v>
      </c>
      <c r="CG76" s="32">
        <v>450</v>
      </c>
      <c r="CH76" s="67">
        <v>200000</v>
      </c>
      <c r="CI76" s="32" t="s">
        <v>4512</v>
      </c>
      <c r="CJ76" s="47">
        <v>235</v>
      </c>
      <c r="CK76" s="177">
        <v>240</v>
      </c>
      <c r="CL76" s="60">
        <v>360</v>
      </c>
      <c r="CM76" s="32">
        <v>450</v>
      </c>
      <c r="CN76" s="61">
        <v>200000</v>
      </c>
      <c r="CO76" s="232" t="s">
        <v>5882</v>
      </c>
      <c r="CP76" s="233" t="s">
        <v>5882</v>
      </c>
      <c r="CQ76" s="233" t="s">
        <v>5882</v>
      </c>
      <c r="CR76" s="234" t="s">
        <v>5882</v>
      </c>
      <c r="CS76" s="232" t="s">
        <v>5882</v>
      </c>
      <c r="CT76" s="233" t="s">
        <v>5882</v>
      </c>
      <c r="CU76" s="234" t="s">
        <v>5882</v>
      </c>
      <c r="CV76" s="177">
        <v>8.8000000000000007</v>
      </c>
      <c r="CW76" s="177">
        <v>640</v>
      </c>
      <c r="CX76" s="32">
        <v>730</v>
      </c>
      <c r="CY76" s="177">
        <v>800</v>
      </c>
      <c r="CZ76" s="32">
        <v>940</v>
      </c>
      <c r="DA76" s="61">
        <v>200000</v>
      </c>
      <c r="DB76" s="29" t="s">
        <v>4863</v>
      </c>
      <c r="DC76" s="177" t="s">
        <v>6148</v>
      </c>
      <c r="DD76" s="357" t="s">
        <v>4636</v>
      </c>
    </row>
    <row r="77" spans="1:108">
      <c r="A77" s="17">
        <v>72</v>
      </c>
      <c r="B77" s="361">
        <v>7</v>
      </c>
      <c r="C77" s="361">
        <v>1981</v>
      </c>
      <c r="D77" s="378" t="s">
        <v>4745</v>
      </c>
      <c r="E77" s="384" t="s">
        <v>4920</v>
      </c>
      <c r="F77" s="361">
        <v>4</v>
      </c>
      <c r="G77" s="371" t="s">
        <v>5993</v>
      </c>
      <c r="H77" s="371" t="s">
        <v>5992</v>
      </c>
      <c r="I77" s="43" t="s">
        <v>4581</v>
      </c>
      <c r="J77" s="214" t="s">
        <v>4399</v>
      </c>
      <c r="K77" s="177" t="s">
        <v>5882</v>
      </c>
      <c r="L77" s="259" t="s">
        <v>4577</v>
      </c>
      <c r="M77" s="176" t="s">
        <v>4781</v>
      </c>
      <c r="N77" s="17" t="s">
        <v>4576</v>
      </c>
      <c r="O77" s="176" t="s">
        <v>4474</v>
      </c>
      <c r="P77" s="176" t="s">
        <v>4474</v>
      </c>
      <c r="Q77" s="176" t="s">
        <v>4537</v>
      </c>
      <c r="R77" s="177">
        <v>12</v>
      </c>
      <c r="S77" s="176" t="s">
        <v>4474</v>
      </c>
      <c r="T77" s="177" t="s">
        <v>5882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5897</v>
      </c>
      <c r="AS77" s="176" t="s">
        <v>6241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5882</v>
      </c>
      <c r="BH77" s="226" t="s">
        <v>5882</v>
      </c>
      <c r="BI77" s="226" t="s">
        <v>5882</v>
      </c>
      <c r="BJ77" s="226" t="s">
        <v>5882</v>
      </c>
      <c r="BK77" s="226" t="s">
        <v>5882</v>
      </c>
      <c r="BL77" s="225" t="s">
        <v>5882</v>
      </c>
      <c r="BM77" s="226" t="s">
        <v>5882</v>
      </c>
      <c r="BN77" s="226" t="s">
        <v>5882</v>
      </c>
      <c r="BO77" s="226" t="s">
        <v>5882</v>
      </c>
      <c r="BP77" s="226" t="s">
        <v>5882</v>
      </c>
      <c r="BQ77" s="244" t="s">
        <v>5882</v>
      </c>
      <c r="BR77" s="226" t="s">
        <v>5882</v>
      </c>
      <c r="BS77" s="226" t="s">
        <v>5882</v>
      </c>
      <c r="BT77" s="226" t="s">
        <v>5882</v>
      </c>
      <c r="BU77" s="226" t="s">
        <v>5882</v>
      </c>
      <c r="BV77" s="244" t="s">
        <v>5882</v>
      </c>
      <c r="BW77" s="30" t="s">
        <v>4512</v>
      </c>
      <c r="BX77" s="72">
        <v>235</v>
      </c>
      <c r="BY77" s="30">
        <v>300</v>
      </c>
      <c r="BZ77" s="72">
        <v>360</v>
      </c>
      <c r="CA77" s="30">
        <v>450</v>
      </c>
      <c r="CB77" s="66">
        <v>200000</v>
      </c>
      <c r="CC77" s="107" t="s">
        <v>4512</v>
      </c>
      <c r="CD77" s="72">
        <v>235</v>
      </c>
      <c r="CE77" s="30">
        <v>300</v>
      </c>
      <c r="CF77" s="65">
        <v>360</v>
      </c>
      <c r="CG77" s="30">
        <v>450</v>
      </c>
      <c r="CH77" s="66">
        <v>200000</v>
      </c>
      <c r="CI77" s="30" t="s">
        <v>4512</v>
      </c>
      <c r="CJ77" s="72">
        <v>235</v>
      </c>
      <c r="CK77" s="30">
        <v>300</v>
      </c>
      <c r="CL77" s="65">
        <v>360</v>
      </c>
      <c r="CM77" s="30">
        <v>450</v>
      </c>
      <c r="CN77" s="76">
        <v>200000</v>
      </c>
      <c r="CO77" s="229" t="s">
        <v>5882</v>
      </c>
      <c r="CP77" s="230" t="s">
        <v>5882</v>
      </c>
      <c r="CQ77" s="230" t="s">
        <v>5882</v>
      </c>
      <c r="CR77" s="231" t="s">
        <v>5882</v>
      </c>
      <c r="CS77" s="229" t="s">
        <v>5882</v>
      </c>
      <c r="CT77" s="230" t="s">
        <v>5882</v>
      </c>
      <c r="CU77" s="231" t="s">
        <v>5882</v>
      </c>
      <c r="CV77" s="176" t="s">
        <v>4583</v>
      </c>
      <c r="CW77" s="217">
        <v>640</v>
      </c>
      <c r="CX77" s="30">
        <v>730</v>
      </c>
      <c r="CY77" s="217">
        <v>800</v>
      </c>
      <c r="CZ77" s="30">
        <v>940</v>
      </c>
      <c r="DA77" s="76">
        <v>200000</v>
      </c>
      <c r="DB77" s="28" t="s">
        <v>4852</v>
      </c>
      <c r="DC77" s="176" t="s">
        <v>4631</v>
      </c>
      <c r="DD77" s="356" t="s">
        <v>6151</v>
      </c>
    </row>
    <row r="78" spans="1:108">
      <c r="A78" s="18">
        <v>73</v>
      </c>
      <c r="B78" s="362"/>
      <c r="C78" s="362"/>
      <c r="D78" s="379"/>
      <c r="E78" s="385"/>
      <c r="F78" s="362"/>
      <c r="G78" s="372"/>
      <c r="H78" s="372"/>
      <c r="I78" s="41" t="s">
        <v>4451</v>
      </c>
      <c r="J78" s="215" t="s">
        <v>4399</v>
      </c>
      <c r="K78" s="177" t="s">
        <v>5882</v>
      </c>
      <c r="L78" s="260" t="s">
        <v>4577</v>
      </c>
      <c r="M78" s="177" t="s">
        <v>4781</v>
      </c>
      <c r="N78" s="18" t="s">
        <v>4576</v>
      </c>
      <c r="O78" s="177" t="s">
        <v>4474</v>
      </c>
      <c r="P78" s="177" t="s">
        <v>4474</v>
      </c>
      <c r="Q78" s="177" t="s">
        <v>4537</v>
      </c>
      <c r="R78" s="177">
        <v>12</v>
      </c>
      <c r="S78" s="177" t="s">
        <v>4474</v>
      </c>
      <c r="T78" s="177" t="s">
        <v>5882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5897</v>
      </c>
      <c r="AS78" s="177" t="s">
        <v>6241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5882</v>
      </c>
      <c r="BH78" s="228" t="s">
        <v>5882</v>
      </c>
      <c r="BI78" s="228" t="s">
        <v>5882</v>
      </c>
      <c r="BJ78" s="228" t="s">
        <v>5882</v>
      </c>
      <c r="BK78" s="228" t="s">
        <v>5882</v>
      </c>
      <c r="BL78" s="227" t="s">
        <v>5882</v>
      </c>
      <c r="BM78" s="228" t="s">
        <v>5882</v>
      </c>
      <c r="BN78" s="228" t="s">
        <v>5882</v>
      </c>
      <c r="BO78" s="228" t="s">
        <v>5882</v>
      </c>
      <c r="BP78" s="228" t="s">
        <v>5882</v>
      </c>
      <c r="BQ78" s="243" t="s">
        <v>5882</v>
      </c>
      <c r="BR78" s="228" t="s">
        <v>5882</v>
      </c>
      <c r="BS78" s="228" t="s">
        <v>5882</v>
      </c>
      <c r="BT78" s="228" t="s">
        <v>5882</v>
      </c>
      <c r="BU78" s="228" t="s">
        <v>5882</v>
      </c>
      <c r="BV78" s="243" t="s">
        <v>5882</v>
      </c>
      <c r="BW78" s="32" t="s">
        <v>4512</v>
      </c>
      <c r="BX78" s="47">
        <v>235</v>
      </c>
      <c r="BY78" s="32">
        <v>300</v>
      </c>
      <c r="BZ78" s="47">
        <v>360</v>
      </c>
      <c r="CA78" s="32">
        <v>450</v>
      </c>
      <c r="CB78" s="67">
        <v>200000</v>
      </c>
      <c r="CC78" s="108" t="s">
        <v>4512</v>
      </c>
      <c r="CD78" s="47">
        <v>235</v>
      </c>
      <c r="CE78" s="32">
        <v>300</v>
      </c>
      <c r="CF78" s="60">
        <v>360</v>
      </c>
      <c r="CG78" s="32">
        <v>450</v>
      </c>
      <c r="CH78" s="67">
        <v>200000</v>
      </c>
      <c r="CI78" s="32" t="s">
        <v>4512</v>
      </c>
      <c r="CJ78" s="47">
        <v>235</v>
      </c>
      <c r="CK78" s="32">
        <v>300</v>
      </c>
      <c r="CL78" s="60">
        <v>360</v>
      </c>
      <c r="CM78" s="32">
        <v>450</v>
      </c>
      <c r="CN78" s="61">
        <v>200000</v>
      </c>
      <c r="CO78" s="232" t="s">
        <v>5882</v>
      </c>
      <c r="CP78" s="233" t="s">
        <v>5882</v>
      </c>
      <c r="CQ78" s="233" t="s">
        <v>5882</v>
      </c>
      <c r="CR78" s="234" t="s">
        <v>5882</v>
      </c>
      <c r="CS78" s="232" t="s">
        <v>5882</v>
      </c>
      <c r="CT78" s="233" t="s">
        <v>5882</v>
      </c>
      <c r="CU78" s="234" t="s">
        <v>5882</v>
      </c>
      <c r="CV78" s="177" t="s">
        <v>4583</v>
      </c>
      <c r="CW78" s="218">
        <v>640</v>
      </c>
      <c r="CX78" s="32">
        <v>730</v>
      </c>
      <c r="CY78" s="218">
        <v>800</v>
      </c>
      <c r="CZ78" s="32">
        <v>940</v>
      </c>
      <c r="DA78" s="61">
        <v>200000</v>
      </c>
      <c r="DB78" s="29" t="s">
        <v>4852</v>
      </c>
      <c r="DC78" s="177" t="s">
        <v>4631</v>
      </c>
      <c r="DD78" s="357" t="s">
        <v>6191</v>
      </c>
    </row>
    <row r="79" spans="1:108">
      <c r="A79" s="18">
        <v>74</v>
      </c>
      <c r="B79" s="362"/>
      <c r="C79" s="362"/>
      <c r="D79" s="379"/>
      <c r="E79" s="385"/>
      <c r="F79" s="362"/>
      <c r="G79" s="372"/>
      <c r="H79" s="372"/>
      <c r="I79" s="41" t="s">
        <v>4452</v>
      </c>
      <c r="J79" s="215" t="s">
        <v>4399</v>
      </c>
      <c r="K79" s="177" t="s">
        <v>5882</v>
      </c>
      <c r="L79" s="260" t="s">
        <v>4577</v>
      </c>
      <c r="M79" s="177" t="s">
        <v>4781</v>
      </c>
      <c r="N79" s="18" t="s">
        <v>4576</v>
      </c>
      <c r="O79" s="177" t="s">
        <v>4474</v>
      </c>
      <c r="P79" s="177" t="s">
        <v>4474</v>
      </c>
      <c r="Q79" s="177" t="s">
        <v>4537</v>
      </c>
      <c r="R79" s="177">
        <v>12</v>
      </c>
      <c r="S79" s="177" t="s">
        <v>4474</v>
      </c>
      <c r="T79" s="177" t="s">
        <v>5882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5897</v>
      </c>
      <c r="AS79" s="177" t="s">
        <v>6241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5882</v>
      </c>
      <c r="BH79" s="228" t="s">
        <v>5882</v>
      </c>
      <c r="BI79" s="228" t="s">
        <v>5882</v>
      </c>
      <c r="BJ79" s="228" t="s">
        <v>5882</v>
      </c>
      <c r="BK79" s="228" t="s">
        <v>5882</v>
      </c>
      <c r="BL79" s="227" t="s">
        <v>5882</v>
      </c>
      <c r="BM79" s="228" t="s">
        <v>5882</v>
      </c>
      <c r="BN79" s="228" t="s">
        <v>5882</v>
      </c>
      <c r="BO79" s="228" t="s">
        <v>5882</v>
      </c>
      <c r="BP79" s="228" t="s">
        <v>5882</v>
      </c>
      <c r="BQ79" s="243" t="s">
        <v>5882</v>
      </c>
      <c r="BR79" s="228" t="s">
        <v>5882</v>
      </c>
      <c r="BS79" s="228" t="s">
        <v>5882</v>
      </c>
      <c r="BT79" s="228" t="s">
        <v>5882</v>
      </c>
      <c r="BU79" s="228" t="s">
        <v>5882</v>
      </c>
      <c r="BV79" s="243" t="s">
        <v>5882</v>
      </c>
      <c r="BW79" s="32" t="s">
        <v>4512</v>
      </c>
      <c r="BX79" s="47">
        <v>235</v>
      </c>
      <c r="BY79" s="32">
        <v>300</v>
      </c>
      <c r="BZ79" s="47">
        <v>360</v>
      </c>
      <c r="CA79" s="32">
        <v>450</v>
      </c>
      <c r="CB79" s="67">
        <v>200000</v>
      </c>
      <c r="CC79" s="108" t="s">
        <v>4512</v>
      </c>
      <c r="CD79" s="47">
        <v>235</v>
      </c>
      <c r="CE79" s="32">
        <v>300</v>
      </c>
      <c r="CF79" s="60">
        <v>360</v>
      </c>
      <c r="CG79" s="32">
        <v>450</v>
      </c>
      <c r="CH79" s="67">
        <v>200000</v>
      </c>
      <c r="CI79" s="32" t="s">
        <v>4512</v>
      </c>
      <c r="CJ79" s="47">
        <v>235</v>
      </c>
      <c r="CK79" s="32">
        <v>300</v>
      </c>
      <c r="CL79" s="60">
        <v>360</v>
      </c>
      <c r="CM79" s="32">
        <v>450</v>
      </c>
      <c r="CN79" s="61">
        <v>200000</v>
      </c>
      <c r="CO79" s="232" t="s">
        <v>5882</v>
      </c>
      <c r="CP79" s="233" t="s">
        <v>5882</v>
      </c>
      <c r="CQ79" s="233" t="s">
        <v>5882</v>
      </c>
      <c r="CR79" s="234" t="s">
        <v>5882</v>
      </c>
      <c r="CS79" s="232" t="s">
        <v>5882</v>
      </c>
      <c r="CT79" s="233" t="s">
        <v>5882</v>
      </c>
      <c r="CU79" s="234" t="s">
        <v>5882</v>
      </c>
      <c r="CV79" s="177" t="s">
        <v>4583</v>
      </c>
      <c r="CW79" s="218">
        <v>640</v>
      </c>
      <c r="CX79" s="32">
        <v>730</v>
      </c>
      <c r="CY79" s="218">
        <v>800</v>
      </c>
      <c r="CZ79" s="32">
        <v>940</v>
      </c>
      <c r="DA79" s="61">
        <v>200000</v>
      </c>
      <c r="DB79" s="29" t="s">
        <v>4852</v>
      </c>
      <c r="DC79" s="177" t="s">
        <v>4631</v>
      </c>
      <c r="DD79" s="357" t="s">
        <v>6190</v>
      </c>
    </row>
    <row r="80" spans="1:108" ht="16.2" thickBot="1">
      <c r="A80" s="14">
        <v>75</v>
      </c>
      <c r="B80" s="363"/>
      <c r="C80" s="363"/>
      <c r="D80" s="383"/>
      <c r="E80" s="386"/>
      <c r="F80" s="363"/>
      <c r="G80" s="373"/>
      <c r="H80" s="373"/>
      <c r="I80" s="42" t="s">
        <v>4453</v>
      </c>
      <c r="J80" s="155" t="s">
        <v>4399</v>
      </c>
      <c r="K80" s="178" t="s">
        <v>5882</v>
      </c>
      <c r="L80" s="155" t="s">
        <v>4577</v>
      </c>
      <c r="M80" s="178" t="s">
        <v>4781</v>
      </c>
      <c r="N80" s="14" t="s">
        <v>4576</v>
      </c>
      <c r="O80" s="178" t="s">
        <v>4474</v>
      </c>
      <c r="P80" s="178" t="s">
        <v>4474</v>
      </c>
      <c r="Q80" s="178" t="s">
        <v>4537</v>
      </c>
      <c r="R80" s="178">
        <v>10</v>
      </c>
      <c r="S80" s="178" t="s">
        <v>4474</v>
      </c>
      <c r="T80" s="178" t="s">
        <v>5882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5897</v>
      </c>
      <c r="AS80" s="178" t="s">
        <v>6241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5882</v>
      </c>
      <c r="BH80" s="223" t="s">
        <v>5882</v>
      </c>
      <c r="BI80" s="223" t="s">
        <v>5882</v>
      </c>
      <c r="BJ80" s="223" t="s">
        <v>5882</v>
      </c>
      <c r="BK80" s="223" t="s">
        <v>5882</v>
      </c>
      <c r="BL80" s="222" t="s">
        <v>5882</v>
      </c>
      <c r="BM80" s="223" t="s">
        <v>5882</v>
      </c>
      <c r="BN80" s="223" t="s">
        <v>5882</v>
      </c>
      <c r="BO80" s="223" t="s">
        <v>5882</v>
      </c>
      <c r="BP80" s="223" t="s">
        <v>5882</v>
      </c>
      <c r="BQ80" s="245" t="s">
        <v>5882</v>
      </c>
      <c r="BR80" s="223" t="s">
        <v>5882</v>
      </c>
      <c r="BS80" s="223" t="s">
        <v>5882</v>
      </c>
      <c r="BT80" s="223" t="s">
        <v>5882</v>
      </c>
      <c r="BU80" s="223" t="s">
        <v>5882</v>
      </c>
      <c r="BV80" s="245" t="s">
        <v>5882</v>
      </c>
      <c r="BW80" s="34" t="s">
        <v>4512</v>
      </c>
      <c r="BX80" s="85">
        <v>235</v>
      </c>
      <c r="BY80" s="34">
        <v>300</v>
      </c>
      <c r="BZ80" s="85">
        <v>360</v>
      </c>
      <c r="CA80" s="34">
        <v>450</v>
      </c>
      <c r="CB80" s="70">
        <v>200000</v>
      </c>
      <c r="CC80" s="134" t="s">
        <v>4512</v>
      </c>
      <c r="CD80" s="85">
        <v>235</v>
      </c>
      <c r="CE80" s="34">
        <v>300</v>
      </c>
      <c r="CF80" s="87">
        <v>360</v>
      </c>
      <c r="CG80" s="34">
        <v>450</v>
      </c>
      <c r="CH80" s="70">
        <v>200000</v>
      </c>
      <c r="CI80" s="34" t="s">
        <v>4512</v>
      </c>
      <c r="CJ80" s="85">
        <v>235</v>
      </c>
      <c r="CK80" s="34">
        <v>300</v>
      </c>
      <c r="CL80" s="87">
        <v>360</v>
      </c>
      <c r="CM80" s="34">
        <v>450</v>
      </c>
      <c r="CN80" s="77">
        <v>200000</v>
      </c>
      <c r="CO80" s="235" t="s">
        <v>5882</v>
      </c>
      <c r="CP80" s="236" t="s">
        <v>5882</v>
      </c>
      <c r="CQ80" s="236" t="s">
        <v>5882</v>
      </c>
      <c r="CR80" s="237" t="s">
        <v>5882</v>
      </c>
      <c r="CS80" s="235" t="s">
        <v>5882</v>
      </c>
      <c r="CT80" s="236" t="s">
        <v>5882</v>
      </c>
      <c r="CU80" s="237" t="s">
        <v>5882</v>
      </c>
      <c r="CV80" s="178" t="s">
        <v>4583</v>
      </c>
      <c r="CW80" s="219">
        <v>640</v>
      </c>
      <c r="CX80" s="34">
        <v>730</v>
      </c>
      <c r="CY80" s="219">
        <v>800</v>
      </c>
      <c r="CZ80" s="34">
        <v>940</v>
      </c>
      <c r="DA80" s="77">
        <v>200000</v>
      </c>
      <c r="DB80" s="27" t="s">
        <v>4852</v>
      </c>
      <c r="DC80" s="178" t="s">
        <v>4631</v>
      </c>
      <c r="DD80" s="358" t="s">
        <v>6189</v>
      </c>
    </row>
    <row r="81" spans="1:108">
      <c r="A81" s="17">
        <v>76</v>
      </c>
      <c r="B81" s="361">
        <v>8</v>
      </c>
      <c r="C81" s="361">
        <v>1981</v>
      </c>
      <c r="D81" s="374" t="s">
        <v>5953</v>
      </c>
      <c r="E81" s="364" t="s">
        <v>5952</v>
      </c>
      <c r="F81" s="361">
        <v>6</v>
      </c>
      <c r="G81" s="371" t="s">
        <v>5993</v>
      </c>
      <c r="H81" s="371" t="s">
        <v>5992</v>
      </c>
      <c r="I81" s="43" t="s">
        <v>4581</v>
      </c>
      <c r="J81" s="214" t="s">
        <v>4399</v>
      </c>
      <c r="K81" s="177" t="s">
        <v>5882</v>
      </c>
      <c r="L81" s="259" t="s">
        <v>4577</v>
      </c>
      <c r="M81" s="176" t="s">
        <v>4780</v>
      </c>
      <c r="N81" s="17" t="s">
        <v>4576</v>
      </c>
      <c r="O81" s="176" t="s">
        <v>4474</v>
      </c>
      <c r="P81" s="176" t="s">
        <v>4474</v>
      </c>
      <c r="Q81" s="176" t="s">
        <v>4537</v>
      </c>
      <c r="R81" s="177">
        <v>10</v>
      </c>
      <c r="S81" s="176" t="s">
        <v>4474</v>
      </c>
      <c r="T81" s="177" t="s">
        <v>5882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5897</v>
      </c>
      <c r="AS81" s="176" t="s">
        <v>6241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5882</v>
      </c>
      <c r="BH81" s="226" t="s">
        <v>5882</v>
      </c>
      <c r="BI81" s="226" t="s">
        <v>5882</v>
      </c>
      <c r="BJ81" s="226" t="s">
        <v>5882</v>
      </c>
      <c r="BK81" s="226" t="s">
        <v>5882</v>
      </c>
      <c r="BL81" s="225" t="s">
        <v>5882</v>
      </c>
      <c r="BM81" s="226" t="s">
        <v>5882</v>
      </c>
      <c r="BN81" s="226" t="s">
        <v>5882</v>
      </c>
      <c r="BO81" s="226" t="s">
        <v>5882</v>
      </c>
      <c r="BP81" s="226" t="s">
        <v>5882</v>
      </c>
      <c r="BQ81" s="226" t="s">
        <v>5882</v>
      </c>
      <c r="BR81" s="225" t="s">
        <v>5882</v>
      </c>
      <c r="BS81" s="226" t="s">
        <v>5882</v>
      </c>
      <c r="BT81" s="226" t="s">
        <v>5882</v>
      </c>
      <c r="BU81" s="226" t="s">
        <v>5882</v>
      </c>
      <c r="BV81" s="244" t="s">
        <v>5882</v>
      </c>
      <c r="BW81" s="158" t="s">
        <v>5755</v>
      </c>
      <c r="BX81" s="72">
        <v>275</v>
      </c>
      <c r="BY81" s="30">
        <v>300</v>
      </c>
      <c r="BZ81" s="72">
        <v>410</v>
      </c>
      <c r="CA81" s="30">
        <v>450</v>
      </c>
      <c r="CB81" s="66">
        <v>200000</v>
      </c>
      <c r="CC81" s="158" t="s">
        <v>5755</v>
      </c>
      <c r="CD81" s="72">
        <v>275</v>
      </c>
      <c r="CE81" s="30">
        <v>300</v>
      </c>
      <c r="CF81" s="72">
        <v>410</v>
      </c>
      <c r="CG81" s="30">
        <v>450</v>
      </c>
      <c r="CH81" s="66">
        <v>200000</v>
      </c>
      <c r="CI81" s="158" t="s">
        <v>5755</v>
      </c>
      <c r="CJ81" s="72">
        <v>275</v>
      </c>
      <c r="CK81" s="30">
        <v>300</v>
      </c>
      <c r="CL81" s="72">
        <v>410</v>
      </c>
      <c r="CM81" s="30">
        <v>450</v>
      </c>
      <c r="CN81" s="66">
        <v>200000</v>
      </c>
      <c r="CO81" s="229" t="s">
        <v>5882</v>
      </c>
      <c r="CP81" s="230" t="s">
        <v>5882</v>
      </c>
      <c r="CQ81" s="230" t="s">
        <v>5882</v>
      </c>
      <c r="CR81" s="231" t="s">
        <v>5882</v>
      </c>
      <c r="CS81" s="229" t="s">
        <v>5882</v>
      </c>
      <c r="CT81" s="230" t="s">
        <v>5882</v>
      </c>
      <c r="CU81" s="231" t="s">
        <v>5882</v>
      </c>
      <c r="CV81" s="176" t="s">
        <v>4583</v>
      </c>
      <c r="CW81" s="217">
        <v>660</v>
      </c>
      <c r="CX81" s="30">
        <v>730</v>
      </c>
      <c r="CY81" s="217">
        <v>830</v>
      </c>
      <c r="CZ81" s="30">
        <v>940</v>
      </c>
      <c r="DA81" s="76">
        <v>200000</v>
      </c>
      <c r="DB81" s="28" t="s">
        <v>4851</v>
      </c>
      <c r="DC81" s="302" t="s">
        <v>6148</v>
      </c>
      <c r="DD81" s="356" t="s">
        <v>6185</v>
      </c>
    </row>
    <row r="82" spans="1:108">
      <c r="A82" s="18">
        <v>77</v>
      </c>
      <c r="B82" s="362"/>
      <c r="C82" s="362"/>
      <c r="D82" s="375"/>
      <c r="E82" s="377"/>
      <c r="F82" s="362"/>
      <c r="G82" s="372"/>
      <c r="H82" s="372"/>
      <c r="I82" s="41" t="s">
        <v>4451</v>
      </c>
      <c r="J82" s="215" t="s">
        <v>4399</v>
      </c>
      <c r="K82" s="177" t="s">
        <v>5882</v>
      </c>
      <c r="L82" s="260" t="s">
        <v>4577</v>
      </c>
      <c r="M82" s="177" t="s">
        <v>4780</v>
      </c>
      <c r="N82" s="18" t="s">
        <v>4576</v>
      </c>
      <c r="O82" s="177" t="s">
        <v>4474</v>
      </c>
      <c r="P82" s="177" t="s">
        <v>4474</v>
      </c>
      <c r="Q82" s="177" t="s">
        <v>4537</v>
      </c>
      <c r="R82" s="177">
        <v>10</v>
      </c>
      <c r="S82" s="177" t="s">
        <v>4474</v>
      </c>
      <c r="T82" s="177" t="s">
        <v>5882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5897</v>
      </c>
      <c r="AS82" s="177" t="s">
        <v>6241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5882</v>
      </c>
      <c r="BH82" s="228" t="s">
        <v>5882</v>
      </c>
      <c r="BI82" s="228" t="s">
        <v>5882</v>
      </c>
      <c r="BJ82" s="228" t="s">
        <v>5882</v>
      </c>
      <c r="BK82" s="228" t="s">
        <v>5882</v>
      </c>
      <c r="BL82" s="227" t="s">
        <v>5882</v>
      </c>
      <c r="BM82" s="228" t="s">
        <v>5882</v>
      </c>
      <c r="BN82" s="228" t="s">
        <v>5882</v>
      </c>
      <c r="BO82" s="228" t="s">
        <v>5882</v>
      </c>
      <c r="BP82" s="228" t="s">
        <v>5882</v>
      </c>
      <c r="BQ82" s="228" t="s">
        <v>5882</v>
      </c>
      <c r="BR82" s="227" t="s">
        <v>5882</v>
      </c>
      <c r="BS82" s="228" t="s">
        <v>5882</v>
      </c>
      <c r="BT82" s="228" t="s">
        <v>5882</v>
      </c>
      <c r="BU82" s="228" t="s">
        <v>5882</v>
      </c>
      <c r="BV82" s="243" t="s">
        <v>5882</v>
      </c>
      <c r="BW82" s="138" t="s">
        <v>5755</v>
      </c>
      <c r="BX82" s="47">
        <v>275</v>
      </c>
      <c r="BY82" s="32">
        <v>300</v>
      </c>
      <c r="BZ82" s="47">
        <v>410</v>
      </c>
      <c r="CA82" s="32">
        <v>450</v>
      </c>
      <c r="CB82" s="67">
        <v>200000</v>
      </c>
      <c r="CC82" s="138" t="s">
        <v>5755</v>
      </c>
      <c r="CD82" s="47">
        <v>275</v>
      </c>
      <c r="CE82" s="32">
        <v>300</v>
      </c>
      <c r="CF82" s="47">
        <v>410</v>
      </c>
      <c r="CG82" s="32">
        <v>450</v>
      </c>
      <c r="CH82" s="67">
        <v>200000</v>
      </c>
      <c r="CI82" s="138" t="s">
        <v>5755</v>
      </c>
      <c r="CJ82" s="47">
        <v>275</v>
      </c>
      <c r="CK82" s="32">
        <v>300</v>
      </c>
      <c r="CL82" s="47">
        <v>410</v>
      </c>
      <c r="CM82" s="32">
        <v>450</v>
      </c>
      <c r="CN82" s="67">
        <v>200000</v>
      </c>
      <c r="CO82" s="232" t="s">
        <v>5882</v>
      </c>
      <c r="CP82" s="233" t="s">
        <v>5882</v>
      </c>
      <c r="CQ82" s="233" t="s">
        <v>5882</v>
      </c>
      <c r="CR82" s="234" t="s">
        <v>5882</v>
      </c>
      <c r="CS82" s="232" t="s">
        <v>5882</v>
      </c>
      <c r="CT82" s="233" t="s">
        <v>5882</v>
      </c>
      <c r="CU82" s="234" t="s">
        <v>5882</v>
      </c>
      <c r="CV82" s="177" t="s">
        <v>4583</v>
      </c>
      <c r="CW82" s="218">
        <v>660</v>
      </c>
      <c r="CX82" s="32">
        <v>730</v>
      </c>
      <c r="CY82" s="218">
        <v>830</v>
      </c>
      <c r="CZ82" s="32">
        <v>940</v>
      </c>
      <c r="DA82" s="61">
        <v>200000</v>
      </c>
      <c r="DB82" s="29" t="s">
        <v>5922</v>
      </c>
      <c r="DC82" s="303" t="s">
        <v>6148</v>
      </c>
      <c r="DD82" s="357" t="s">
        <v>6186</v>
      </c>
    </row>
    <row r="83" spans="1:108">
      <c r="A83" s="18">
        <v>78</v>
      </c>
      <c r="B83" s="362"/>
      <c r="C83" s="362"/>
      <c r="D83" s="375"/>
      <c r="E83" s="377"/>
      <c r="F83" s="362"/>
      <c r="G83" s="372"/>
      <c r="H83" s="372"/>
      <c r="I83" s="41" t="s">
        <v>4452</v>
      </c>
      <c r="J83" s="215" t="s">
        <v>4399</v>
      </c>
      <c r="K83" s="177" t="s">
        <v>5882</v>
      </c>
      <c r="L83" s="260" t="s">
        <v>4577</v>
      </c>
      <c r="M83" s="177" t="s">
        <v>4780</v>
      </c>
      <c r="N83" s="18" t="s">
        <v>4576</v>
      </c>
      <c r="O83" s="177" t="s">
        <v>4474</v>
      </c>
      <c r="P83" s="177" t="s">
        <v>4474</v>
      </c>
      <c r="Q83" s="177" t="s">
        <v>4537</v>
      </c>
      <c r="R83" s="177">
        <v>10</v>
      </c>
      <c r="S83" s="177" t="s">
        <v>4474</v>
      </c>
      <c r="T83" s="177" t="s">
        <v>5882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5897</v>
      </c>
      <c r="AS83" s="177" t="s">
        <v>6241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5882</v>
      </c>
      <c r="BH83" s="228" t="s">
        <v>5882</v>
      </c>
      <c r="BI83" s="228" t="s">
        <v>5882</v>
      </c>
      <c r="BJ83" s="228" t="s">
        <v>5882</v>
      </c>
      <c r="BK83" s="228" t="s">
        <v>5882</v>
      </c>
      <c r="BL83" s="227" t="s">
        <v>5882</v>
      </c>
      <c r="BM83" s="228" t="s">
        <v>5882</v>
      </c>
      <c r="BN83" s="228" t="s">
        <v>5882</v>
      </c>
      <c r="BO83" s="228" t="s">
        <v>5882</v>
      </c>
      <c r="BP83" s="228" t="s">
        <v>5882</v>
      </c>
      <c r="BQ83" s="228" t="s">
        <v>5882</v>
      </c>
      <c r="BR83" s="227" t="s">
        <v>5882</v>
      </c>
      <c r="BS83" s="228" t="s">
        <v>5882</v>
      </c>
      <c r="BT83" s="228" t="s">
        <v>5882</v>
      </c>
      <c r="BU83" s="228" t="s">
        <v>5882</v>
      </c>
      <c r="BV83" s="243" t="s">
        <v>5882</v>
      </c>
      <c r="BW83" s="138" t="s">
        <v>5755</v>
      </c>
      <c r="BX83" s="47">
        <v>275</v>
      </c>
      <c r="BY83" s="32">
        <v>300</v>
      </c>
      <c r="BZ83" s="47">
        <v>410</v>
      </c>
      <c r="CA83" s="32">
        <v>450</v>
      </c>
      <c r="CB83" s="67">
        <v>200000</v>
      </c>
      <c r="CC83" s="138" t="s">
        <v>5755</v>
      </c>
      <c r="CD83" s="47">
        <v>275</v>
      </c>
      <c r="CE83" s="32">
        <v>300</v>
      </c>
      <c r="CF83" s="47">
        <v>410</v>
      </c>
      <c r="CG83" s="32">
        <v>450</v>
      </c>
      <c r="CH83" s="67">
        <v>200000</v>
      </c>
      <c r="CI83" s="138" t="s">
        <v>5755</v>
      </c>
      <c r="CJ83" s="47">
        <v>275</v>
      </c>
      <c r="CK83" s="32">
        <v>300</v>
      </c>
      <c r="CL83" s="47">
        <v>410</v>
      </c>
      <c r="CM83" s="32">
        <v>450</v>
      </c>
      <c r="CN83" s="67">
        <v>200000</v>
      </c>
      <c r="CO83" s="232" t="s">
        <v>5882</v>
      </c>
      <c r="CP83" s="233" t="s">
        <v>5882</v>
      </c>
      <c r="CQ83" s="233" t="s">
        <v>5882</v>
      </c>
      <c r="CR83" s="234" t="s">
        <v>5882</v>
      </c>
      <c r="CS83" s="232" t="s">
        <v>5882</v>
      </c>
      <c r="CT83" s="233" t="s">
        <v>5882</v>
      </c>
      <c r="CU83" s="234" t="s">
        <v>5882</v>
      </c>
      <c r="CV83" s="177" t="s">
        <v>4583</v>
      </c>
      <c r="CW83" s="218">
        <v>660</v>
      </c>
      <c r="CX83" s="32">
        <v>730</v>
      </c>
      <c r="CY83" s="218">
        <v>830</v>
      </c>
      <c r="CZ83" s="32">
        <v>940</v>
      </c>
      <c r="DA83" s="61">
        <v>200000</v>
      </c>
      <c r="DB83" s="29" t="s">
        <v>5922</v>
      </c>
      <c r="DC83" s="303" t="s">
        <v>6148</v>
      </c>
      <c r="DD83" s="357" t="s">
        <v>6187</v>
      </c>
    </row>
    <row r="84" spans="1:108">
      <c r="A84" s="18">
        <v>79</v>
      </c>
      <c r="B84" s="362"/>
      <c r="C84" s="362"/>
      <c r="D84" s="375"/>
      <c r="E84" s="377"/>
      <c r="F84" s="362"/>
      <c r="G84" s="372"/>
      <c r="H84" s="372"/>
      <c r="I84" s="41" t="s">
        <v>4453</v>
      </c>
      <c r="J84" s="215" t="s">
        <v>4399</v>
      </c>
      <c r="K84" s="177" t="s">
        <v>5882</v>
      </c>
      <c r="L84" s="260" t="s">
        <v>4577</v>
      </c>
      <c r="M84" s="177" t="s">
        <v>4780</v>
      </c>
      <c r="N84" s="18" t="s">
        <v>4576</v>
      </c>
      <c r="O84" s="177" t="s">
        <v>4474</v>
      </c>
      <c r="P84" s="177" t="s">
        <v>4474</v>
      </c>
      <c r="Q84" s="177" t="s">
        <v>4537</v>
      </c>
      <c r="R84" s="177">
        <v>10</v>
      </c>
      <c r="S84" s="177" t="s">
        <v>4474</v>
      </c>
      <c r="T84" s="177" t="s">
        <v>5882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5897</v>
      </c>
      <c r="AS84" s="177" t="s">
        <v>6241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5882</v>
      </c>
      <c r="BH84" s="228" t="s">
        <v>5882</v>
      </c>
      <c r="BI84" s="228" t="s">
        <v>5882</v>
      </c>
      <c r="BJ84" s="228" t="s">
        <v>5882</v>
      </c>
      <c r="BK84" s="228" t="s">
        <v>5882</v>
      </c>
      <c r="BL84" s="227" t="s">
        <v>5882</v>
      </c>
      <c r="BM84" s="228" t="s">
        <v>5882</v>
      </c>
      <c r="BN84" s="228" t="s">
        <v>5882</v>
      </c>
      <c r="BO84" s="228" t="s">
        <v>5882</v>
      </c>
      <c r="BP84" s="228" t="s">
        <v>5882</v>
      </c>
      <c r="BQ84" s="228" t="s">
        <v>5882</v>
      </c>
      <c r="BR84" s="227" t="s">
        <v>5882</v>
      </c>
      <c r="BS84" s="228" t="s">
        <v>5882</v>
      </c>
      <c r="BT84" s="228" t="s">
        <v>5882</v>
      </c>
      <c r="BU84" s="228" t="s">
        <v>5882</v>
      </c>
      <c r="BV84" s="243" t="s">
        <v>5882</v>
      </c>
      <c r="BW84" s="138" t="s">
        <v>5755</v>
      </c>
      <c r="BX84" s="47">
        <v>275</v>
      </c>
      <c r="BY84" s="32">
        <v>300</v>
      </c>
      <c r="BZ84" s="47">
        <v>410</v>
      </c>
      <c r="CA84" s="32">
        <v>450</v>
      </c>
      <c r="CB84" s="67">
        <v>200000</v>
      </c>
      <c r="CC84" s="138" t="s">
        <v>5755</v>
      </c>
      <c r="CD84" s="47">
        <v>275</v>
      </c>
      <c r="CE84" s="32">
        <v>300</v>
      </c>
      <c r="CF84" s="47">
        <v>410</v>
      </c>
      <c r="CG84" s="32">
        <v>450</v>
      </c>
      <c r="CH84" s="67">
        <v>200000</v>
      </c>
      <c r="CI84" s="138" t="s">
        <v>5755</v>
      </c>
      <c r="CJ84" s="47">
        <v>275</v>
      </c>
      <c r="CK84" s="32">
        <v>300</v>
      </c>
      <c r="CL84" s="47">
        <v>410</v>
      </c>
      <c r="CM84" s="32">
        <v>450</v>
      </c>
      <c r="CN84" s="67">
        <v>200000</v>
      </c>
      <c r="CO84" s="232" t="s">
        <v>5882</v>
      </c>
      <c r="CP84" s="233" t="s">
        <v>5882</v>
      </c>
      <c r="CQ84" s="233" t="s">
        <v>5882</v>
      </c>
      <c r="CR84" s="234" t="s">
        <v>5882</v>
      </c>
      <c r="CS84" s="232" t="s">
        <v>5882</v>
      </c>
      <c r="CT84" s="233" t="s">
        <v>5882</v>
      </c>
      <c r="CU84" s="234" t="s">
        <v>5882</v>
      </c>
      <c r="CV84" s="177" t="s">
        <v>4583</v>
      </c>
      <c r="CW84" s="218">
        <v>660</v>
      </c>
      <c r="CX84" s="32">
        <v>730</v>
      </c>
      <c r="CY84" s="218">
        <v>830</v>
      </c>
      <c r="CZ84" s="32">
        <v>940</v>
      </c>
      <c r="DA84" s="61">
        <v>200000</v>
      </c>
      <c r="DB84" s="29" t="s">
        <v>5922</v>
      </c>
      <c r="DC84" s="303" t="s">
        <v>6148</v>
      </c>
      <c r="DD84" s="357" t="s">
        <v>6185</v>
      </c>
    </row>
    <row r="85" spans="1:108">
      <c r="A85" s="18">
        <v>80</v>
      </c>
      <c r="B85" s="362"/>
      <c r="C85" s="362"/>
      <c r="D85" s="375"/>
      <c r="E85" s="377"/>
      <c r="F85" s="362"/>
      <c r="G85" s="372"/>
      <c r="H85" s="372"/>
      <c r="I85" s="41" t="s">
        <v>4454</v>
      </c>
      <c r="J85" s="215" t="s">
        <v>4399</v>
      </c>
      <c r="K85" s="177" t="s">
        <v>5882</v>
      </c>
      <c r="L85" s="260" t="s">
        <v>4577</v>
      </c>
      <c r="M85" s="177" t="s">
        <v>4780</v>
      </c>
      <c r="N85" s="18" t="s">
        <v>4576</v>
      </c>
      <c r="O85" s="177" t="s">
        <v>4474</v>
      </c>
      <c r="P85" s="177" t="s">
        <v>4474</v>
      </c>
      <c r="Q85" s="177" t="s">
        <v>4537</v>
      </c>
      <c r="R85" s="177">
        <v>10</v>
      </c>
      <c r="S85" s="177" t="s">
        <v>4474</v>
      </c>
      <c r="T85" s="177" t="s">
        <v>5882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5897</v>
      </c>
      <c r="AS85" s="177" t="s">
        <v>6241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5882</v>
      </c>
      <c r="BH85" s="228" t="s">
        <v>5882</v>
      </c>
      <c r="BI85" s="228" t="s">
        <v>5882</v>
      </c>
      <c r="BJ85" s="228" t="s">
        <v>5882</v>
      </c>
      <c r="BK85" s="228" t="s">
        <v>5882</v>
      </c>
      <c r="BL85" s="227" t="s">
        <v>5882</v>
      </c>
      <c r="BM85" s="228" t="s">
        <v>5882</v>
      </c>
      <c r="BN85" s="228" t="s">
        <v>5882</v>
      </c>
      <c r="BO85" s="228" t="s">
        <v>5882</v>
      </c>
      <c r="BP85" s="228" t="s">
        <v>5882</v>
      </c>
      <c r="BQ85" s="228" t="s">
        <v>5882</v>
      </c>
      <c r="BR85" s="227" t="s">
        <v>5882</v>
      </c>
      <c r="BS85" s="228" t="s">
        <v>5882</v>
      </c>
      <c r="BT85" s="228" t="s">
        <v>5882</v>
      </c>
      <c r="BU85" s="228" t="s">
        <v>5882</v>
      </c>
      <c r="BV85" s="243" t="s">
        <v>5882</v>
      </c>
      <c r="BW85" s="138" t="s">
        <v>5755</v>
      </c>
      <c r="BX85" s="47">
        <v>275</v>
      </c>
      <c r="BY85" s="32">
        <v>300</v>
      </c>
      <c r="BZ85" s="47">
        <v>410</v>
      </c>
      <c r="CA85" s="32">
        <v>450</v>
      </c>
      <c r="CB85" s="67">
        <v>200000</v>
      </c>
      <c r="CC85" s="138" t="s">
        <v>5755</v>
      </c>
      <c r="CD85" s="47">
        <v>275</v>
      </c>
      <c r="CE85" s="32">
        <v>300</v>
      </c>
      <c r="CF85" s="47">
        <v>410</v>
      </c>
      <c r="CG85" s="32">
        <v>450</v>
      </c>
      <c r="CH85" s="67">
        <v>200000</v>
      </c>
      <c r="CI85" s="138" t="s">
        <v>5755</v>
      </c>
      <c r="CJ85" s="47">
        <v>275</v>
      </c>
      <c r="CK85" s="32">
        <v>300</v>
      </c>
      <c r="CL85" s="47">
        <v>410</v>
      </c>
      <c r="CM85" s="32">
        <v>450</v>
      </c>
      <c r="CN85" s="67">
        <v>200000</v>
      </c>
      <c r="CO85" s="232" t="s">
        <v>5882</v>
      </c>
      <c r="CP85" s="233" t="s">
        <v>5882</v>
      </c>
      <c r="CQ85" s="233" t="s">
        <v>5882</v>
      </c>
      <c r="CR85" s="234" t="s">
        <v>5882</v>
      </c>
      <c r="CS85" s="232" t="s">
        <v>5882</v>
      </c>
      <c r="CT85" s="233" t="s">
        <v>5882</v>
      </c>
      <c r="CU85" s="234" t="s">
        <v>5882</v>
      </c>
      <c r="CV85" s="177" t="s">
        <v>4583</v>
      </c>
      <c r="CW85" s="218">
        <v>660</v>
      </c>
      <c r="CX85" s="32">
        <v>730</v>
      </c>
      <c r="CY85" s="218">
        <v>830</v>
      </c>
      <c r="CZ85" s="32">
        <v>940</v>
      </c>
      <c r="DA85" s="61">
        <v>200000</v>
      </c>
      <c r="DB85" s="29" t="s">
        <v>5929</v>
      </c>
      <c r="DC85" s="303" t="s">
        <v>6148</v>
      </c>
      <c r="DD85" s="357" t="s">
        <v>6188</v>
      </c>
    </row>
    <row r="86" spans="1:108" ht="16.2" thickBot="1">
      <c r="A86" s="14">
        <v>81</v>
      </c>
      <c r="B86" s="363"/>
      <c r="C86" s="363"/>
      <c r="D86" s="376"/>
      <c r="E86" s="365"/>
      <c r="F86" s="363"/>
      <c r="G86" s="373"/>
      <c r="H86" s="373"/>
      <c r="I86" s="42" t="s">
        <v>4455</v>
      </c>
      <c r="J86" s="155" t="s">
        <v>4399</v>
      </c>
      <c r="K86" s="178" t="s">
        <v>5882</v>
      </c>
      <c r="L86" s="155" t="s">
        <v>4577</v>
      </c>
      <c r="M86" s="178" t="s">
        <v>4780</v>
      </c>
      <c r="N86" s="14" t="s">
        <v>4576</v>
      </c>
      <c r="O86" s="178" t="s">
        <v>4474</v>
      </c>
      <c r="P86" s="178" t="s">
        <v>4474</v>
      </c>
      <c r="Q86" s="178" t="s">
        <v>4537</v>
      </c>
      <c r="R86" s="178">
        <v>10</v>
      </c>
      <c r="S86" s="178" t="s">
        <v>4474</v>
      </c>
      <c r="T86" s="178" t="s">
        <v>5882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5897</v>
      </c>
      <c r="AS86" s="178" t="s">
        <v>6241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5882</v>
      </c>
      <c r="BH86" s="223" t="s">
        <v>5882</v>
      </c>
      <c r="BI86" s="223" t="s">
        <v>5882</v>
      </c>
      <c r="BJ86" s="223" t="s">
        <v>5882</v>
      </c>
      <c r="BK86" s="223" t="s">
        <v>5882</v>
      </c>
      <c r="BL86" s="222" t="s">
        <v>5882</v>
      </c>
      <c r="BM86" s="223" t="s">
        <v>5882</v>
      </c>
      <c r="BN86" s="223" t="s">
        <v>5882</v>
      </c>
      <c r="BO86" s="223" t="s">
        <v>5882</v>
      </c>
      <c r="BP86" s="223" t="s">
        <v>5882</v>
      </c>
      <c r="BQ86" s="223" t="s">
        <v>5882</v>
      </c>
      <c r="BR86" s="222" t="s">
        <v>5882</v>
      </c>
      <c r="BS86" s="223" t="s">
        <v>5882</v>
      </c>
      <c r="BT86" s="223" t="s">
        <v>5882</v>
      </c>
      <c r="BU86" s="223" t="s">
        <v>5882</v>
      </c>
      <c r="BV86" s="245" t="s">
        <v>5882</v>
      </c>
      <c r="BW86" s="159" t="s">
        <v>5755</v>
      </c>
      <c r="BX86" s="85">
        <v>275</v>
      </c>
      <c r="BY86" s="34">
        <v>300</v>
      </c>
      <c r="BZ86" s="85">
        <v>410</v>
      </c>
      <c r="CA86" s="34">
        <v>450</v>
      </c>
      <c r="CB86" s="70">
        <v>200000</v>
      </c>
      <c r="CC86" s="159" t="s">
        <v>5755</v>
      </c>
      <c r="CD86" s="85">
        <v>275</v>
      </c>
      <c r="CE86" s="34">
        <v>300</v>
      </c>
      <c r="CF86" s="85">
        <v>410</v>
      </c>
      <c r="CG86" s="34">
        <v>450</v>
      </c>
      <c r="CH86" s="70">
        <v>200000</v>
      </c>
      <c r="CI86" s="159" t="s">
        <v>5755</v>
      </c>
      <c r="CJ86" s="85">
        <v>275</v>
      </c>
      <c r="CK86" s="34">
        <v>300</v>
      </c>
      <c r="CL86" s="85">
        <v>410</v>
      </c>
      <c r="CM86" s="34">
        <v>450</v>
      </c>
      <c r="CN86" s="70">
        <v>200000</v>
      </c>
      <c r="CO86" s="235" t="s">
        <v>5882</v>
      </c>
      <c r="CP86" s="236" t="s">
        <v>5882</v>
      </c>
      <c r="CQ86" s="236" t="s">
        <v>5882</v>
      </c>
      <c r="CR86" s="237" t="s">
        <v>5882</v>
      </c>
      <c r="CS86" s="235" t="s">
        <v>5882</v>
      </c>
      <c r="CT86" s="236" t="s">
        <v>5882</v>
      </c>
      <c r="CU86" s="237" t="s">
        <v>5882</v>
      </c>
      <c r="CV86" s="178" t="s">
        <v>4583</v>
      </c>
      <c r="CW86" s="219">
        <v>660</v>
      </c>
      <c r="CX86" s="34">
        <v>730</v>
      </c>
      <c r="CY86" s="219">
        <v>830</v>
      </c>
      <c r="CZ86" s="34">
        <v>940</v>
      </c>
      <c r="DA86" s="77">
        <v>200000</v>
      </c>
      <c r="DB86" s="27" t="s">
        <v>5922</v>
      </c>
      <c r="DC86" s="304" t="s">
        <v>6148</v>
      </c>
      <c r="DD86" s="358" t="s">
        <v>6187</v>
      </c>
    </row>
    <row r="87" spans="1:108">
      <c r="A87" s="18">
        <v>82</v>
      </c>
      <c r="B87" s="361">
        <v>9</v>
      </c>
      <c r="C87" s="361">
        <v>1983</v>
      </c>
      <c r="D87" s="378" t="s">
        <v>4586</v>
      </c>
      <c r="E87" s="384" t="s">
        <v>4952</v>
      </c>
      <c r="F87" s="361">
        <v>14</v>
      </c>
      <c r="G87" s="371" t="s">
        <v>5995</v>
      </c>
      <c r="H87" s="361" t="s">
        <v>5994</v>
      </c>
      <c r="I87" s="41" t="s">
        <v>4587</v>
      </c>
      <c r="J87" s="215" t="s">
        <v>4399</v>
      </c>
      <c r="K87" s="177" t="s">
        <v>5882</v>
      </c>
      <c r="L87" s="260" t="s">
        <v>4622</v>
      </c>
      <c r="M87" s="177" t="s">
        <v>4786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5882</v>
      </c>
      <c r="S87" s="177" t="s">
        <v>4474</v>
      </c>
      <c r="T87" s="177" t="s">
        <v>5882</v>
      </c>
      <c r="U87" s="177" t="s">
        <v>4629</v>
      </c>
      <c r="V87" s="18">
        <v>6</v>
      </c>
      <c r="W87" s="265">
        <v>0</v>
      </c>
      <c r="X87" s="153" t="s">
        <v>5882</v>
      </c>
      <c r="Y87" s="225" t="s">
        <v>5882</v>
      </c>
      <c r="Z87" s="226" t="s">
        <v>5882</v>
      </c>
      <c r="AA87" s="226" t="s">
        <v>5882</v>
      </c>
      <c r="AB87" s="226" t="s">
        <v>5882</v>
      </c>
      <c r="AC87" s="226" t="s">
        <v>5882</v>
      </c>
      <c r="AD87" s="226" t="s">
        <v>5882</v>
      </c>
      <c r="AE87" s="215" t="s">
        <v>4891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5897</v>
      </c>
      <c r="AS87" s="176" t="s">
        <v>6241</v>
      </c>
      <c r="AT87" s="176" t="s">
        <v>6241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5882</v>
      </c>
      <c r="BH87" s="228" t="s">
        <v>5882</v>
      </c>
      <c r="BI87" s="228" t="s">
        <v>5882</v>
      </c>
      <c r="BJ87" s="228" t="s">
        <v>5882</v>
      </c>
      <c r="BK87" s="228" t="s">
        <v>5882</v>
      </c>
      <c r="BL87" s="227" t="s">
        <v>5882</v>
      </c>
      <c r="BM87" s="228" t="s">
        <v>5882</v>
      </c>
      <c r="BN87" s="228" t="s">
        <v>5882</v>
      </c>
      <c r="BO87" s="228" t="s">
        <v>5882</v>
      </c>
      <c r="BP87" s="228" t="s">
        <v>5882</v>
      </c>
      <c r="BQ87" s="243" t="s">
        <v>5882</v>
      </c>
      <c r="BR87" s="228" t="s">
        <v>5882</v>
      </c>
      <c r="BS87" s="228" t="s">
        <v>5882</v>
      </c>
      <c r="BT87" s="228" t="s">
        <v>5882</v>
      </c>
      <c r="BU87" s="228" t="s">
        <v>5882</v>
      </c>
      <c r="BV87" s="243" t="s">
        <v>5882</v>
      </c>
      <c r="BW87" s="228" t="s">
        <v>5882</v>
      </c>
      <c r="BX87" s="228" t="s">
        <v>5882</v>
      </c>
      <c r="BY87" s="228" t="s">
        <v>5882</v>
      </c>
      <c r="BZ87" s="228" t="s">
        <v>5882</v>
      </c>
      <c r="CA87" s="228" t="s">
        <v>5882</v>
      </c>
      <c r="CB87" s="234" t="s">
        <v>5882</v>
      </c>
      <c r="CC87" s="215" t="s">
        <v>4605</v>
      </c>
      <c r="CD87" s="177">
        <v>345</v>
      </c>
      <c r="CE87" s="32">
        <v>420</v>
      </c>
      <c r="CF87" s="60">
        <v>450</v>
      </c>
      <c r="CG87" s="32">
        <v>630</v>
      </c>
      <c r="CH87" s="67">
        <v>200000</v>
      </c>
      <c r="CI87" s="177" t="s">
        <v>4605</v>
      </c>
      <c r="CJ87" s="60">
        <v>345</v>
      </c>
      <c r="CK87" s="60">
        <v>382</v>
      </c>
      <c r="CL87" s="60">
        <v>450</v>
      </c>
      <c r="CM87" s="32">
        <v>630</v>
      </c>
      <c r="CN87" s="61">
        <v>200000</v>
      </c>
      <c r="CO87" s="232" t="s">
        <v>5882</v>
      </c>
      <c r="CP87" s="233" t="s">
        <v>5882</v>
      </c>
      <c r="CQ87" s="233" t="s">
        <v>5882</v>
      </c>
      <c r="CR87" s="234" t="s">
        <v>5882</v>
      </c>
      <c r="CS87" s="232" t="s">
        <v>5882</v>
      </c>
      <c r="CT87" s="233" t="s">
        <v>5882</v>
      </c>
      <c r="CU87" s="234" t="s">
        <v>5882</v>
      </c>
      <c r="CV87" s="177" t="s">
        <v>4476</v>
      </c>
      <c r="CW87" s="177">
        <v>640</v>
      </c>
      <c r="CX87" s="32">
        <v>730</v>
      </c>
      <c r="CY87" s="177">
        <v>800</v>
      </c>
      <c r="CZ87" s="32">
        <v>940</v>
      </c>
      <c r="DA87" s="61">
        <v>200000</v>
      </c>
      <c r="DB87" s="166" t="s">
        <v>5926</v>
      </c>
      <c r="DC87" s="177" t="s">
        <v>4498</v>
      </c>
      <c r="DD87" s="357" t="s">
        <v>4636</v>
      </c>
    </row>
    <row r="88" spans="1:108">
      <c r="A88" s="18">
        <v>83</v>
      </c>
      <c r="B88" s="362"/>
      <c r="C88" s="362"/>
      <c r="D88" s="379"/>
      <c r="E88" s="385"/>
      <c r="F88" s="362"/>
      <c r="G88" s="372"/>
      <c r="H88" s="362"/>
      <c r="I88" s="41" t="s">
        <v>4588</v>
      </c>
      <c r="J88" s="215" t="s">
        <v>4399</v>
      </c>
      <c r="K88" s="177" t="s">
        <v>5882</v>
      </c>
      <c r="L88" s="260" t="s">
        <v>4622</v>
      </c>
      <c r="M88" s="177" t="s">
        <v>4786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5882</v>
      </c>
      <c r="S88" s="177" t="s">
        <v>4474</v>
      </c>
      <c r="T88" s="177" t="s">
        <v>5882</v>
      </c>
      <c r="U88" s="177" t="s">
        <v>4629</v>
      </c>
      <c r="V88" s="18">
        <v>6</v>
      </c>
      <c r="W88" s="265">
        <v>0</v>
      </c>
      <c r="X88" s="153" t="s">
        <v>5882</v>
      </c>
      <c r="Y88" s="227" t="s">
        <v>5882</v>
      </c>
      <c r="Z88" s="228" t="s">
        <v>5882</v>
      </c>
      <c r="AA88" s="228" t="s">
        <v>5882</v>
      </c>
      <c r="AB88" s="228" t="s">
        <v>5882</v>
      </c>
      <c r="AC88" s="228" t="s">
        <v>5882</v>
      </c>
      <c r="AD88" s="228" t="s">
        <v>5882</v>
      </c>
      <c r="AE88" s="215" t="s">
        <v>4891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5897</v>
      </c>
      <c r="AS88" s="177" t="s">
        <v>6241</v>
      </c>
      <c r="AT88" s="177" t="s">
        <v>6241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5882</v>
      </c>
      <c r="BH88" s="228" t="s">
        <v>5882</v>
      </c>
      <c r="BI88" s="228" t="s">
        <v>5882</v>
      </c>
      <c r="BJ88" s="228" t="s">
        <v>5882</v>
      </c>
      <c r="BK88" s="228" t="s">
        <v>5882</v>
      </c>
      <c r="BL88" s="227" t="s">
        <v>5882</v>
      </c>
      <c r="BM88" s="228" t="s">
        <v>5882</v>
      </c>
      <c r="BN88" s="228" t="s">
        <v>5882</v>
      </c>
      <c r="BO88" s="228" t="s">
        <v>5882</v>
      </c>
      <c r="BP88" s="228" t="s">
        <v>5882</v>
      </c>
      <c r="BQ88" s="243" t="s">
        <v>5882</v>
      </c>
      <c r="BR88" s="228" t="s">
        <v>5882</v>
      </c>
      <c r="BS88" s="228" t="s">
        <v>5882</v>
      </c>
      <c r="BT88" s="228" t="s">
        <v>5882</v>
      </c>
      <c r="BU88" s="228" t="s">
        <v>5882</v>
      </c>
      <c r="BV88" s="243" t="s">
        <v>5882</v>
      </c>
      <c r="BW88" s="228" t="s">
        <v>5882</v>
      </c>
      <c r="BX88" s="228" t="s">
        <v>5882</v>
      </c>
      <c r="BY88" s="228" t="s">
        <v>5882</v>
      </c>
      <c r="BZ88" s="228" t="s">
        <v>5882</v>
      </c>
      <c r="CA88" s="228" t="s">
        <v>5882</v>
      </c>
      <c r="CB88" s="234" t="s">
        <v>5882</v>
      </c>
      <c r="CC88" s="215" t="s">
        <v>4605</v>
      </c>
      <c r="CD88" s="177">
        <v>345</v>
      </c>
      <c r="CE88" s="32">
        <v>420</v>
      </c>
      <c r="CF88" s="60">
        <v>450</v>
      </c>
      <c r="CG88" s="32">
        <v>630</v>
      </c>
      <c r="CH88" s="67">
        <v>200000</v>
      </c>
      <c r="CI88" s="177" t="s">
        <v>4605</v>
      </c>
      <c r="CJ88" s="60">
        <v>345</v>
      </c>
      <c r="CK88" s="60">
        <v>410</v>
      </c>
      <c r="CL88" s="60">
        <v>450</v>
      </c>
      <c r="CM88" s="32">
        <v>630</v>
      </c>
      <c r="CN88" s="61">
        <v>200000</v>
      </c>
      <c r="CO88" s="232" t="s">
        <v>5882</v>
      </c>
      <c r="CP88" s="233" t="s">
        <v>5882</v>
      </c>
      <c r="CQ88" s="233" t="s">
        <v>5882</v>
      </c>
      <c r="CR88" s="234" t="s">
        <v>5882</v>
      </c>
      <c r="CS88" s="232" t="s">
        <v>5882</v>
      </c>
      <c r="CT88" s="233" t="s">
        <v>5882</v>
      </c>
      <c r="CU88" s="234" t="s">
        <v>5882</v>
      </c>
      <c r="CV88" s="177" t="s">
        <v>4476</v>
      </c>
      <c r="CW88" s="177">
        <v>640</v>
      </c>
      <c r="CX88" s="32">
        <v>730</v>
      </c>
      <c r="CY88" s="177">
        <v>800</v>
      </c>
      <c r="CZ88" s="32">
        <v>940</v>
      </c>
      <c r="DA88" s="61">
        <v>200000</v>
      </c>
      <c r="DB88" s="166" t="s">
        <v>5926</v>
      </c>
      <c r="DC88" s="177" t="s">
        <v>4498</v>
      </c>
      <c r="DD88" s="357" t="s">
        <v>4636</v>
      </c>
    </row>
    <row r="89" spans="1:108">
      <c r="A89" s="18">
        <v>84</v>
      </c>
      <c r="B89" s="362"/>
      <c r="C89" s="362"/>
      <c r="D89" s="379"/>
      <c r="E89" s="385"/>
      <c r="F89" s="362"/>
      <c r="G89" s="372"/>
      <c r="H89" s="362"/>
      <c r="I89" s="41" t="s">
        <v>4589</v>
      </c>
      <c r="J89" s="215" t="s">
        <v>4399</v>
      </c>
      <c r="K89" s="177" t="s">
        <v>5882</v>
      </c>
      <c r="L89" s="260" t="s">
        <v>4622</v>
      </c>
      <c r="M89" s="177" t="s">
        <v>4786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5882</v>
      </c>
      <c r="S89" s="177" t="s">
        <v>4474</v>
      </c>
      <c r="T89" s="177" t="s">
        <v>5882</v>
      </c>
      <c r="U89" s="177" t="s">
        <v>4629</v>
      </c>
      <c r="V89" s="18">
        <v>6</v>
      </c>
      <c r="W89" s="265">
        <v>0</v>
      </c>
      <c r="X89" s="153" t="s">
        <v>5882</v>
      </c>
      <c r="Y89" s="227" t="s">
        <v>5882</v>
      </c>
      <c r="Z89" s="228" t="s">
        <v>5882</v>
      </c>
      <c r="AA89" s="228" t="s">
        <v>5882</v>
      </c>
      <c r="AB89" s="228" t="s">
        <v>5882</v>
      </c>
      <c r="AC89" s="228" t="s">
        <v>5882</v>
      </c>
      <c r="AD89" s="228" t="s">
        <v>5882</v>
      </c>
      <c r="AE89" s="215" t="s">
        <v>4891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5897</v>
      </c>
      <c r="AS89" s="177" t="s">
        <v>6241</v>
      </c>
      <c r="AT89" s="177" t="s">
        <v>6241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5882</v>
      </c>
      <c r="BH89" s="228" t="s">
        <v>5882</v>
      </c>
      <c r="BI89" s="228" t="s">
        <v>5882</v>
      </c>
      <c r="BJ89" s="228" t="s">
        <v>5882</v>
      </c>
      <c r="BK89" s="228" t="s">
        <v>5882</v>
      </c>
      <c r="BL89" s="227" t="s">
        <v>5882</v>
      </c>
      <c r="BM89" s="228" t="s">
        <v>5882</v>
      </c>
      <c r="BN89" s="228" t="s">
        <v>5882</v>
      </c>
      <c r="BO89" s="228" t="s">
        <v>5882</v>
      </c>
      <c r="BP89" s="228" t="s">
        <v>5882</v>
      </c>
      <c r="BQ89" s="243" t="s">
        <v>5882</v>
      </c>
      <c r="BR89" s="228" t="s">
        <v>5882</v>
      </c>
      <c r="BS89" s="228" t="s">
        <v>5882</v>
      </c>
      <c r="BT89" s="228" t="s">
        <v>5882</v>
      </c>
      <c r="BU89" s="228" t="s">
        <v>5882</v>
      </c>
      <c r="BV89" s="243" t="s">
        <v>5882</v>
      </c>
      <c r="BW89" s="228" t="s">
        <v>5882</v>
      </c>
      <c r="BX89" s="228" t="s">
        <v>5882</v>
      </c>
      <c r="BY89" s="228" t="s">
        <v>5882</v>
      </c>
      <c r="BZ89" s="228" t="s">
        <v>5882</v>
      </c>
      <c r="CA89" s="228" t="s">
        <v>5882</v>
      </c>
      <c r="CB89" s="234" t="s">
        <v>5882</v>
      </c>
      <c r="CC89" s="215" t="s">
        <v>4605</v>
      </c>
      <c r="CD89" s="177">
        <v>345</v>
      </c>
      <c r="CE89" s="32">
        <v>420</v>
      </c>
      <c r="CF89" s="60">
        <v>450</v>
      </c>
      <c r="CG89" s="32">
        <v>630</v>
      </c>
      <c r="CH89" s="67">
        <v>200000</v>
      </c>
      <c r="CI89" s="177" t="s">
        <v>4605</v>
      </c>
      <c r="CJ89" s="60">
        <v>345</v>
      </c>
      <c r="CK89" s="60">
        <v>372</v>
      </c>
      <c r="CL89" s="60">
        <v>450</v>
      </c>
      <c r="CM89" s="32">
        <v>630</v>
      </c>
      <c r="CN89" s="61">
        <v>200000</v>
      </c>
      <c r="CO89" s="232" t="s">
        <v>5882</v>
      </c>
      <c r="CP89" s="233" t="s">
        <v>5882</v>
      </c>
      <c r="CQ89" s="233" t="s">
        <v>5882</v>
      </c>
      <c r="CR89" s="234" t="s">
        <v>5882</v>
      </c>
      <c r="CS89" s="232" t="s">
        <v>5882</v>
      </c>
      <c r="CT89" s="233" t="s">
        <v>5882</v>
      </c>
      <c r="CU89" s="234" t="s">
        <v>5882</v>
      </c>
      <c r="CV89" s="177" t="s">
        <v>4476</v>
      </c>
      <c r="CW89" s="177">
        <v>640</v>
      </c>
      <c r="CX89" s="32">
        <v>730</v>
      </c>
      <c r="CY89" s="177">
        <v>800</v>
      </c>
      <c r="CZ89" s="32">
        <v>940</v>
      </c>
      <c r="DA89" s="61">
        <v>200000</v>
      </c>
      <c r="DB89" s="166" t="s">
        <v>5926</v>
      </c>
      <c r="DC89" s="177" t="s">
        <v>4498</v>
      </c>
      <c r="DD89" s="357" t="s">
        <v>4636</v>
      </c>
    </row>
    <row r="90" spans="1:108">
      <c r="A90" s="18">
        <v>85</v>
      </c>
      <c r="B90" s="362"/>
      <c r="C90" s="362"/>
      <c r="D90" s="379"/>
      <c r="E90" s="385"/>
      <c r="F90" s="362"/>
      <c r="G90" s="372"/>
      <c r="H90" s="362"/>
      <c r="I90" s="41" t="s">
        <v>4590</v>
      </c>
      <c r="J90" s="215" t="s">
        <v>4399</v>
      </c>
      <c r="K90" s="177" t="s">
        <v>5882</v>
      </c>
      <c r="L90" s="260" t="s">
        <v>4622</v>
      </c>
      <c r="M90" s="177" t="s">
        <v>4786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5882</v>
      </c>
      <c r="S90" s="177" t="s">
        <v>4474</v>
      </c>
      <c r="T90" s="177" t="s">
        <v>5882</v>
      </c>
      <c r="U90" s="177" t="s">
        <v>4629</v>
      </c>
      <c r="V90" s="18">
        <v>6</v>
      </c>
      <c r="W90" s="265">
        <v>0</v>
      </c>
      <c r="X90" s="153" t="s">
        <v>5882</v>
      </c>
      <c r="Y90" s="227" t="s">
        <v>5882</v>
      </c>
      <c r="Z90" s="228" t="s">
        <v>5882</v>
      </c>
      <c r="AA90" s="228" t="s">
        <v>5882</v>
      </c>
      <c r="AB90" s="228" t="s">
        <v>5882</v>
      </c>
      <c r="AC90" s="228" t="s">
        <v>5882</v>
      </c>
      <c r="AD90" s="228" t="s">
        <v>5882</v>
      </c>
      <c r="AE90" s="215" t="s">
        <v>4891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5897</v>
      </c>
      <c r="AS90" s="177" t="s">
        <v>6241</v>
      </c>
      <c r="AT90" s="177" t="s">
        <v>6241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5882</v>
      </c>
      <c r="BH90" s="228" t="s">
        <v>5882</v>
      </c>
      <c r="BI90" s="228" t="s">
        <v>5882</v>
      </c>
      <c r="BJ90" s="228" t="s">
        <v>5882</v>
      </c>
      <c r="BK90" s="228" t="s">
        <v>5882</v>
      </c>
      <c r="BL90" s="227" t="s">
        <v>5882</v>
      </c>
      <c r="BM90" s="228" t="s">
        <v>5882</v>
      </c>
      <c r="BN90" s="228" t="s">
        <v>5882</v>
      </c>
      <c r="BO90" s="228" t="s">
        <v>5882</v>
      </c>
      <c r="BP90" s="228" t="s">
        <v>5882</v>
      </c>
      <c r="BQ90" s="243" t="s">
        <v>5882</v>
      </c>
      <c r="BR90" s="228" t="s">
        <v>5882</v>
      </c>
      <c r="BS90" s="228" t="s">
        <v>5882</v>
      </c>
      <c r="BT90" s="228" t="s">
        <v>5882</v>
      </c>
      <c r="BU90" s="228" t="s">
        <v>5882</v>
      </c>
      <c r="BV90" s="243" t="s">
        <v>5882</v>
      </c>
      <c r="BW90" s="228" t="s">
        <v>5882</v>
      </c>
      <c r="BX90" s="228" t="s">
        <v>5882</v>
      </c>
      <c r="BY90" s="228" t="s">
        <v>5882</v>
      </c>
      <c r="BZ90" s="228" t="s">
        <v>5882</v>
      </c>
      <c r="CA90" s="228" t="s">
        <v>5882</v>
      </c>
      <c r="CB90" s="234" t="s">
        <v>5882</v>
      </c>
      <c r="CC90" s="215" t="s">
        <v>4605</v>
      </c>
      <c r="CD90" s="177">
        <v>345</v>
      </c>
      <c r="CE90" s="32">
        <v>420</v>
      </c>
      <c r="CF90" s="60">
        <v>450</v>
      </c>
      <c r="CG90" s="32">
        <v>630</v>
      </c>
      <c r="CH90" s="67">
        <v>200000</v>
      </c>
      <c r="CI90" s="177" t="s">
        <v>4605</v>
      </c>
      <c r="CJ90" s="60">
        <v>345</v>
      </c>
      <c r="CK90" s="60">
        <v>393</v>
      </c>
      <c r="CL90" s="60">
        <v>450</v>
      </c>
      <c r="CM90" s="32">
        <v>630</v>
      </c>
      <c r="CN90" s="61">
        <v>200000</v>
      </c>
      <c r="CO90" s="232" t="s">
        <v>5882</v>
      </c>
      <c r="CP90" s="233" t="s">
        <v>5882</v>
      </c>
      <c r="CQ90" s="233" t="s">
        <v>5882</v>
      </c>
      <c r="CR90" s="234" t="s">
        <v>5882</v>
      </c>
      <c r="CS90" s="232" t="s">
        <v>5882</v>
      </c>
      <c r="CT90" s="233" t="s">
        <v>5882</v>
      </c>
      <c r="CU90" s="234" t="s">
        <v>5882</v>
      </c>
      <c r="CV90" s="177" t="s">
        <v>4476</v>
      </c>
      <c r="CW90" s="177">
        <v>640</v>
      </c>
      <c r="CX90" s="32">
        <v>730</v>
      </c>
      <c r="CY90" s="177">
        <v>800</v>
      </c>
      <c r="CZ90" s="32">
        <v>940</v>
      </c>
      <c r="DA90" s="61">
        <v>200000</v>
      </c>
      <c r="DB90" s="166" t="s">
        <v>5926</v>
      </c>
      <c r="DC90" s="177" t="s">
        <v>4498</v>
      </c>
      <c r="DD90" s="357" t="s">
        <v>4636</v>
      </c>
    </row>
    <row r="91" spans="1:108">
      <c r="A91" s="18">
        <v>86</v>
      </c>
      <c r="B91" s="362"/>
      <c r="C91" s="362"/>
      <c r="D91" s="379"/>
      <c r="E91" s="385"/>
      <c r="F91" s="362"/>
      <c r="G91" s="372"/>
      <c r="H91" s="362"/>
      <c r="I91" s="41" t="s">
        <v>4591</v>
      </c>
      <c r="J91" s="215" t="s">
        <v>4399</v>
      </c>
      <c r="K91" s="177" t="s">
        <v>5882</v>
      </c>
      <c r="L91" s="260" t="s">
        <v>4622</v>
      </c>
      <c r="M91" s="177" t="s">
        <v>4786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5882</v>
      </c>
      <c r="S91" s="177" t="s">
        <v>4474</v>
      </c>
      <c r="T91" s="177" t="s">
        <v>5882</v>
      </c>
      <c r="U91" s="177" t="s">
        <v>4629</v>
      </c>
      <c r="V91" s="18">
        <v>6</v>
      </c>
      <c r="W91" s="265">
        <v>0</v>
      </c>
      <c r="X91" s="153" t="s">
        <v>5882</v>
      </c>
      <c r="Y91" s="227" t="s">
        <v>5882</v>
      </c>
      <c r="Z91" s="228" t="s">
        <v>5882</v>
      </c>
      <c r="AA91" s="228" t="s">
        <v>5882</v>
      </c>
      <c r="AB91" s="228" t="s">
        <v>5882</v>
      </c>
      <c r="AC91" s="228" t="s">
        <v>5882</v>
      </c>
      <c r="AD91" s="228" t="s">
        <v>5882</v>
      </c>
      <c r="AE91" s="215" t="s">
        <v>4894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5897</v>
      </c>
      <c r="AS91" s="177" t="s">
        <v>6241</v>
      </c>
      <c r="AT91" s="177" t="s">
        <v>6241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5882</v>
      </c>
      <c r="BH91" s="228" t="s">
        <v>5882</v>
      </c>
      <c r="BI91" s="228" t="s">
        <v>5882</v>
      </c>
      <c r="BJ91" s="228" t="s">
        <v>5882</v>
      </c>
      <c r="BK91" s="228" t="s">
        <v>5882</v>
      </c>
      <c r="BL91" s="227" t="s">
        <v>5882</v>
      </c>
      <c r="BM91" s="228" t="s">
        <v>5882</v>
      </c>
      <c r="BN91" s="228" t="s">
        <v>5882</v>
      </c>
      <c r="BO91" s="228" t="s">
        <v>5882</v>
      </c>
      <c r="BP91" s="228" t="s">
        <v>5882</v>
      </c>
      <c r="BQ91" s="243" t="s">
        <v>5882</v>
      </c>
      <c r="BR91" s="228" t="s">
        <v>5882</v>
      </c>
      <c r="BS91" s="228" t="s">
        <v>5882</v>
      </c>
      <c r="BT91" s="228" t="s">
        <v>5882</v>
      </c>
      <c r="BU91" s="228" t="s">
        <v>5882</v>
      </c>
      <c r="BV91" s="243" t="s">
        <v>5882</v>
      </c>
      <c r="BW91" s="228" t="s">
        <v>5882</v>
      </c>
      <c r="BX91" s="228" t="s">
        <v>5882</v>
      </c>
      <c r="BY91" s="228" t="s">
        <v>5882</v>
      </c>
      <c r="BZ91" s="228" t="s">
        <v>5882</v>
      </c>
      <c r="CA91" s="228" t="s">
        <v>5882</v>
      </c>
      <c r="CB91" s="234" t="s">
        <v>5882</v>
      </c>
      <c r="CC91" s="215" t="s">
        <v>4605</v>
      </c>
      <c r="CD91" s="177">
        <v>345</v>
      </c>
      <c r="CE91" s="32">
        <v>420</v>
      </c>
      <c r="CF91" s="60">
        <v>450</v>
      </c>
      <c r="CG91" s="32">
        <v>630</v>
      </c>
      <c r="CH91" s="67">
        <v>200000</v>
      </c>
      <c r="CI91" s="177" t="s">
        <v>4605</v>
      </c>
      <c r="CJ91" s="60">
        <v>345</v>
      </c>
      <c r="CK91" s="60">
        <v>356</v>
      </c>
      <c r="CL91" s="60">
        <v>450</v>
      </c>
      <c r="CM91" s="32">
        <v>630</v>
      </c>
      <c r="CN91" s="61">
        <v>200000</v>
      </c>
      <c r="CO91" s="232" t="s">
        <v>5882</v>
      </c>
      <c r="CP91" s="233" t="s">
        <v>5882</v>
      </c>
      <c r="CQ91" s="233" t="s">
        <v>5882</v>
      </c>
      <c r="CR91" s="234" t="s">
        <v>5882</v>
      </c>
      <c r="CS91" s="232" t="s">
        <v>5882</v>
      </c>
      <c r="CT91" s="233" t="s">
        <v>5882</v>
      </c>
      <c r="CU91" s="234" t="s">
        <v>5882</v>
      </c>
      <c r="CV91" s="177" t="s">
        <v>4476</v>
      </c>
      <c r="CW91" s="177">
        <v>640</v>
      </c>
      <c r="CX91" s="32">
        <v>730</v>
      </c>
      <c r="CY91" s="177">
        <v>800</v>
      </c>
      <c r="CZ91" s="32">
        <v>940</v>
      </c>
      <c r="DA91" s="61">
        <v>200000</v>
      </c>
      <c r="DB91" s="166" t="s">
        <v>5926</v>
      </c>
      <c r="DC91" s="177" t="s">
        <v>4498</v>
      </c>
      <c r="DD91" s="357" t="s">
        <v>4636</v>
      </c>
    </row>
    <row r="92" spans="1:108">
      <c r="A92" s="18">
        <v>87</v>
      </c>
      <c r="B92" s="362"/>
      <c r="C92" s="362"/>
      <c r="D92" s="379"/>
      <c r="E92" s="385"/>
      <c r="F92" s="362"/>
      <c r="G92" s="372"/>
      <c r="H92" s="362"/>
      <c r="I92" s="41" t="s">
        <v>4592</v>
      </c>
      <c r="J92" s="215" t="s">
        <v>4399</v>
      </c>
      <c r="K92" s="177" t="s">
        <v>5882</v>
      </c>
      <c r="L92" s="260" t="s">
        <v>4622</v>
      </c>
      <c r="M92" s="177" t="s">
        <v>4786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5882</v>
      </c>
      <c r="S92" s="177" t="s">
        <v>4474</v>
      </c>
      <c r="T92" s="177" t="s">
        <v>5882</v>
      </c>
      <c r="U92" s="177" t="s">
        <v>4629</v>
      </c>
      <c r="V92" s="18">
        <v>6</v>
      </c>
      <c r="W92" s="265">
        <v>0</v>
      </c>
      <c r="X92" s="153" t="s">
        <v>5882</v>
      </c>
      <c r="Y92" s="227" t="s">
        <v>5882</v>
      </c>
      <c r="Z92" s="228" t="s">
        <v>5882</v>
      </c>
      <c r="AA92" s="228" t="s">
        <v>5882</v>
      </c>
      <c r="AB92" s="228" t="s">
        <v>5882</v>
      </c>
      <c r="AC92" s="228" t="s">
        <v>5882</v>
      </c>
      <c r="AD92" s="228" t="s">
        <v>5882</v>
      </c>
      <c r="AE92" s="215" t="s">
        <v>4894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5897</v>
      </c>
      <c r="AS92" s="177" t="s">
        <v>6241</v>
      </c>
      <c r="AT92" s="177" t="s">
        <v>6241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5882</v>
      </c>
      <c r="BH92" s="228" t="s">
        <v>5882</v>
      </c>
      <c r="BI92" s="228" t="s">
        <v>5882</v>
      </c>
      <c r="BJ92" s="228" t="s">
        <v>5882</v>
      </c>
      <c r="BK92" s="228" t="s">
        <v>5882</v>
      </c>
      <c r="BL92" s="227" t="s">
        <v>5882</v>
      </c>
      <c r="BM92" s="228" t="s">
        <v>5882</v>
      </c>
      <c r="BN92" s="228" t="s">
        <v>5882</v>
      </c>
      <c r="BO92" s="228" t="s">
        <v>5882</v>
      </c>
      <c r="BP92" s="228" t="s">
        <v>5882</v>
      </c>
      <c r="BQ92" s="243" t="s">
        <v>5882</v>
      </c>
      <c r="BR92" s="228" t="s">
        <v>5882</v>
      </c>
      <c r="BS92" s="228" t="s">
        <v>5882</v>
      </c>
      <c r="BT92" s="228" t="s">
        <v>5882</v>
      </c>
      <c r="BU92" s="228" t="s">
        <v>5882</v>
      </c>
      <c r="BV92" s="243" t="s">
        <v>5882</v>
      </c>
      <c r="BW92" s="228" t="s">
        <v>5882</v>
      </c>
      <c r="BX92" s="228" t="s">
        <v>5882</v>
      </c>
      <c r="BY92" s="228" t="s">
        <v>5882</v>
      </c>
      <c r="BZ92" s="228" t="s">
        <v>5882</v>
      </c>
      <c r="CA92" s="228" t="s">
        <v>5882</v>
      </c>
      <c r="CB92" s="234" t="s">
        <v>5882</v>
      </c>
      <c r="CC92" s="215" t="s">
        <v>4605</v>
      </c>
      <c r="CD92" s="177">
        <v>345</v>
      </c>
      <c r="CE92" s="32">
        <v>420</v>
      </c>
      <c r="CF92" s="60">
        <v>450</v>
      </c>
      <c r="CG92" s="32">
        <v>630</v>
      </c>
      <c r="CH92" s="67">
        <v>200000</v>
      </c>
      <c r="CI92" s="177" t="s">
        <v>4605</v>
      </c>
      <c r="CJ92" s="60">
        <v>345</v>
      </c>
      <c r="CK92" s="60">
        <v>385</v>
      </c>
      <c r="CL92" s="60">
        <v>450</v>
      </c>
      <c r="CM92" s="32">
        <v>630</v>
      </c>
      <c r="CN92" s="61">
        <v>200000</v>
      </c>
      <c r="CO92" s="232" t="s">
        <v>5882</v>
      </c>
      <c r="CP92" s="233" t="s">
        <v>5882</v>
      </c>
      <c r="CQ92" s="233" t="s">
        <v>5882</v>
      </c>
      <c r="CR92" s="234" t="s">
        <v>5882</v>
      </c>
      <c r="CS92" s="232" t="s">
        <v>5882</v>
      </c>
      <c r="CT92" s="233" t="s">
        <v>5882</v>
      </c>
      <c r="CU92" s="234" t="s">
        <v>5882</v>
      </c>
      <c r="CV92" s="177" t="s">
        <v>4476</v>
      </c>
      <c r="CW92" s="177">
        <v>640</v>
      </c>
      <c r="CX92" s="32">
        <v>730</v>
      </c>
      <c r="CY92" s="177">
        <v>800</v>
      </c>
      <c r="CZ92" s="32">
        <v>940</v>
      </c>
      <c r="DA92" s="61">
        <v>200000</v>
      </c>
      <c r="DB92" s="166" t="s">
        <v>5926</v>
      </c>
      <c r="DC92" s="177" t="s">
        <v>4498</v>
      </c>
      <c r="DD92" s="357" t="s">
        <v>4636</v>
      </c>
    </row>
    <row r="93" spans="1:108">
      <c r="A93" s="18">
        <v>88</v>
      </c>
      <c r="B93" s="362"/>
      <c r="C93" s="362"/>
      <c r="D93" s="379"/>
      <c r="E93" s="385"/>
      <c r="F93" s="362"/>
      <c r="G93" s="372"/>
      <c r="H93" s="362"/>
      <c r="I93" s="41" t="s">
        <v>4593</v>
      </c>
      <c r="J93" s="215" t="s">
        <v>4399</v>
      </c>
      <c r="K93" s="177" t="s">
        <v>5882</v>
      </c>
      <c r="L93" s="260" t="s">
        <v>4622</v>
      </c>
      <c r="M93" s="177" t="s">
        <v>4786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5882</v>
      </c>
      <c r="S93" s="177" t="s">
        <v>4474</v>
      </c>
      <c r="T93" s="177" t="s">
        <v>5882</v>
      </c>
      <c r="U93" s="177" t="s">
        <v>4629</v>
      </c>
      <c r="V93" s="18">
        <v>6</v>
      </c>
      <c r="W93" s="265">
        <v>0</v>
      </c>
      <c r="X93" s="153" t="s">
        <v>5882</v>
      </c>
      <c r="Y93" s="227" t="s">
        <v>5882</v>
      </c>
      <c r="Z93" s="228" t="s">
        <v>5882</v>
      </c>
      <c r="AA93" s="228" t="s">
        <v>5882</v>
      </c>
      <c r="AB93" s="228" t="s">
        <v>5882</v>
      </c>
      <c r="AC93" s="228" t="s">
        <v>5882</v>
      </c>
      <c r="AD93" s="228" t="s">
        <v>5882</v>
      </c>
      <c r="AE93" s="215" t="s">
        <v>4892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5897</v>
      </c>
      <c r="AS93" s="177" t="s">
        <v>6241</v>
      </c>
      <c r="AT93" s="177" t="s">
        <v>6241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5882</v>
      </c>
      <c r="BH93" s="228" t="s">
        <v>5882</v>
      </c>
      <c r="BI93" s="228" t="s">
        <v>5882</v>
      </c>
      <c r="BJ93" s="228" t="s">
        <v>5882</v>
      </c>
      <c r="BK93" s="228" t="s">
        <v>5882</v>
      </c>
      <c r="BL93" s="227" t="s">
        <v>5882</v>
      </c>
      <c r="BM93" s="228" t="s">
        <v>5882</v>
      </c>
      <c r="BN93" s="228" t="s">
        <v>5882</v>
      </c>
      <c r="BO93" s="228" t="s">
        <v>5882</v>
      </c>
      <c r="BP93" s="228" t="s">
        <v>5882</v>
      </c>
      <c r="BQ93" s="243" t="s">
        <v>5882</v>
      </c>
      <c r="BR93" s="228" t="s">
        <v>5882</v>
      </c>
      <c r="BS93" s="228" t="s">
        <v>5882</v>
      </c>
      <c r="BT93" s="228" t="s">
        <v>5882</v>
      </c>
      <c r="BU93" s="228" t="s">
        <v>5882</v>
      </c>
      <c r="BV93" s="243" t="s">
        <v>5882</v>
      </c>
      <c r="BW93" s="228" t="s">
        <v>5882</v>
      </c>
      <c r="BX93" s="228" t="s">
        <v>5882</v>
      </c>
      <c r="BY93" s="228" t="s">
        <v>5882</v>
      </c>
      <c r="BZ93" s="228" t="s">
        <v>5882</v>
      </c>
      <c r="CA93" s="228" t="s">
        <v>5882</v>
      </c>
      <c r="CB93" s="234" t="s">
        <v>5882</v>
      </c>
      <c r="CC93" s="215" t="s">
        <v>4605</v>
      </c>
      <c r="CD93" s="177">
        <v>345</v>
      </c>
      <c r="CE93" s="32">
        <v>420</v>
      </c>
      <c r="CF93" s="60">
        <v>450</v>
      </c>
      <c r="CG93" s="32">
        <v>630</v>
      </c>
      <c r="CH93" s="67">
        <v>200000</v>
      </c>
      <c r="CI93" s="177" t="s">
        <v>4605</v>
      </c>
      <c r="CJ93" s="60">
        <v>345</v>
      </c>
      <c r="CK93" s="60">
        <v>397</v>
      </c>
      <c r="CL93" s="60">
        <v>450</v>
      </c>
      <c r="CM93" s="32">
        <v>630</v>
      </c>
      <c r="CN93" s="61">
        <v>200000</v>
      </c>
      <c r="CO93" s="232" t="s">
        <v>5882</v>
      </c>
      <c r="CP93" s="233" t="s">
        <v>5882</v>
      </c>
      <c r="CQ93" s="233" t="s">
        <v>5882</v>
      </c>
      <c r="CR93" s="234" t="s">
        <v>5882</v>
      </c>
      <c r="CS93" s="232" t="s">
        <v>5882</v>
      </c>
      <c r="CT93" s="233" t="s">
        <v>5882</v>
      </c>
      <c r="CU93" s="234" t="s">
        <v>5882</v>
      </c>
      <c r="CV93" s="177" t="s">
        <v>4476</v>
      </c>
      <c r="CW93" s="177">
        <v>640</v>
      </c>
      <c r="CX93" s="32">
        <v>730</v>
      </c>
      <c r="CY93" s="177">
        <v>800</v>
      </c>
      <c r="CZ93" s="32">
        <v>940</v>
      </c>
      <c r="DA93" s="61">
        <v>200000</v>
      </c>
      <c r="DB93" s="166" t="s">
        <v>5926</v>
      </c>
      <c r="DC93" s="177" t="s">
        <v>4498</v>
      </c>
      <c r="DD93" s="357" t="s">
        <v>4636</v>
      </c>
    </row>
    <row r="94" spans="1:108">
      <c r="A94" s="18">
        <v>89</v>
      </c>
      <c r="B94" s="362"/>
      <c r="C94" s="362"/>
      <c r="D94" s="379"/>
      <c r="E94" s="385"/>
      <c r="F94" s="362"/>
      <c r="G94" s="372"/>
      <c r="H94" s="362"/>
      <c r="I94" s="41" t="s">
        <v>4594</v>
      </c>
      <c r="J94" s="215" t="s">
        <v>4399</v>
      </c>
      <c r="K94" s="177" t="s">
        <v>5882</v>
      </c>
      <c r="L94" s="260" t="s">
        <v>4622</v>
      </c>
      <c r="M94" s="177" t="s">
        <v>4786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5882</v>
      </c>
      <c r="S94" s="177" t="s">
        <v>4474</v>
      </c>
      <c r="T94" s="177" t="s">
        <v>5882</v>
      </c>
      <c r="U94" s="177" t="s">
        <v>4629</v>
      </c>
      <c r="V94" s="18">
        <v>6</v>
      </c>
      <c r="W94" s="265">
        <v>0</v>
      </c>
      <c r="X94" s="153" t="s">
        <v>5882</v>
      </c>
      <c r="Y94" s="227" t="s">
        <v>5882</v>
      </c>
      <c r="Z94" s="228" t="s">
        <v>5882</v>
      </c>
      <c r="AA94" s="228" t="s">
        <v>5882</v>
      </c>
      <c r="AB94" s="228" t="s">
        <v>5882</v>
      </c>
      <c r="AC94" s="228" t="s">
        <v>5882</v>
      </c>
      <c r="AD94" s="228" t="s">
        <v>5882</v>
      </c>
      <c r="AE94" s="215" t="s">
        <v>4892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5897</v>
      </c>
      <c r="AS94" s="177" t="s">
        <v>6241</v>
      </c>
      <c r="AT94" s="177" t="s">
        <v>6241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5882</v>
      </c>
      <c r="BH94" s="228" t="s">
        <v>5882</v>
      </c>
      <c r="BI94" s="228" t="s">
        <v>5882</v>
      </c>
      <c r="BJ94" s="228" t="s">
        <v>5882</v>
      </c>
      <c r="BK94" s="228" t="s">
        <v>5882</v>
      </c>
      <c r="BL94" s="227" t="s">
        <v>5882</v>
      </c>
      <c r="BM94" s="228" t="s">
        <v>5882</v>
      </c>
      <c r="BN94" s="228" t="s">
        <v>5882</v>
      </c>
      <c r="BO94" s="228" t="s">
        <v>5882</v>
      </c>
      <c r="BP94" s="228" t="s">
        <v>5882</v>
      </c>
      <c r="BQ94" s="243" t="s">
        <v>5882</v>
      </c>
      <c r="BR94" s="228" t="s">
        <v>5882</v>
      </c>
      <c r="BS94" s="228" t="s">
        <v>5882</v>
      </c>
      <c r="BT94" s="228" t="s">
        <v>5882</v>
      </c>
      <c r="BU94" s="228" t="s">
        <v>5882</v>
      </c>
      <c r="BV94" s="243" t="s">
        <v>5882</v>
      </c>
      <c r="BW94" s="228" t="s">
        <v>5882</v>
      </c>
      <c r="BX94" s="228" t="s">
        <v>5882</v>
      </c>
      <c r="BY94" s="228" t="s">
        <v>5882</v>
      </c>
      <c r="BZ94" s="228" t="s">
        <v>5882</v>
      </c>
      <c r="CA94" s="228" t="s">
        <v>5882</v>
      </c>
      <c r="CB94" s="234" t="s">
        <v>5882</v>
      </c>
      <c r="CC94" s="215" t="s">
        <v>4605</v>
      </c>
      <c r="CD94" s="177">
        <v>345</v>
      </c>
      <c r="CE94" s="32">
        <v>420</v>
      </c>
      <c r="CF94" s="60">
        <v>450</v>
      </c>
      <c r="CG94" s="32">
        <v>630</v>
      </c>
      <c r="CH94" s="67">
        <v>200000</v>
      </c>
      <c r="CI94" s="177" t="s">
        <v>4605</v>
      </c>
      <c r="CJ94" s="60">
        <v>345</v>
      </c>
      <c r="CK94" s="60">
        <v>397</v>
      </c>
      <c r="CL94" s="60">
        <v>450</v>
      </c>
      <c r="CM94" s="32">
        <v>630</v>
      </c>
      <c r="CN94" s="61">
        <v>200000</v>
      </c>
      <c r="CO94" s="232" t="s">
        <v>5882</v>
      </c>
      <c r="CP94" s="233" t="s">
        <v>5882</v>
      </c>
      <c r="CQ94" s="233" t="s">
        <v>5882</v>
      </c>
      <c r="CR94" s="234" t="s">
        <v>5882</v>
      </c>
      <c r="CS94" s="232" t="s">
        <v>5882</v>
      </c>
      <c r="CT94" s="233" t="s">
        <v>5882</v>
      </c>
      <c r="CU94" s="234" t="s">
        <v>5882</v>
      </c>
      <c r="CV94" s="177" t="s">
        <v>4476</v>
      </c>
      <c r="CW94" s="177">
        <v>640</v>
      </c>
      <c r="CX94" s="32">
        <v>730</v>
      </c>
      <c r="CY94" s="177">
        <v>800</v>
      </c>
      <c r="CZ94" s="32">
        <v>940</v>
      </c>
      <c r="DA94" s="61">
        <v>200000</v>
      </c>
      <c r="DB94" s="166" t="s">
        <v>5926</v>
      </c>
      <c r="DC94" s="177" t="s">
        <v>4498</v>
      </c>
      <c r="DD94" s="357" t="s">
        <v>4636</v>
      </c>
    </row>
    <row r="95" spans="1:108">
      <c r="A95" s="18">
        <v>90</v>
      </c>
      <c r="B95" s="362"/>
      <c r="C95" s="362"/>
      <c r="D95" s="379"/>
      <c r="E95" s="385"/>
      <c r="F95" s="362"/>
      <c r="G95" s="372"/>
      <c r="H95" s="362"/>
      <c r="I95" s="41" t="s">
        <v>4595</v>
      </c>
      <c r="J95" s="215" t="s">
        <v>4399</v>
      </c>
      <c r="K95" s="177" t="s">
        <v>5882</v>
      </c>
      <c r="L95" s="260" t="s">
        <v>4622</v>
      </c>
      <c r="M95" s="177" t="s">
        <v>4786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5882</v>
      </c>
      <c r="S95" s="177" t="s">
        <v>4474</v>
      </c>
      <c r="T95" s="177" t="s">
        <v>5882</v>
      </c>
      <c r="U95" s="177" t="s">
        <v>4629</v>
      </c>
      <c r="V95" s="18">
        <v>6</v>
      </c>
      <c r="W95" s="265">
        <v>0</v>
      </c>
      <c r="X95" s="153" t="s">
        <v>5882</v>
      </c>
      <c r="Y95" s="227" t="s">
        <v>5882</v>
      </c>
      <c r="Z95" s="228" t="s">
        <v>5882</v>
      </c>
      <c r="AA95" s="228" t="s">
        <v>5882</v>
      </c>
      <c r="AB95" s="228" t="s">
        <v>5882</v>
      </c>
      <c r="AC95" s="228" t="s">
        <v>5882</v>
      </c>
      <c r="AD95" s="228" t="s">
        <v>5882</v>
      </c>
      <c r="AE95" s="215" t="s">
        <v>4891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5897</v>
      </c>
      <c r="AS95" s="177" t="s">
        <v>6241</v>
      </c>
      <c r="AT95" s="177" t="s">
        <v>6241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5882</v>
      </c>
      <c r="BH95" s="228" t="s">
        <v>5882</v>
      </c>
      <c r="BI95" s="228" t="s">
        <v>5882</v>
      </c>
      <c r="BJ95" s="228" t="s">
        <v>5882</v>
      </c>
      <c r="BK95" s="228" t="s">
        <v>5882</v>
      </c>
      <c r="BL95" s="227" t="s">
        <v>5882</v>
      </c>
      <c r="BM95" s="228" t="s">
        <v>5882</v>
      </c>
      <c r="BN95" s="228" t="s">
        <v>5882</v>
      </c>
      <c r="BO95" s="228" t="s">
        <v>5882</v>
      </c>
      <c r="BP95" s="228" t="s">
        <v>5882</v>
      </c>
      <c r="BQ95" s="243" t="s">
        <v>5882</v>
      </c>
      <c r="BR95" s="228" t="s">
        <v>5882</v>
      </c>
      <c r="BS95" s="228" t="s">
        <v>5882</v>
      </c>
      <c r="BT95" s="228" t="s">
        <v>5882</v>
      </c>
      <c r="BU95" s="228" t="s">
        <v>5882</v>
      </c>
      <c r="BV95" s="243" t="s">
        <v>5882</v>
      </c>
      <c r="BW95" s="228" t="s">
        <v>5882</v>
      </c>
      <c r="BX95" s="228" t="s">
        <v>5882</v>
      </c>
      <c r="BY95" s="228" t="s">
        <v>5882</v>
      </c>
      <c r="BZ95" s="228" t="s">
        <v>5882</v>
      </c>
      <c r="CA95" s="228" t="s">
        <v>5882</v>
      </c>
      <c r="CB95" s="234" t="s">
        <v>5882</v>
      </c>
      <c r="CC95" s="215" t="s">
        <v>4605</v>
      </c>
      <c r="CD95" s="177">
        <v>345</v>
      </c>
      <c r="CE95" s="32">
        <v>420</v>
      </c>
      <c r="CF95" s="60">
        <v>450</v>
      </c>
      <c r="CG95" s="32">
        <v>630</v>
      </c>
      <c r="CH95" s="67">
        <v>200000</v>
      </c>
      <c r="CI95" s="177" t="s">
        <v>4605</v>
      </c>
      <c r="CJ95" s="60">
        <v>345</v>
      </c>
      <c r="CK95" s="32">
        <v>420</v>
      </c>
      <c r="CL95" s="60">
        <v>450</v>
      </c>
      <c r="CM95" s="32">
        <v>630</v>
      </c>
      <c r="CN95" s="61">
        <v>200000</v>
      </c>
      <c r="CO95" s="232" t="s">
        <v>5882</v>
      </c>
      <c r="CP95" s="233" t="s">
        <v>5882</v>
      </c>
      <c r="CQ95" s="233" t="s">
        <v>5882</v>
      </c>
      <c r="CR95" s="234" t="s">
        <v>5882</v>
      </c>
      <c r="CS95" s="232" t="s">
        <v>5882</v>
      </c>
      <c r="CT95" s="233" t="s">
        <v>5882</v>
      </c>
      <c r="CU95" s="234" t="s">
        <v>5882</v>
      </c>
      <c r="CV95" s="177" t="s">
        <v>4476</v>
      </c>
      <c r="CW95" s="177">
        <v>640</v>
      </c>
      <c r="CX95" s="32">
        <v>730</v>
      </c>
      <c r="CY95" s="177">
        <v>800</v>
      </c>
      <c r="CZ95" s="32">
        <v>940</v>
      </c>
      <c r="DA95" s="61">
        <v>200000</v>
      </c>
      <c r="DB95" s="166" t="s">
        <v>5926</v>
      </c>
      <c r="DC95" s="177" t="s">
        <v>4498</v>
      </c>
      <c r="DD95" s="357" t="s">
        <v>4636</v>
      </c>
    </row>
    <row r="96" spans="1:108">
      <c r="A96" s="18">
        <v>91</v>
      </c>
      <c r="B96" s="362"/>
      <c r="C96" s="362"/>
      <c r="D96" s="379"/>
      <c r="E96" s="385"/>
      <c r="F96" s="362"/>
      <c r="G96" s="372"/>
      <c r="H96" s="362"/>
      <c r="I96" s="41" t="s">
        <v>4596</v>
      </c>
      <c r="J96" s="215" t="s">
        <v>4399</v>
      </c>
      <c r="K96" s="177" t="s">
        <v>5882</v>
      </c>
      <c r="L96" s="260" t="s">
        <v>4622</v>
      </c>
      <c r="M96" s="177" t="s">
        <v>4786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5882</v>
      </c>
      <c r="S96" s="177" t="s">
        <v>4474</v>
      </c>
      <c r="T96" s="177" t="s">
        <v>5882</v>
      </c>
      <c r="U96" s="177" t="s">
        <v>4629</v>
      </c>
      <c r="V96" s="18">
        <v>6</v>
      </c>
      <c r="W96" s="265">
        <v>0</v>
      </c>
      <c r="X96" s="153" t="s">
        <v>5882</v>
      </c>
      <c r="Y96" s="227" t="s">
        <v>5882</v>
      </c>
      <c r="Z96" s="228" t="s">
        <v>5882</v>
      </c>
      <c r="AA96" s="228" t="s">
        <v>5882</v>
      </c>
      <c r="AB96" s="228" t="s">
        <v>5882</v>
      </c>
      <c r="AC96" s="228" t="s">
        <v>5882</v>
      </c>
      <c r="AD96" s="228" t="s">
        <v>5882</v>
      </c>
      <c r="AE96" s="215" t="s">
        <v>4891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5897</v>
      </c>
      <c r="AS96" s="177" t="s">
        <v>6241</v>
      </c>
      <c r="AT96" s="177" t="s">
        <v>6241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5882</v>
      </c>
      <c r="BH96" s="228" t="s">
        <v>5882</v>
      </c>
      <c r="BI96" s="228" t="s">
        <v>5882</v>
      </c>
      <c r="BJ96" s="228" t="s">
        <v>5882</v>
      </c>
      <c r="BK96" s="228" t="s">
        <v>5882</v>
      </c>
      <c r="BL96" s="227" t="s">
        <v>5882</v>
      </c>
      <c r="BM96" s="228" t="s">
        <v>5882</v>
      </c>
      <c r="BN96" s="228" t="s">
        <v>5882</v>
      </c>
      <c r="BO96" s="228" t="s">
        <v>5882</v>
      </c>
      <c r="BP96" s="228" t="s">
        <v>5882</v>
      </c>
      <c r="BQ96" s="243" t="s">
        <v>5882</v>
      </c>
      <c r="BR96" s="228" t="s">
        <v>5882</v>
      </c>
      <c r="BS96" s="228" t="s">
        <v>5882</v>
      </c>
      <c r="BT96" s="228" t="s">
        <v>5882</v>
      </c>
      <c r="BU96" s="228" t="s">
        <v>5882</v>
      </c>
      <c r="BV96" s="243" t="s">
        <v>5882</v>
      </c>
      <c r="BW96" s="228" t="s">
        <v>5882</v>
      </c>
      <c r="BX96" s="228" t="s">
        <v>5882</v>
      </c>
      <c r="BY96" s="228" t="s">
        <v>5882</v>
      </c>
      <c r="BZ96" s="228" t="s">
        <v>5882</v>
      </c>
      <c r="CA96" s="228" t="s">
        <v>5882</v>
      </c>
      <c r="CB96" s="234" t="s">
        <v>5882</v>
      </c>
      <c r="CC96" s="215" t="s">
        <v>4605</v>
      </c>
      <c r="CD96" s="177">
        <v>345</v>
      </c>
      <c r="CE96" s="32">
        <v>420</v>
      </c>
      <c r="CF96" s="60">
        <v>450</v>
      </c>
      <c r="CG96" s="32">
        <v>630</v>
      </c>
      <c r="CH96" s="67">
        <v>200000</v>
      </c>
      <c r="CI96" s="177" t="s">
        <v>4605</v>
      </c>
      <c r="CJ96" s="60">
        <v>345</v>
      </c>
      <c r="CK96" s="32">
        <v>420</v>
      </c>
      <c r="CL96" s="60">
        <v>450</v>
      </c>
      <c r="CM96" s="32">
        <v>630</v>
      </c>
      <c r="CN96" s="61">
        <v>200000</v>
      </c>
      <c r="CO96" s="232" t="s">
        <v>5882</v>
      </c>
      <c r="CP96" s="233" t="s">
        <v>5882</v>
      </c>
      <c r="CQ96" s="233" t="s">
        <v>5882</v>
      </c>
      <c r="CR96" s="234" t="s">
        <v>5882</v>
      </c>
      <c r="CS96" s="232" t="s">
        <v>5882</v>
      </c>
      <c r="CT96" s="233" t="s">
        <v>5882</v>
      </c>
      <c r="CU96" s="234" t="s">
        <v>5882</v>
      </c>
      <c r="CV96" s="177" t="s">
        <v>4476</v>
      </c>
      <c r="CW96" s="177">
        <v>640</v>
      </c>
      <c r="CX96" s="32">
        <v>730</v>
      </c>
      <c r="CY96" s="177">
        <v>800</v>
      </c>
      <c r="CZ96" s="32">
        <v>940</v>
      </c>
      <c r="DA96" s="61">
        <v>200000</v>
      </c>
      <c r="DB96" s="166" t="s">
        <v>5926</v>
      </c>
      <c r="DC96" s="177" t="s">
        <v>4498</v>
      </c>
      <c r="DD96" s="357" t="s">
        <v>4636</v>
      </c>
    </row>
    <row r="97" spans="1:108">
      <c r="A97" s="18">
        <v>92</v>
      </c>
      <c r="B97" s="362"/>
      <c r="C97" s="362"/>
      <c r="D97" s="379"/>
      <c r="E97" s="385"/>
      <c r="F97" s="362"/>
      <c r="G97" s="372"/>
      <c r="H97" s="362"/>
      <c r="I97" s="41" t="s">
        <v>4600</v>
      </c>
      <c r="J97" s="215" t="s">
        <v>4399</v>
      </c>
      <c r="K97" s="177" t="s">
        <v>5882</v>
      </c>
      <c r="L97" s="260" t="s">
        <v>4622</v>
      </c>
      <c r="M97" s="177" t="s">
        <v>4786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5882</v>
      </c>
      <c r="S97" s="177" t="s">
        <v>4474</v>
      </c>
      <c r="T97" s="177" t="s">
        <v>5882</v>
      </c>
      <c r="U97" s="177" t="s">
        <v>4629</v>
      </c>
      <c r="V97" s="18">
        <v>6</v>
      </c>
      <c r="W97" s="265">
        <v>0</v>
      </c>
      <c r="X97" s="153" t="s">
        <v>5882</v>
      </c>
      <c r="Y97" s="227" t="s">
        <v>5882</v>
      </c>
      <c r="Z97" s="228" t="s">
        <v>5882</v>
      </c>
      <c r="AA97" s="228" t="s">
        <v>5882</v>
      </c>
      <c r="AB97" s="228" t="s">
        <v>5882</v>
      </c>
      <c r="AC97" s="228" t="s">
        <v>5882</v>
      </c>
      <c r="AD97" s="228" t="s">
        <v>5882</v>
      </c>
      <c r="AE97" s="215" t="s">
        <v>4892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5897</v>
      </c>
      <c r="AS97" s="177" t="s">
        <v>6241</v>
      </c>
      <c r="AT97" s="177" t="s">
        <v>6241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5882</v>
      </c>
      <c r="BH97" s="228" t="s">
        <v>5882</v>
      </c>
      <c r="BI97" s="228" t="s">
        <v>5882</v>
      </c>
      <c r="BJ97" s="228" t="s">
        <v>5882</v>
      </c>
      <c r="BK97" s="228" t="s">
        <v>5882</v>
      </c>
      <c r="BL97" s="227" t="s">
        <v>5882</v>
      </c>
      <c r="BM97" s="228" t="s">
        <v>5882</v>
      </c>
      <c r="BN97" s="228" t="s">
        <v>5882</v>
      </c>
      <c r="BO97" s="228" t="s">
        <v>5882</v>
      </c>
      <c r="BP97" s="228" t="s">
        <v>5882</v>
      </c>
      <c r="BQ97" s="243" t="s">
        <v>5882</v>
      </c>
      <c r="BR97" s="228" t="s">
        <v>5882</v>
      </c>
      <c r="BS97" s="228" t="s">
        <v>5882</v>
      </c>
      <c r="BT97" s="228" t="s">
        <v>5882</v>
      </c>
      <c r="BU97" s="228" t="s">
        <v>5882</v>
      </c>
      <c r="BV97" s="243" t="s">
        <v>5882</v>
      </c>
      <c r="BW97" s="228" t="s">
        <v>5882</v>
      </c>
      <c r="BX97" s="228" t="s">
        <v>5882</v>
      </c>
      <c r="BY97" s="228" t="s">
        <v>5882</v>
      </c>
      <c r="BZ97" s="228" t="s">
        <v>5882</v>
      </c>
      <c r="CA97" s="228" t="s">
        <v>5882</v>
      </c>
      <c r="CB97" s="234" t="s">
        <v>5882</v>
      </c>
      <c r="CC97" s="215" t="s">
        <v>4605</v>
      </c>
      <c r="CD97" s="177">
        <v>345</v>
      </c>
      <c r="CE97" s="32">
        <v>420</v>
      </c>
      <c r="CF97" s="60">
        <v>450</v>
      </c>
      <c r="CG97" s="32">
        <v>630</v>
      </c>
      <c r="CH97" s="67">
        <v>200000</v>
      </c>
      <c r="CI97" s="177" t="s">
        <v>4605</v>
      </c>
      <c r="CJ97" s="60">
        <v>345</v>
      </c>
      <c r="CK97" s="32">
        <v>420</v>
      </c>
      <c r="CL97" s="60">
        <v>450</v>
      </c>
      <c r="CM97" s="32">
        <v>630</v>
      </c>
      <c r="CN97" s="61">
        <v>200000</v>
      </c>
      <c r="CO97" s="232" t="s">
        <v>5882</v>
      </c>
      <c r="CP97" s="233" t="s">
        <v>5882</v>
      </c>
      <c r="CQ97" s="233" t="s">
        <v>5882</v>
      </c>
      <c r="CR97" s="234" t="s">
        <v>5882</v>
      </c>
      <c r="CS97" s="232" t="s">
        <v>5882</v>
      </c>
      <c r="CT97" s="233" t="s">
        <v>5882</v>
      </c>
      <c r="CU97" s="234" t="s">
        <v>5882</v>
      </c>
      <c r="CV97" s="177" t="s">
        <v>4476</v>
      </c>
      <c r="CW97" s="177">
        <v>640</v>
      </c>
      <c r="CX97" s="32">
        <v>730</v>
      </c>
      <c r="CY97" s="177">
        <v>800</v>
      </c>
      <c r="CZ97" s="32">
        <v>940</v>
      </c>
      <c r="DA97" s="61">
        <v>200000</v>
      </c>
      <c r="DB97" s="166" t="s">
        <v>5926</v>
      </c>
      <c r="DC97" s="177" t="s">
        <v>4498</v>
      </c>
      <c r="DD97" s="357" t="s">
        <v>4636</v>
      </c>
    </row>
    <row r="98" spans="1:108">
      <c r="A98" s="18">
        <v>93</v>
      </c>
      <c r="B98" s="362"/>
      <c r="C98" s="362"/>
      <c r="D98" s="379"/>
      <c r="E98" s="385"/>
      <c r="F98" s="362"/>
      <c r="G98" s="372"/>
      <c r="H98" s="362"/>
      <c r="I98" s="41" t="s">
        <v>4597</v>
      </c>
      <c r="J98" s="215" t="s">
        <v>4399</v>
      </c>
      <c r="K98" s="177" t="s">
        <v>5882</v>
      </c>
      <c r="L98" s="260" t="s">
        <v>4622</v>
      </c>
      <c r="M98" s="177" t="s">
        <v>4786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5882</v>
      </c>
      <c r="S98" s="177" t="s">
        <v>4474</v>
      </c>
      <c r="T98" s="177" t="s">
        <v>5882</v>
      </c>
      <c r="U98" s="177" t="s">
        <v>4629</v>
      </c>
      <c r="V98" s="18">
        <v>6</v>
      </c>
      <c r="W98" s="265">
        <v>0</v>
      </c>
      <c r="X98" s="153" t="s">
        <v>5882</v>
      </c>
      <c r="Y98" s="227" t="s">
        <v>5882</v>
      </c>
      <c r="Z98" s="228" t="s">
        <v>5882</v>
      </c>
      <c r="AA98" s="228" t="s">
        <v>5882</v>
      </c>
      <c r="AB98" s="228" t="s">
        <v>5882</v>
      </c>
      <c r="AC98" s="228" t="s">
        <v>5882</v>
      </c>
      <c r="AD98" s="228" t="s">
        <v>5882</v>
      </c>
      <c r="AE98" s="215" t="s">
        <v>4892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5897</v>
      </c>
      <c r="AS98" s="177" t="s">
        <v>6241</v>
      </c>
      <c r="AT98" s="177" t="s">
        <v>6241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5882</v>
      </c>
      <c r="BH98" s="228" t="s">
        <v>5882</v>
      </c>
      <c r="BI98" s="228" t="s">
        <v>5882</v>
      </c>
      <c r="BJ98" s="228" t="s">
        <v>5882</v>
      </c>
      <c r="BK98" s="228" t="s">
        <v>5882</v>
      </c>
      <c r="BL98" s="227" t="s">
        <v>5882</v>
      </c>
      <c r="BM98" s="228" t="s">
        <v>5882</v>
      </c>
      <c r="BN98" s="228" t="s">
        <v>5882</v>
      </c>
      <c r="BO98" s="228" t="s">
        <v>5882</v>
      </c>
      <c r="BP98" s="228" t="s">
        <v>5882</v>
      </c>
      <c r="BQ98" s="243" t="s">
        <v>5882</v>
      </c>
      <c r="BR98" s="228" t="s">
        <v>5882</v>
      </c>
      <c r="BS98" s="228" t="s">
        <v>5882</v>
      </c>
      <c r="BT98" s="228" t="s">
        <v>5882</v>
      </c>
      <c r="BU98" s="228" t="s">
        <v>5882</v>
      </c>
      <c r="BV98" s="243" t="s">
        <v>5882</v>
      </c>
      <c r="BW98" s="228" t="s">
        <v>5882</v>
      </c>
      <c r="BX98" s="228" t="s">
        <v>5882</v>
      </c>
      <c r="BY98" s="228" t="s">
        <v>5882</v>
      </c>
      <c r="BZ98" s="228" t="s">
        <v>5882</v>
      </c>
      <c r="CA98" s="228" t="s">
        <v>5882</v>
      </c>
      <c r="CB98" s="234" t="s">
        <v>5882</v>
      </c>
      <c r="CC98" s="215" t="s">
        <v>4605</v>
      </c>
      <c r="CD98" s="177">
        <v>345</v>
      </c>
      <c r="CE98" s="32">
        <v>420</v>
      </c>
      <c r="CF98" s="60">
        <v>450</v>
      </c>
      <c r="CG98" s="32">
        <v>630</v>
      </c>
      <c r="CH98" s="67">
        <v>200000</v>
      </c>
      <c r="CI98" s="177" t="s">
        <v>4605</v>
      </c>
      <c r="CJ98" s="60">
        <v>345</v>
      </c>
      <c r="CK98" s="32">
        <v>420</v>
      </c>
      <c r="CL98" s="60">
        <v>450</v>
      </c>
      <c r="CM98" s="32">
        <v>630</v>
      </c>
      <c r="CN98" s="61">
        <v>200000</v>
      </c>
      <c r="CO98" s="232" t="s">
        <v>5882</v>
      </c>
      <c r="CP98" s="233" t="s">
        <v>5882</v>
      </c>
      <c r="CQ98" s="233" t="s">
        <v>5882</v>
      </c>
      <c r="CR98" s="234" t="s">
        <v>5882</v>
      </c>
      <c r="CS98" s="232" t="s">
        <v>5882</v>
      </c>
      <c r="CT98" s="233" t="s">
        <v>5882</v>
      </c>
      <c r="CU98" s="234" t="s">
        <v>5882</v>
      </c>
      <c r="CV98" s="177" t="s">
        <v>4476</v>
      </c>
      <c r="CW98" s="177">
        <v>640</v>
      </c>
      <c r="CX98" s="32">
        <v>730</v>
      </c>
      <c r="CY98" s="177">
        <v>800</v>
      </c>
      <c r="CZ98" s="32">
        <v>940</v>
      </c>
      <c r="DA98" s="61">
        <v>200000</v>
      </c>
      <c r="DB98" s="166" t="s">
        <v>5926</v>
      </c>
      <c r="DC98" s="177" t="s">
        <v>4498</v>
      </c>
      <c r="DD98" s="357" t="s">
        <v>4636</v>
      </c>
    </row>
    <row r="99" spans="1:108">
      <c r="A99" s="18">
        <v>94</v>
      </c>
      <c r="B99" s="362"/>
      <c r="C99" s="362"/>
      <c r="D99" s="379"/>
      <c r="E99" s="385"/>
      <c r="F99" s="362"/>
      <c r="G99" s="372"/>
      <c r="H99" s="362"/>
      <c r="I99" s="41" t="s">
        <v>4598</v>
      </c>
      <c r="J99" s="215" t="s">
        <v>4399</v>
      </c>
      <c r="K99" s="177" t="s">
        <v>5882</v>
      </c>
      <c r="L99" s="260" t="s">
        <v>4622</v>
      </c>
      <c r="M99" s="177" t="s">
        <v>4786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5882</v>
      </c>
      <c r="S99" s="177" t="s">
        <v>4474</v>
      </c>
      <c r="T99" s="177" t="s">
        <v>5882</v>
      </c>
      <c r="U99" s="177" t="s">
        <v>4629</v>
      </c>
      <c r="V99" s="18">
        <v>6</v>
      </c>
      <c r="W99" s="265">
        <v>0</v>
      </c>
      <c r="X99" s="153" t="s">
        <v>5882</v>
      </c>
      <c r="Y99" s="227" t="s">
        <v>5882</v>
      </c>
      <c r="Z99" s="228" t="s">
        <v>5882</v>
      </c>
      <c r="AA99" s="228" t="s">
        <v>5882</v>
      </c>
      <c r="AB99" s="228" t="s">
        <v>5882</v>
      </c>
      <c r="AC99" s="228" t="s">
        <v>5882</v>
      </c>
      <c r="AD99" s="228" t="s">
        <v>5882</v>
      </c>
      <c r="AE99" s="215" t="s">
        <v>4891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5897</v>
      </c>
      <c r="AS99" s="177" t="s">
        <v>6241</v>
      </c>
      <c r="AT99" s="177" t="s">
        <v>6241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5882</v>
      </c>
      <c r="BH99" s="228" t="s">
        <v>5882</v>
      </c>
      <c r="BI99" s="228" t="s">
        <v>5882</v>
      </c>
      <c r="BJ99" s="228" t="s">
        <v>5882</v>
      </c>
      <c r="BK99" s="228" t="s">
        <v>5882</v>
      </c>
      <c r="BL99" s="227" t="s">
        <v>5882</v>
      </c>
      <c r="BM99" s="228" t="s">
        <v>5882</v>
      </c>
      <c r="BN99" s="228" t="s">
        <v>5882</v>
      </c>
      <c r="BO99" s="228" t="s">
        <v>5882</v>
      </c>
      <c r="BP99" s="228" t="s">
        <v>5882</v>
      </c>
      <c r="BQ99" s="243" t="s">
        <v>5882</v>
      </c>
      <c r="BR99" s="228" t="s">
        <v>5882</v>
      </c>
      <c r="BS99" s="228" t="s">
        <v>5882</v>
      </c>
      <c r="BT99" s="228" t="s">
        <v>5882</v>
      </c>
      <c r="BU99" s="228" t="s">
        <v>5882</v>
      </c>
      <c r="BV99" s="243" t="s">
        <v>5882</v>
      </c>
      <c r="BW99" s="228" t="s">
        <v>5882</v>
      </c>
      <c r="BX99" s="228" t="s">
        <v>5882</v>
      </c>
      <c r="BY99" s="228" t="s">
        <v>5882</v>
      </c>
      <c r="BZ99" s="228" t="s">
        <v>5882</v>
      </c>
      <c r="CA99" s="228" t="s">
        <v>5882</v>
      </c>
      <c r="CB99" s="234" t="s">
        <v>5882</v>
      </c>
      <c r="CC99" s="215" t="s">
        <v>4605</v>
      </c>
      <c r="CD99" s="177">
        <v>345</v>
      </c>
      <c r="CE99" s="32">
        <v>420</v>
      </c>
      <c r="CF99" s="60">
        <v>450</v>
      </c>
      <c r="CG99" s="32">
        <v>630</v>
      </c>
      <c r="CH99" s="67">
        <v>200000</v>
      </c>
      <c r="CI99" s="177" t="s">
        <v>4605</v>
      </c>
      <c r="CJ99" s="60">
        <v>345</v>
      </c>
      <c r="CK99" s="32">
        <v>420</v>
      </c>
      <c r="CL99" s="60">
        <v>450</v>
      </c>
      <c r="CM99" s="32">
        <v>630</v>
      </c>
      <c r="CN99" s="61">
        <v>200000</v>
      </c>
      <c r="CO99" s="232" t="s">
        <v>5882</v>
      </c>
      <c r="CP99" s="233" t="s">
        <v>5882</v>
      </c>
      <c r="CQ99" s="233" t="s">
        <v>5882</v>
      </c>
      <c r="CR99" s="234" t="s">
        <v>5882</v>
      </c>
      <c r="CS99" s="232" t="s">
        <v>5882</v>
      </c>
      <c r="CT99" s="233" t="s">
        <v>5882</v>
      </c>
      <c r="CU99" s="234" t="s">
        <v>5882</v>
      </c>
      <c r="CV99" s="177" t="s">
        <v>4476</v>
      </c>
      <c r="CW99" s="177">
        <v>640</v>
      </c>
      <c r="CX99" s="32">
        <v>730</v>
      </c>
      <c r="CY99" s="177">
        <v>800</v>
      </c>
      <c r="CZ99" s="32">
        <v>940</v>
      </c>
      <c r="DA99" s="61">
        <v>200000</v>
      </c>
      <c r="DB99" s="166" t="s">
        <v>5926</v>
      </c>
      <c r="DC99" s="177" t="s">
        <v>4498</v>
      </c>
      <c r="DD99" s="357" t="s">
        <v>4636</v>
      </c>
    </row>
    <row r="100" spans="1:108" ht="16.2" thickBot="1">
      <c r="A100" s="18">
        <v>95</v>
      </c>
      <c r="B100" s="363"/>
      <c r="C100" s="363"/>
      <c r="D100" s="379"/>
      <c r="E100" s="385"/>
      <c r="F100" s="362"/>
      <c r="G100" s="372"/>
      <c r="H100" s="362"/>
      <c r="I100" s="41" t="s">
        <v>4599</v>
      </c>
      <c r="J100" s="215" t="s">
        <v>4399</v>
      </c>
      <c r="K100" s="177" t="s">
        <v>5882</v>
      </c>
      <c r="L100" s="260" t="s">
        <v>4622</v>
      </c>
      <c r="M100" s="177" t="s">
        <v>4786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5882</v>
      </c>
      <c r="S100" s="177" t="s">
        <v>4474</v>
      </c>
      <c r="T100" s="177" t="s">
        <v>5882</v>
      </c>
      <c r="U100" s="177" t="s">
        <v>4629</v>
      </c>
      <c r="V100" s="18">
        <v>6</v>
      </c>
      <c r="W100" s="265">
        <v>0</v>
      </c>
      <c r="X100" s="153" t="s">
        <v>5882</v>
      </c>
      <c r="Y100" s="222" t="s">
        <v>5882</v>
      </c>
      <c r="Z100" s="223" t="s">
        <v>5882</v>
      </c>
      <c r="AA100" s="223" t="s">
        <v>5882</v>
      </c>
      <c r="AB100" s="224" t="s">
        <v>5882</v>
      </c>
      <c r="AC100" s="224" t="s">
        <v>5882</v>
      </c>
      <c r="AD100" s="224" t="s">
        <v>5882</v>
      </c>
      <c r="AE100" s="215" t="s">
        <v>4891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5897</v>
      </c>
      <c r="AS100" s="177" t="s">
        <v>6241</v>
      </c>
      <c r="AT100" s="177" t="s">
        <v>6241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5882</v>
      </c>
      <c r="BH100" s="228" t="s">
        <v>5882</v>
      </c>
      <c r="BI100" s="228" t="s">
        <v>5882</v>
      </c>
      <c r="BJ100" s="228" t="s">
        <v>5882</v>
      </c>
      <c r="BK100" s="228" t="s">
        <v>5882</v>
      </c>
      <c r="BL100" s="227" t="s">
        <v>5882</v>
      </c>
      <c r="BM100" s="228" t="s">
        <v>5882</v>
      </c>
      <c r="BN100" s="228" t="s">
        <v>5882</v>
      </c>
      <c r="BO100" s="228" t="s">
        <v>5882</v>
      </c>
      <c r="BP100" s="228" t="s">
        <v>5882</v>
      </c>
      <c r="BQ100" s="243" t="s">
        <v>5882</v>
      </c>
      <c r="BR100" s="228" t="s">
        <v>5882</v>
      </c>
      <c r="BS100" s="228" t="s">
        <v>5882</v>
      </c>
      <c r="BT100" s="228" t="s">
        <v>5882</v>
      </c>
      <c r="BU100" s="228" t="s">
        <v>5882</v>
      </c>
      <c r="BV100" s="243" t="s">
        <v>5882</v>
      </c>
      <c r="BW100" s="228" t="s">
        <v>5882</v>
      </c>
      <c r="BX100" s="228" t="s">
        <v>5882</v>
      </c>
      <c r="BY100" s="228" t="s">
        <v>5882</v>
      </c>
      <c r="BZ100" s="228" t="s">
        <v>5882</v>
      </c>
      <c r="CA100" s="228" t="s">
        <v>5882</v>
      </c>
      <c r="CB100" s="234" t="s">
        <v>5882</v>
      </c>
      <c r="CC100" s="215" t="s">
        <v>4605</v>
      </c>
      <c r="CD100" s="177">
        <v>345</v>
      </c>
      <c r="CE100" s="32">
        <v>420</v>
      </c>
      <c r="CF100" s="60">
        <v>450</v>
      </c>
      <c r="CG100" s="32">
        <v>630</v>
      </c>
      <c r="CH100" s="67">
        <v>200000</v>
      </c>
      <c r="CI100" s="177" t="s">
        <v>4605</v>
      </c>
      <c r="CJ100" s="60">
        <v>345</v>
      </c>
      <c r="CK100" s="32">
        <v>420</v>
      </c>
      <c r="CL100" s="60">
        <v>450</v>
      </c>
      <c r="CM100" s="32">
        <v>630</v>
      </c>
      <c r="CN100" s="61">
        <v>200000</v>
      </c>
      <c r="CO100" s="232" t="s">
        <v>5882</v>
      </c>
      <c r="CP100" s="233" t="s">
        <v>5882</v>
      </c>
      <c r="CQ100" s="233" t="s">
        <v>5882</v>
      </c>
      <c r="CR100" s="234" t="s">
        <v>5882</v>
      </c>
      <c r="CS100" s="232" t="s">
        <v>5882</v>
      </c>
      <c r="CT100" s="233" t="s">
        <v>5882</v>
      </c>
      <c r="CU100" s="234" t="s">
        <v>5882</v>
      </c>
      <c r="CV100" s="177" t="s">
        <v>4476</v>
      </c>
      <c r="CW100" s="177">
        <v>640</v>
      </c>
      <c r="CX100" s="32">
        <v>730</v>
      </c>
      <c r="CY100" s="177">
        <v>800</v>
      </c>
      <c r="CZ100" s="32">
        <v>940</v>
      </c>
      <c r="DA100" s="61">
        <v>200000</v>
      </c>
      <c r="DB100" s="167" t="s">
        <v>5926</v>
      </c>
      <c r="DC100" s="177" t="s">
        <v>4498</v>
      </c>
      <c r="DD100" s="357" t="s">
        <v>4636</v>
      </c>
    </row>
    <row r="101" spans="1:108">
      <c r="A101" s="17">
        <v>96</v>
      </c>
      <c r="B101" s="361">
        <v>10</v>
      </c>
      <c r="C101" s="361">
        <v>1985</v>
      </c>
      <c r="D101" s="378" t="s">
        <v>4601</v>
      </c>
      <c r="E101" s="384" t="s">
        <v>4951</v>
      </c>
      <c r="F101" s="361">
        <v>8</v>
      </c>
      <c r="G101" s="371" t="s">
        <v>5995</v>
      </c>
      <c r="H101" s="361" t="s">
        <v>5994</v>
      </c>
      <c r="I101" s="43" t="s">
        <v>4613</v>
      </c>
      <c r="J101" s="214" t="s">
        <v>4399</v>
      </c>
      <c r="K101" s="176" t="s">
        <v>5882</v>
      </c>
      <c r="L101" s="259" t="s">
        <v>4622</v>
      </c>
      <c r="M101" s="176" t="s">
        <v>4786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5882</v>
      </c>
      <c r="S101" s="176" t="s">
        <v>4474</v>
      </c>
      <c r="T101" s="176" t="s">
        <v>5882</v>
      </c>
      <c r="U101" s="176" t="s">
        <v>4629</v>
      </c>
      <c r="V101" s="17">
        <v>6</v>
      </c>
      <c r="W101" s="266">
        <v>0</v>
      </c>
      <c r="X101" s="168" t="s">
        <v>5882</v>
      </c>
      <c r="Y101" s="225" t="s">
        <v>5882</v>
      </c>
      <c r="Z101" s="226" t="s">
        <v>5882</v>
      </c>
      <c r="AA101" s="226" t="s">
        <v>5882</v>
      </c>
      <c r="AB101" s="226" t="s">
        <v>5882</v>
      </c>
      <c r="AC101" s="226" t="s">
        <v>5882</v>
      </c>
      <c r="AD101" s="226" t="s">
        <v>5882</v>
      </c>
      <c r="AE101" s="214" t="s">
        <v>4891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5897</v>
      </c>
      <c r="AS101" s="176" t="s">
        <v>6241</v>
      </c>
      <c r="AT101" s="176" t="s">
        <v>6241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5882</v>
      </c>
      <c r="BH101" s="226" t="s">
        <v>5882</v>
      </c>
      <c r="BI101" s="226" t="s">
        <v>5882</v>
      </c>
      <c r="BJ101" s="226" t="s">
        <v>5882</v>
      </c>
      <c r="BK101" s="226" t="s">
        <v>5882</v>
      </c>
      <c r="BL101" s="225" t="s">
        <v>5882</v>
      </c>
      <c r="BM101" s="226" t="s">
        <v>5882</v>
      </c>
      <c r="BN101" s="226" t="s">
        <v>5882</v>
      </c>
      <c r="BO101" s="226" t="s">
        <v>5882</v>
      </c>
      <c r="BP101" s="226" t="s">
        <v>5882</v>
      </c>
      <c r="BQ101" s="244" t="s">
        <v>5882</v>
      </c>
      <c r="BR101" s="226" t="s">
        <v>5882</v>
      </c>
      <c r="BS101" s="226" t="s">
        <v>5882</v>
      </c>
      <c r="BT101" s="226" t="s">
        <v>5882</v>
      </c>
      <c r="BU101" s="226" t="s">
        <v>5882</v>
      </c>
      <c r="BV101" s="244" t="s">
        <v>5882</v>
      </c>
      <c r="BW101" s="226" t="s">
        <v>5882</v>
      </c>
      <c r="BX101" s="226" t="s">
        <v>5882</v>
      </c>
      <c r="BY101" s="226" t="s">
        <v>5882</v>
      </c>
      <c r="BZ101" s="226" t="s">
        <v>5882</v>
      </c>
      <c r="CA101" s="226" t="s">
        <v>5882</v>
      </c>
      <c r="CB101" s="231" t="s">
        <v>5882</v>
      </c>
      <c r="CC101" s="214" t="s">
        <v>4605</v>
      </c>
      <c r="CD101" s="176">
        <v>345</v>
      </c>
      <c r="CE101" s="30">
        <v>420</v>
      </c>
      <c r="CF101" s="65">
        <v>450</v>
      </c>
      <c r="CG101" s="30">
        <v>630</v>
      </c>
      <c r="CH101" s="66">
        <v>200000</v>
      </c>
      <c r="CI101" s="176" t="s">
        <v>4605</v>
      </c>
      <c r="CJ101" s="65">
        <v>345</v>
      </c>
      <c r="CK101" s="16">
        <v>382.5</v>
      </c>
      <c r="CL101" s="65">
        <v>450</v>
      </c>
      <c r="CM101" s="31">
        <f>CL101/CJ101*CK101</f>
        <v>498.91304347826087</v>
      </c>
      <c r="CN101" s="76">
        <v>200000</v>
      </c>
      <c r="CO101" s="229" t="s">
        <v>5882</v>
      </c>
      <c r="CP101" s="230" t="s">
        <v>5882</v>
      </c>
      <c r="CQ101" s="230" t="s">
        <v>5882</v>
      </c>
      <c r="CR101" s="231" t="s">
        <v>5882</v>
      </c>
      <c r="CS101" s="229" t="s">
        <v>5882</v>
      </c>
      <c r="CT101" s="230" t="s">
        <v>5882</v>
      </c>
      <c r="CU101" s="231" t="s">
        <v>5882</v>
      </c>
      <c r="CV101" s="176" t="s">
        <v>4476</v>
      </c>
      <c r="CW101" s="176">
        <v>640</v>
      </c>
      <c r="CX101" s="30">
        <v>730</v>
      </c>
      <c r="CY101" s="176">
        <v>800</v>
      </c>
      <c r="CZ101" s="30">
        <v>940</v>
      </c>
      <c r="DA101" s="76">
        <v>200000</v>
      </c>
      <c r="DB101" s="165" t="s">
        <v>5926</v>
      </c>
      <c r="DC101" s="176" t="s">
        <v>4498</v>
      </c>
      <c r="DD101" s="356" t="s">
        <v>4636</v>
      </c>
    </row>
    <row r="102" spans="1:108">
      <c r="A102" s="18">
        <v>97</v>
      </c>
      <c r="B102" s="362"/>
      <c r="C102" s="362"/>
      <c r="D102" s="379"/>
      <c r="E102" s="385"/>
      <c r="F102" s="362"/>
      <c r="G102" s="372"/>
      <c r="H102" s="362"/>
      <c r="I102" s="41" t="s">
        <v>4614</v>
      </c>
      <c r="J102" s="215" t="s">
        <v>4399</v>
      </c>
      <c r="K102" s="177" t="s">
        <v>5882</v>
      </c>
      <c r="L102" s="260" t="s">
        <v>4622</v>
      </c>
      <c r="M102" s="177" t="s">
        <v>4786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5882</v>
      </c>
      <c r="S102" s="177" t="s">
        <v>4474</v>
      </c>
      <c r="T102" s="177" t="s">
        <v>5882</v>
      </c>
      <c r="U102" s="177" t="s">
        <v>4629</v>
      </c>
      <c r="V102" s="18">
        <v>6</v>
      </c>
      <c r="W102" s="265">
        <v>0</v>
      </c>
      <c r="X102" s="153" t="s">
        <v>5882</v>
      </c>
      <c r="Y102" s="227" t="s">
        <v>5882</v>
      </c>
      <c r="Z102" s="228" t="s">
        <v>5882</v>
      </c>
      <c r="AA102" s="228" t="s">
        <v>5882</v>
      </c>
      <c r="AB102" s="228" t="s">
        <v>5882</v>
      </c>
      <c r="AC102" s="228" t="s">
        <v>5882</v>
      </c>
      <c r="AD102" s="228" t="s">
        <v>5882</v>
      </c>
      <c r="AE102" s="215" t="s">
        <v>4891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5897</v>
      </c>
      <c r="AS102" s="177" t="s">
        <v>6241</v>
      </c>
      <c r="AT102" s="177" t="s">
        <v>6241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5882</v>
      </c>
      <c r="BH102" s="228" t="s">
        <v>5882</v>
      </c>
      <c r="BI102" s="228" t="s">
        <v>5882</v>
      </c>
      <c r="BJ102" s="228" t="s">
        <v>5882</v>
      </c>
      <c r="BK102" s="228" t="s">
        <v>5882</v>
      </c>
      <c r="BL102" s="227" t="s">
        <v>5882</v>
      </c>
      <c r="BM102" s="228" t="s">
        <v>5882</v>
      </c>
      <c r="BN102" s="228" t="s">
        <v>5882</v>
      </c>
      <c r="BO102" s="228" t="s">
        <v>5882</v>
      </c>
      <c r="BP102" s="228" t="s">
        <v>5882</v>
      </c>
      <c r="BQ102" s="243" t="s">
        <v>5882</v>
      </c>
      <c r="BR102" s="228" t="s">
        <v>5882</v>
      </c>
      <c r="BS102" s="228" t="s">
        <v>5882</v>
      </c>
      <c r="BT102" s="228" t="s">
        <v>5882</v>
      </c>
      <c r="BU102" s="228" t="s">
        <v>5882</v>
      </c>
      <c r="BV102" s="243" t="s">
        <v>5882</v>
      </c>
      <c r="BW102" s="228" t="s">
        <v>5882</v>
      </c>
      <c r="BX102" s="228" t="s">
        <v>5882</v>
      </c>
      <c r="BY102" s="228" t="s">
        <v>5882</v>
      </c>
      <c r="BZ102" s="228" t="s">
        <v>5882</v>
      </c>
      <c r="CA102" s="228" t="s">
        <v>5882</v>
      </c>
      <c r="CB102" s="234" t="s">
        <v>5882</v>
      </c>
      <c r="CC102" s="215" t="s">
        <v>4605</v>
      </c>
      <c r="CD102" s="177">
        <v>345</v>
      </c>
      <c r="CE102" s="32">
        <v>420</v>
      </c>
      <c r="CF102" s="60">
        <v>450</v>
      </c>
      <c r="CG102" s="32">
        <v>630</v>
      </c>
      <c r="CH102" s="67">
        <v>200000</v>
      </c>
      <c r="CI102" s="177" t="s">
        <v>4605</v>
      </c>
      <c r="CJ102" s="60">
        <v>345</v>
      </c>
      <c r="CK102" s="21">
        <v>382.5</v>
      </c>
      <c r="CL102" s="60">
        <v>450</v>
      </c>
      <c r="CM102" s="33">
        <f t="shared" ref="CM102:CM108" si="29">CL102/CJ102*CK102</f>
        <v>498.91304347826087</v>
      </c>
      <c r="CN102" s="61">
        <v>200000</v>
      </c>
      <c r="CO102" s="232" t="s">
        <v>5882</v>
      </c>
      <c r="CP102" s="233" t="s">
        <v>5882</v>
      </c>
      <c r="CQ102" s="233" t="s">
        <v>5882</v>
      </c>
      <c r="CR102" s="234" t="s">
        <v>5882</v>
      </c>
      <c r="CS102" s="232" t="s">
        <v>5882</v>
      </c>
      <c r="CT102" s="233" t="s">
        <v>5882</v>
      </c>
      <c r="CU102" s="234" t="s">
        <v>5882</v>
      </c>
      <c r="CV102" s="177" t="s">
        <v>4476</v>
      </c>
      <c r="CW102" s="177">
        <v>640</v>
      </c>
      <c r="CX102" s="32">
        <v>730</v>
      </c>
      <c r="CY102" s="177">
        <v>800</v>
      </c>
      <c r="CZ102" s="32">
        <v>940</v>
      </c>
      <c r="DA102" s="61">
        <v>200000</v>
      </c>
      <c r="DB102" s="166" t="s">
        <v>5926</v>
      </c>
      <c r="DC102" s="177" t="s">
        <v>4498</v>
      </c>
      <c r="DD102" s="357" t="s">
        <v>4636</v>
      </c>
    </row>
    <row r="103" spans="1:108">
      <c r="A103" s="18">
        <v>98</v>
      </c>
      <c r="B103" s="362"/>
      <c r="C103" s="362"/>
      <c r="D103" s="379"/>
      <c r="E103" s="385"/>
      <c r="F103" s="362"/>
      <c r="G103" s="372"/>
      <c r="H103" s="362"/>
      <c r="I103" s="41" t="s">
        <v>4615</v>
      </c>
      <c r="J103" s="215" t="s">
        <v>4399</v>
      </c>
      <c r="K103" s="177" t="s">
        <v>5882</v>
      </c>
      <c r="L103" s="260" t="s">
        <v>4622</v>
      </c>
      <c r="M103" s="177" t="s">
        <v>4786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5882</v>
      </c>
      <c r="S103" s="177" t="s">
        <v>4474</v>
      </c>
      <c r="T103" s="177" t="s">
        <v>5882</v>
      </c>
      <c r="U103" s="177" t="s">
        <v>4629</v>
      </c>
      <c r="V103" s="18">
        <v>6</v>
      </c>
      <c r="W103" s="265">
        <v>0</v>
      </c>
      <c r="X103" s="153" t="s">
        <v>5882</v>
      </c>
      <c r="Y103" s="227" t="s">
        <v>5882</v>
      </c>
      <c r="Z103" s="228" t="s">
        <v>5882</v>
      </c>
      <c r="AA103" s="228" t="s">
        <v>5882</v>
      </c>
      <c r="AB103" s="228" t="s">
        <v>5882</v>
      </c>
      <c r="AC103" s="228" t="s">
        <v>5882</v>
      </c>
      <c r="AD103" s="228" t="s">
        <v>5882</v>
      </c>
      <c r="AE103" s="215" t="s">
        <v>4892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5897</v>
      </c>
      <c r="AS103" s="177" t="s">
        <v>6241</v>
      </c>
      <c r="AT103" s="177" t="s">
        <v>6241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5882</v>
      </c>
      <c r="BH103" s="228" t="s">
        <v>5882</v>
      </c>
      <c r="BI103" s="228" t="s">
        <v>5882</v>
      </c>
      <c r="BJ103" s="228" t="s">
        <v>5882</v>
      </c>
      <c r="BK103" s="228" t="s">
        <v>5882</v>
      </c>
      <c r="BL103" s="227" t="s">
        <v>5882</v>
      </c>
      <c r="BM103" s="228" t="s">
        <v>5882</v>
      </c>
      <c r="BN103" s="228" t="s">
        <v>5882</v>
      </c>
      <c r="BO103" s="228" t="s">
        <v>5882</v>
      </c>
      <c r="BP103" s="228" t="s">
        <v>5882</v>
      </c>
      <c r="BQ103" s="243" t="s">
        <v>5882</v>
      </c>
      <c r="BR103" s="228" t="s">
        <v>5882</v>
      </c>
      <c r="BS103" s="228" t="s">
        <v>5882</v>
      </c>
      <c r="BT103" s="228" t="s">
        <v>5882</v>
      </c>
      <c r="BU103" s="228" t="s">
        <v>5882</v>
      </c>
      <c r="BV103" s="243" t="s">
        <v>5882</v>
      </c>
      <c r="BW103" s="228" t="s">
        <v>5882</v>
      </c>
      <c r="BX103" s="228" t="s">
        <v>5882</v>
      </c>
      <c r="BY103" s="228" t="s">
        <v>5882</v>
      </c>
      <c r="BZ103" s="228" t="s">
        <v>5882</v>
      </c>
      <c r="CA103" s="228" t="s">
        <v>5882</v>
      </c>
      <c r="CB103" s="234" t="s">
        <v>5882</v>
      </c>
      <c r="CC103" s="215" t="s">
        <v>4605</v>
      </c>
      <c r="CD103" s="177">
        <v>345</v>
      </c>
      <c r="CE103" s="32">
        <v>420</v>
      </c>
      <c r="CF103" s="60">
        <v>450</v>
      </c>
      <c r="CG103" s="32">
        <v>630</v>
      </c>
      <c r="CH103" s="67">
        <v>200000</v>
      </c>
      <c r="CI103" s="177" t="s">
        <v>4605</v>
      </c>
      <c r="CJ103" s="60">
        <v>345</v>
      </c>
      <c r="CK103" s="21">
        <v>364.2</v>
      </c>
      <c r="CL103" s="60">
        <v>450</v>
      </c>
      <c r="CM103" s="33">
        <f t="shared" si="29"/>
        <v>475.04347826086956</v>
      </c>
      <c r="CN103" s="61">
        <v>200000</v>
      </c>
      <c r="CO103" s="232" t="s">
        <v>5882</v>
      </c>
      <c r="CP103" s="233" t="s">
        <v>5882</v>
      </c>
      <c r="CQ103" s="233" t="s">
        <v>5882</v>
      </c>
      <c r="CR103" s="234" t="s">
        <v>5882</v>
      </c>
      <c r="CS103" s="232" t="s">
        <v>5882</v>
      </c>
      <c r="CT103" s="233" t="s">
        <v>5882</v>
      </c>
      <c r="CU103" s="234" t="s">
        <v>5882</v>
      </c>
      <c r="CV103" s="177" t="s">
        <v>4476</v>
      </c>
      <c r="CW103" s="177">
        <v>640</v>
      </c>
      <c r="CX103" s="32">
        <v>730</v>
      </c>
      <c r="CY103" s="177">
        <v>800</v>
      </c>
      <c r="CZ103" s="32">
        <v>940</v>
      </c>
      <c r="DA103" s="61">
        <v>200000</v>
      </c>
      <c r="DB103" s="166" t="s">
        <v>5926</v>
      </c>
      <c r="DC103" s="177" t="s">
        <v>4498</v>
      </c>
      <c r="DD103" s="357" t="s">
        <v>4636</v>
      </c>
    </row>
    <row r="104" spans="1:108">
      <c r="A104" s="18">
        <v>99</v>
      </c>
      <c r="B104" s="362"/>
      <c r="C104" s="362"/>
      <c r="D104" s="379"/>
      <c r="E104" s="385"/>
      <c r="F104" s="362"/>
      <c r="G104" s="372"/>
      <c r="H104" s="362"/>
      <c r="I104" s="41" t="s">
        <v>4616</v>
      </c>
      <c r="J104" s="215" t="s">
        <v>4399</v>
      </c>
      <c r="K104" s="177" t="s">
        <v>5882</v>
      </c>
      <c r="L104" s="260" t="s">
        <v>4622</v>
      </c>
      <c r="M104" s="177" t="s">
        <v>4786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5882</v>
      </c>
      <c r="S104" s="177" t="s">
        <v>4474</v>
      </c>
      <c r="T104" s="177" t="s">
        <v>5882</v>
      </c>
      <c r="U104" s="177" t="s">
        <v>4629</v>
      </c>
      <c r="V104" s="18">
        <v>6</v>
      </c>
      <c r="W104" s="265">
        <v>0</v>
      </c>
      <c r="X104" s="153" t="s">
        <v>5882</v>
      </c>
      <c r="Y104" s="227" t="s">
        <v>5882</v>
      </c>
      <c r="Z104" s="228" t="s">
        <v>5882</v>
      </c>
      <c r="AA104" s="228" t="s">
        <v>5882</v>
      </c>
      <c r="AB104" s="228" t="s">
        <v>5882</v>
      </c>
      <c r="AC104" s="228" t="s">
        <v>5882</v>
      </c>
      <c r="AD104" s="228" t="s">
        <v>5882</v>
      </c>
      <c r="AE104" s="215" t="s">
        <v>4892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5897</v>
      </c>
      <c r="AS104" s="177" t="s">
        <v>6241</v>
      </c>
      <c r="AT104" s="177" t="s">
        <v>6241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5882</v>
      </c>
      <c r="BH104" s="228" t="s">
        <v>5882</v>
      </c>
      <c r="BI104" s="228" t="s">
        <v>5882</v>
      </c>
      <c r="BJ104" s="228" t="s">
        <v>5882</v>
      </c>
      <c r="BK104" s="228" t="s">
        <v>5882</v>
      </c>
      <c r="BL104" s="227" t="s">
        <v>5882</v>
      </c>
      <c r="BM104" s="228" t="s">
        <v>5882</v>
      </c>
      <c r="BN104" s="228" t="s">
        <v>5882</v>
      </c>
      <c r="BO104" s="228" t="s">
        <v>5882</v>
      </c>
      <c r="BP104" s="228" t="s">
        <v>5882</v>
      </c>
      <c r="BQ104" s="243" t="s">
        <v>5882</v>
      </c>
      <c r="BR104" s="228" t="s">
        <v>5882</v>
      </c>
      <c r="BS104" s="228" t="s">
        <v>5882</v>
      </c>
      <c r="BT104" s="228" t="s">
        <v>5882</v>
      </c>
      <c r="BU104" s="228" t="s">
        <v>5882</v>
      </c>
      <c r="BV104" s="243" t="s">
        <v>5882</v>
      </c>
      <c r="BW104" s="228" t="s">
        <v>5882</v>
      </c>
      <c r="BX104" s="228" t="s">
        <v>5882</v>
      </c>
      <c r="BY104" s="228" t="s">
        <v>5882</v>
      </c>
      <c r="BZ104" s="228" t="s">
        <v>5882</v>
      </c>
      <c r="CA104" s="228" t="s">
        <v>5882</v>
      </c>
      <c r="CB104" s="234" t="s">
        <v>5882</v>
      </c>
      <c r="CC104" s="215" t="s">
        <v>4605</v>
      </c>
      <c r="CD104" s="177">
        <v>345</v>
      </c>
      <c r="CE104" s="32">
        <v>420</v>
      </c>
      <c r="CF104" s="60">
        <v>450</v>
      </c>
      <c r="CG104" s="32">
        <v>630</v>
      </c>
      <c r="CH104" s="67">
        <v>200000</v>
      </c>
      <c r="CI104" s="177" t="s">
        <v>4605</v>
      </c>
      <c r="CJ104" s="60">
        <v>345</v>
      </c>
      <c r="CK104" s="21">
        <v>364.2</v>
      </c>
      <c r="CL104" s="60">
        <v>450</v>
      </c>
      <c r="CM104" s="33">
        <f t="shared" si="29"/>
        <v>475.04347826086956</v>
      </c>
      <c r="CN104" s="61">
        <v>200000</v>
      </c>
      <c r="CO104" s="232" t="s">
        <v>5882</v>
      </c>
      <c r="CP104" s="233" t="s">
        <v>5882</v>
      </c>
      <c r="CQ104" s="233" t="s">
        <v>5882</v>
      </c>
      <c r="CR104" s="234" t="s">
        <v>5882</v>
      </c>
      <c r="CS104" s="232" t="s">
        <v>5882</v>
      </c>
      <c r="CT104" s="233" t="s">
        <v>5882</v>
      </c>
      <c r="CU104" s="234" t="s">
        <v>5882</v>
      </c>
      <c r="CV104" s="177" t="s">
        <v>4476</v>
      </c>
      <c r="CW104" s="177">
        <v>640</v>
      </c>
      <c r="CX104" s="32">
        <v>730</v>
      </c>
      <c r="CY104" s="177">
        <v>800</v>
      </c>
      <c r="CZ104" s="32">
        <v>940</v>
      </c>
      <c r="DA104" s="61">
        <v>200000</v>
      </c>
      <c r="DB104" s="166" t="s">
        <v>5926</v>
      </c>
      <c r="DC104" s="177" t="s">
        <v>4498</v>
      </c>
      <c r="DD104" s="357" t="s">
        <v>4636</v>
      </c>
    </row>
    <row r="105" spans="1:108">
      <c r="A105" s="18">
        <v>100</v>
      </c>
      <c r="B105" s="362"/>
      <c r="C105" s="362"/>
      <c r="D105" s="379"/>
      <c r="E105" s="385"/>
      <c r="F105" s="362"/>
      <c r="G105" s="372"/>
      <c r="H105" s="362"/>
      <c r="I105" s="41" t="s">
        <v>4617</v>
      </c>
      <c r="J105" s="215" t="s">
        <v>4399</v>
      </c>
      <c r="K105" s="177" t="s">
        <v>5882</v>
      </c>
      <c r="L105" s="260" t="s">
        <v>4622</v>
      </c>
      <c r="M105" s="177" t="s">
        <v>4786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5882</v>
      </c>
      <c r="S105" s="177" t="s">
        <v>4474</v>
      </c>
      <c r="T105" s="177" t="s">
        <v>5882</v>
      </c>
      <c r="U105" s="177" t="s">
        <v>4629</v>
      </c>
      <c r="V105" s="18">
        <v>6</v>
      </c>
      <c r="W105" s="265">
        <v>0</v>
      </c>
      <c r="X105" s="153" t="s">
        <v>5882</v>
      </c>
      <c r="Y105" s="227" t="s">
        <v>5882</v>
      </c>
      <c r="Z105" s="228" t="s">
        <v>5882</v>
      </c>
      <c r="AA105" s="228" t="s">
        <v>5882</v>
      </c>
      <c r="AB105" s="228" t="s">
        <v>5882</v>
      </c>
      <c r="AC105" s="228" t="s">
        <v>5882</v>
      </c>
      <c r="AD105" s="228" t="s">
        <v>5882</v>
      </c>
      <c r="AE105" s="215" t="s">
        <v>4891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5897</v>
      </c>
      <c r="AS105" s="177" t="s">
        <v>6241</v>
      </c>
      <c r="AT105" s="177" t="s">
        <v>6241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5882</v>
      </c>
      <c r="BH105" s="228" t="s">
        <v>5882</v>
      </c>
      <c r="BI105" s="228" t="s">
        <v>5882</v>
      </c>
      <c r="BJ105" s="228" t="s">
        <v>5882</v>
      </c>
      <c r="BK105" s="228" t="s">
        <v>5882</v>
      </c>
      <c r="BL105" s="227" t="s">
        <v>5882</v>
      </c>
      <c r="BM105" s="228" t="s">
        <v>5882</v>
      </c>
      <c r="BN105" s="228" t="s">
        <v>5882</v>
      </c>
      <c r="BO105" s="228" t="s">
        <v>5882</v>
      </c>
      <c r="BP105" s="228" t="s">
        <v>5882</v>
      </c>
      <c r="BQ105" s="243" t="s">
        <v>5882</v>
      </c>
      <c r="BR105" s="228" t="s">
        <v>5882</v>
      </c>
      <c r="BS105" s="228" t="s">
        <v>5882</v>
      </c>
      <c r="BT105" s="228" t="s">
        <v>5882</v>
      </c>
      <c r="BU105" s="228" t="s">
        <v>5882</v>
      </c>
      <c r="BV105" s="243" t="s">
        <v>5882</v>
      </c>
      <c r="BW105" s="228" t="s">
        <v>5882</v>
      </c>
      <c r="BX105" s="228" t="s">
        <v>5882</v>
      </c>
      <c r="BY105" s="228" t="s">
        <v>5882</v>
      </c>
      <c r="BZ105" s="228" t="s">
        <v>5882</v>
      </c>
      <c r="CA105" s="228" t="s">
        <v>5882</v>
      </c>
      <c r="CB105" s="234" t="s">
        <v>5882</v>
      </c>
      <c r="CC105" s="215" t="s">
        <v>4605</v>
      </c>
      <c r="CD105" s="177">
        <v>345</v>
      </c>
      <c r="CE105" s="32">
        <v>420</v>
      </c>
      <c r="CF105" s="60">
        <v>450</v>
      </c>
      <c r="CG105" s="32">
        <v>630</v>
      </c>
      <c r="CH105" s="67">
        <v>200000</v>
      </c>
      <c r="CI105" s="177" t="s">
        <v>4605</v>
      </c>
      <c r="CJ105" s="60">
        <v>345</v>
      </c>
      <c r="CK105" s="21">
        <v>385.4</v>
      </c>
      <c r="CL105" s="60">
        <v>450</v>
      </c>
      <c r="CM105" s="33">
        <f t="shared" si="29"/>
        <v>502.695652173913</v>
      </c>
      <c r="CN105" s="61">
        <v>200000</v>
      </c>
      <c r="CO105" s="232" t="s">
        <v>5882</v>
      </c>
      <c r="CP105" s="233" t="s">
        <v>5882</v>
      </c>
      <c r="CQ105" s="233" t="s">
        <v>5882</v>
      </c>
      <c r="CR105" s="234" t="s">
        <v>5882</v>
      </c>
      <c r="CS105" s="232" t="s">
        <v>5882</v>
      </c>
      <c r="CT105" s="233" t="s">
        <v>5882</v>
      </c>
      <c r="CU105" s="234" t="s">
        <v>5882</v>
      </c>
      <c r="CV105" s="177" t="s">
        <v>4476</v>
      </c>
      <c r="CW105" s="177">
        <v>640</v>
      </c>
      <c r="CX105" s="32">
        <v>730</v>
      </c>
      <c r="CY105" s="177">
        <v>800</v>
      </c>
      <c r="CZ105" s="32">
        <v>940</v>
      </c>
      <c r="DA105" s="61">
        <v>200000</v>
      </c>
      <c r="DB105" s="166" t="s">
        <v>5926</v>
      </c>
      <c r="DC105" s="177" t="s">
        <v>4498</v>
      </c>
      <c r="DD105" s="357" t="s">
        <v>4636</v>
      </c>
    </row>
    <row r="106" spans="1:108">
      <c r="A106" s="18">
        <v>101</v>
      </c>
      <c r="B106" s="362"/>
      <c r="C106" s="362"/>
      <c r="D106" s="379"/>
      <c r="E106" s="385"/>
      <c r="F106" s="362"/>
      <c r="G106" s="372"/>
      <c r="H106" s="362"/>
      <c r="I106" s="41" t="s">
        <v>4618</v>
      </c>
      <c r="J106" s="215" t="s">
        <v>4399</v>
      </c>
      <c r="K106" s="177" t="s">
        <v>5882</v>
      </c>
      <c r="L106" s="260" t="s">
        <v>4622</v>
      </c>
      <c r="M106" s="177" t="s">
        <v>4786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5882</v>
      </c>
      <c r="S106" s="177" t="s">
        <v>4474</v>
      </c>
      <c r="T106" s="177" t="s">
        <v>5882</v>
      </c>
      <c r="U106" s="177" t="s">
        <v>4629</v>
      </c>
      <c r="V106" s="18">
        <v>6</v>
      </c>
      <c r="W106" s="265">
        <v>0</v>
      </c>
      <c r="X106" s="153" t="s">
        <v>5882</v>
      </c>
      <c r="Y106" s="227" t="s">
        <v>5882</v>
      </c>
      <c r="Z106" s="228" t="s">
        <v>5882</v>
      </c>
      <c r="AA106" s="228" t="s">
        <v>5882</v>
      </c>
      <c r="AB106" s="228" t="s">
        <v>5882</v>
      </c>
      <c r="AC106" s="228" t="s">
        <v>5882</v>
      </c>
      <c r="AD106" s="228" t="s">
        <v>5882</v>
      </c>
      <c r="AE106" s="215" t="s">
        <v>4891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5897</v>
      </c>
      <c r="AS106" s="177" t="s">
        <v>6241</v>
      </c>
      <c r="AT106" s="177" t="s">
        <v>6241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5882</v>
      </c>
      <c r="BH106" s="228" t="s">
        <v>5882</v>
      </c>
      <c r="BI106" s="228" t="s">
        <v>5882</v>
      </c>
      <c r="BJ106" s="228" t="s">
        <v>5882</v>
      </c>
      <c r="BK106" s="228" t="s">
        <v>5882</v>
      </c>
      <c r="BL106" s="227" t="s">
        <v>5882</v>
      </c>
      <c r="BM106" s="228" t="s">
        <v>5882</v>
      </c>
      <c r="BN106" s="228" t="s">
        <v>5882</v>
      </c>
      <c r="BO106" s="228" t="s">
        <v>5882</v>
      </c>
      <c r="BP106" s="228" t="s">
        <v>5882</v>
      </c>
      <c r="BQ106" s="243" t="s">
        <v>5882</v>
      </c>
      <c r="BR106" s="228" t="s">
        <v>5882</v>
      </c>
      <c r="BS106" s="228" t="s">
        <v>5882</v>
      </c>
      <c r="BT106" s="228" t="s">
        <v>5882</v>
      </c>
      <c r="BU106" s="228" t="s">
        <v>5882</v>
      </c>
      <c r="BV106" s="243" t="s">
        <v>5882</v>
      </c>
      <c r="BW106" s="228" t="s">
        <v>5882</v>
      </c>
      <c r="BX106" s="228" t="s">
        <v>5882</v>
      </c>
      <c r="BY106" s="228" t="s">
        <v>5882</v>
      </c>
      <c r="BZ106" s="228" t="s">
        <v>5882</v>
      </c>
      <c r="CA106" s="228" t="s">
        <v>5882</v>
      </c>
      <c r="CB106" s="234" t="s">
        <v>5882</v>
      </c>
      <c r="CC106" s="215" t="s">
        <v>4605</v>
      </c>
      <c r="CD106" s="177">
        <v>345</v>
      </c>
      <c r="CE106" s="32">
        <v>420</v>
      </c>
      <c r="CF106" s="60">
        <v>450</v>
      </c>
      <c r="CG106" s="32">
        <v>630</v>
      </c>
      <c r="CH106" s="67">
        <v>200000</v>
      </c>
      <c r="CI106" s="177" t="s">
        <v>4605</v>
      </c>
      <c r="CJ106" s="60">
        <v>345</v>
      </c>
      <c r="CK106" s="21">
        <v>385.4</v>
      </c>
      <c r="CL106" s="60">
        <v>450</v>
      </c>
      <c r="CM106" s="33">
        <f t="shared" si="29"/>
        <v>502.695652173913</v>
      </c>
      <c r="CN106" s="61">
        <v>200000</v>
      </c>
      <c r="CO106" s="232" t="s">
        <v>5882</v>
      </c>
      <c r="CP106" s="233" t="s">
        <v>5882</v>
      </c>
      <c r="CQ106" s="233" t="s">
        <v>5882</v>
      </c>
      <c r="CR106" s="234" t="s">
        <v>5882</v>
      </c>
      <c r="CS106" s="232" t="s">
        <v>5882</v>
      </c>
      <c r="CT106" s="233" t="s">
        <v>5882</v>
      </c>
      <c r="CU106" s="234" t="s">
        <v>5882</v>
      </c>
      <c r="CV106" s="177" t="s">
        <v>4476</v>
      </c>
      <c r="CW106" s="177">
        <v>640</v>
      </c>
      <c r="CX106" s="32">
        <v>730</v>
      </c>
      <c r="CY106" s="177">
        <v>800</v>
      </c>
      <c r="CZ106" s="32">
        <v>940</v>
      </c>
      <c r="DA106" s="61">
        <v>200000</v>
      </c>
      <c r="DB106" s="166" t="s">
        <v>5926</v>
      </c>
      <c r="DC106" s="177" t="s">
        <v>4498</v>
      </c>
      <c r="DD106" s="357" t="s">
        <v>4636</v>
      </c>
    </row>
    <row r="107" spans="1:108">
      <c r="A107" s="18">
        <v>102</v>
      </c>
      <c r="B107" s="362"/>
      <c r="C107" s="362"/>
      <c r="D107" s="379"/>
      <c r="E107" s="385"/>
      <c r="F107" s="362"/>
      <c r="G107" s="372"/>
      <c r="H107" s="362"/>
      <c r="I107" s="41" t="s">
        <v>4620</v>
      </c>
      <c r="J107" s="215" t="s">
        <v>4399</v>
      </c>
      <c r="K107" s="177" t="s">
        <v>5882</v>
      </c>
      <c r="L107" s="260" t="s">
        <v>4622</v>
      </c>
      <c r="M107" s="177" t="s">
        <v>4786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5882</v>
      </c>
      <c r="S107" s="177" t="s">
        <v>4474</v>
      </c>
      <c r="T107" s="177" t="s">
        <v>5882</v>
      </c>
      <c r="U107" s="177" t="s">
        <v>4629</v>
      </c>
      <c r="V107" s="18">
        <v>6</v>
      </c>
      <c r="W107" s="265">
        <v>0</v>
      </c>
      <c r="X107" s="153" t="s">
        <v>5882</v>
      </c>
      <c r="Y107" s="227" t="s">
        <v>5882</v>
      </c>
      <c r="Z107" s="228" t="s">
        <v>5882</v>
      </c>
      <c r="AA107" s="228" t="s">
        <v>5882</v>
      </c>
      <c r="AB107" s="228" t="s">
        <v>5882</v>
      </c>
      <c r="AC107" s="228" t="s">
        <v>5882</v>
      </c>
      <c r="AD107" s="228" t="s">
        <v>5882</v>
      </c>
      <c r="AE107" s="215" t="s">
        <v>4893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5897</v>
      </c>
      <c r="AS107" s="177" t="s">
        <v>6241</v>
      </c>
      <c r="AT107" s="177" t="s">
        <v>6241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5882</v>
      </c>
      <c r="BH107" s="228" t="s">
        <v>5882</v>
      </c>
      <c r="BI107" s="228" t="s">
        <v>5882</v>
      </c>
      <c r="BJ107" s="228" t="s">
        <v>5882</v>
      </c>
      <c r="BK107" s="228" t="s">
        <v>5882</v>
      </c>
      <c r="BL107" s="227" t="s">
        <v>5882</v>
      </c>
      <c r="BM107" s="228" t="s">
        <v>5882</v>
      </c>
      <c r="BN107" s="228" t="s">
        <v>5882</v>
      </c>
      <c r="BO107" s="228" t="s">
        <v>5882</v>
      </c>
      <c r="BP107" s="228" t="s">
        <v>5882</v>
      </c>
      <c r="BQ107" s="243" t="s">
        <v>5882</v>
      </c>
      <c r="BR107" s="228" t="s">
        <v>5882</v>
      </c>
      <c r="BS107" s="228" t="s">
        <v>5882</v>
      </c>
      <c r="BT107" s="228" t="s">
        <v>5882</v>
      </c>
      <c r="BU107" s="228" t="s">
        <v>5882</v>
      </c>
      <c r="BV107" s="243" t="s">
        <v>5882</v>
      </c>
      <c r="BW107" s="228" t="s">
        <v>5882</v>
      </c>
      <c r="BX107" s="228" t="s">
        <v>5882</v>
      </c>
      <c r="BY107" s="228" t="s">
        <v>5882</v>
      </c>
      <c r="BZ107" s="228" t="s">
        <v>5882</v>
      </c>
      <c r="CA107" s="228" t="s">
        <v>5882</v>
      </c>
      <c r="CB107" s="234" t="s">
        <v>5882</v>
      </c>
      <c r="CC107" s="215" t="s">
        <v>4605</v>
      </c>
      <c r="CD107" s="177">
        <v>345</v>
      </c>
      <c r="CE107" s="32">
        <v>420</v>
      </c>
      <c r="CF107" s="60">
        <v>450</v>
      </c>
      <c r="CG107" s="32">
        <v>630</v>
      </c>
      <c r="CH107" s="67">
        <v>200000</v>
      </c>
      <c r="CI107" s="177" t="s">
        <v>4605</v>
      </c>
      <c r="CJ107" s="60">
        <v>345</v>
      </c>
      <c r="CK107" s="21">
        <v>345.2</v>
      </c>
      <c r="CL107" s="60">
        <v>450</v>
      </c>
      <c r="CM107" s="33">
        <f t="shared" si="29"/>
        <v>450.26086956521738</v>
      </c>
      <c r="CN107" s="61">
        <v>200000</v>
      </c>
      <c r="CO107" s="232" t="s">
        <v>5882</v>
      </c>
      <c r="CP107" s="233" t="s">
        <v>5882</v>
      </c>
      <c r="CQ107" s="233" t="s">
        <v>5882</v>
      </c>
      <c r="CR107" s="234" t="s">
        <v>5882</v>
      </c>
      <c r="CS107" s="232" t="s">
        <v>5882</v>
      </c>
      <c r="CT107" s="233" t="s">
        <v>5882</v>
      </c>
      <c r="CU107" s="234" t="s">
        <v>5882</v>
      </c>
      <c r="CV107" s="177" t="s">
        <v>4476</v>
      </c>
      <c r="CW107" s="177">
        <v>640</v>
      </c>
      <c r="CX107" s="32">
        <v>730</v>
      </c>
      <c r="CY107" s="177">
        <v>800</v>
      </c>
      <c r="CZ107" s="32">
        <v>940</v>
      </c>
      <c r="DA107" s="61">
        <v>200000</v>
      </c>
      <c r="DB107" s="166" t="s">
        <v>5926</v>
      </c>
      <c r="DC107" s="177" t="s">
        <v>4498</v>
      </c>
      <c r="DD107" s="357" t="s">
        <v>4636</v>
      </c>
    </row>
    <row r="108" spans="1:108" ht="16.2" thickBot="1">
      <c r="A108" s="14">
        <v>103</v>
      </c>
      <c r="B108" s="363"/>
      <c r="C108" s="363"/>
      <c r="D108" s="383"/>
      <c r="E108" s="386"/>
      <c r="F108" s="363"/>
      <c r="G108" s="373"/>
      <c r="H108" s="363"/>
      <c r="I108" s="42" t="s">
        <v>4619</v>
      </c>
      <c r="J108" s="155" t="s">
        <v>4399</v>
      </c>
      <c r="K108" s="178" t="s">
        <v>5882</v>
      </c>
      <c r="L108" s="155" t="s">
        <v>4622</v>
      </c>
      <c r="M108" s="178" t="s">
        <v>4786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5882</v>
      </c>
      <c r="S108" s="178" t="s">
        <v>4474</v>
      </c>
      <c r="T108" s="178" t="s">
        <v>5882</v>
      </c>
      <c r="U108" s="178" t="s">
        <v>4629</v>
      </c>
      <c r="V108" s="14">
        <v>6</v>
      </c>
      <c r="W108" s="267">
        <v>0</v>
      </c>
      <c r="X108" s="169" t="s">
        <v>5882</v>
      </c>
      <c r="Y108" s="222" t="s">
        <v>5882</v>
      </c>
      <c r="Z108" s="223" t="s">
        <v>5882</v>
      </c>
      <c r="AA108" s="223" t="s">
        <v>5882</v>
      </c>
      <c r="AB108" s="224" t="s">
        <v>5882</v>
      </c>
      <c r="AC108" s="224" t="s">
        <v>5882</v>
      </c>
      <c r="AD108" s="224" t="s">
        <v>5882</v>
      </c>
      <c r="AE108" s="155" t="s">
        <v>4893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5897</v>
      </c>
      <c r="AS108" s="178" t="s">
        <v>6241</v>
      </c>
      <c r="AT108" s="178" t="s">
        <v>6241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5882</v>
      </c>
      <c r="BH108" s="223" t="s">
        <v>5882</v>
      </c>
      <c r="BI108" s="223" t="s">
        <v>5882</v>
      </c>
      <c r="BJ108" s="223" t="s">
        <v>5882</v>
      </c>
      <c r="BK108" s="223" t="s">
        <v>5882</v>
      </c>
      <c r="BL108" s="222" t="s">
        <v>5882</v>
      </c>
      <c r="BM108" s="223" t="s">
        <v>5882</v>
      </c>
      <c r="BN108" s="223" t="s">
        <v>5882</v>
      </c>
      <c r="BO108" s="223" t="s">
        <v>5882</v>
      </c>
      <c r="BP108" s="223" t="s">
        <v>5882</v>
      </c>
      <c r="BQ108" s="245" t="s">
        <v>5882</v>
      </c>
      <c r="BR108" s="223" t="s">
        <v>5882</v>
      </c>
      <c r="BS108" s="223" t="s">
        <v>5882</v>
      </c>
      <c r="BT108" s="223" t="s">
        <v>5882</v>
      </c>
      <c r="BU108" s="223" t="s">
        <v>5882</v>
      </c>
      <c r="BV108" s="245" t="s">
        <v>5882</v>
      </c>
      <c r="BW108" s="223" t="s">
        <v>5882</v>
      </c>
      <c r="BX108" s="223" t="s">
        <v>5882</v>
      </c>
      <c r="BY108" s="223" t="s">
        <v>5882</v>
      </c>
      <c r="BZ108" s="223" t="s">
        <v>5882</v>
      </c>
      <c r="CA108" s="223" t="s">
        <v>5882</v>
      </c>
      <c r="CB108" s="237" t="s">
        <v>5882</v>
      </c>
      <c r="CC108" s="155" t="s">
        <v>4605</v>
      </c>
      <c r="CD108" s="178">
        <v>345</v>
      </c>
      <c r="CE108" s="34">
        <v>420</v>
      </c>
      <c r="CF108" s="87">
        <v>450</v>
      </c>
      <c r="CG108" s="34">
        <v>630</v>
      </c>
      <c r="CH108" s="70">
        <v>200000</v>
      </c>
      <c r="CI108" s="178" t="s">
        <v>4605</v>
      </c>
      <c r="CJ108" s="87">
        <v>345</v>
      </c>
      <c r="CK108" s="23">
        <v>345.2</v>
      </c>
      <c r="CL108" s="87">
        <v>450</v>
      </c>
      <c r="CM108" s="35">
        <f t="shared" si="29"/>
        <v>450.26086956521738</v>
      </c>
      <c r="CN108" s="77">
        <v>200000</v>
      </c>
      <c r="CO108" s="235" t="s">
        <v>5882</v>
      </c>
      <c r="CP108" s="236" t="s">
        <v>5882</v>
      </c>
      <c r="CQ108" s="236" t="s">
        <v>5882</v>
      </c>
      <c r="CR108" s="237" t="s">
        <v>5882</v>
      </c>
      <c r="CS108" s="235" t="s">
        <v>5882</v>
      </c>
      <c r="CT108" s="236" t="s">
        <v>5882</v>
      </c>
      <c r="CU108" s="237" t="s">
        <v>5882</v>
      </c>
      <c r="CV108" s="178" t="s">
        <v>4476</v>
      </c>
      <c r="CW108" s="178">
        <v>640</v>
      </c>
      <c r="CX108" s="34">
        <v>730</v>
      </c>
      <c r="CY108" s="178">
        <v>800</v>
      </c>
      <c r="CZ108" s="34">
        <v>940</v>
      </c>
      <c r="DA108" s="77">
        <v>200000</v>
      </c>
      <c r="DB108" s="167" t="s">
        <v>5926</v>
      </c>
      <c r="DC108" s="178" t="s">
        <v>4498</v>
      </c>
      <c r="DD108" s="357" t="s">
        <v>4636</v>
      </c>
    </row>
    <row r="109" spans="1:108">
      <c r="A109" s="18">
        <v>104</v>
      </c>
      <c r="B109" s="362">
        <v>11</v>
      </c>
      <c r="C109" s="362">
        <v>1985</v>
      </c>
      <c r="D109" s="379" t="s">
        <v>4582</v>
      </c>
      <c r="E109" s="385" t="s">
        <v>4950</v>
      </c>
      <c r="F109" s="362">
        <v>6</v>
      </c>
      <c r="G109" s="372" t="s">
        <v>5996</v>
      </c>
      <c r="H109" s="372" t="s">
        <v>5992</v>
      </c>
      <c r="I109" s="41" t="s">
        <v>4581</v>
      </c>
      <c r="J109" s="215" t="s">
        <v>4399</v>
      </c>
      <c r="K109" s="177" t="s">
        <v>5882</v>
      </c>
      <c r="L109" s="259" t="s">
        <v>4577</v>
      </c>
      <c r="M109" s="176" t="s">
        <v>4832</v>
      </c>
      <c r="N109" s="18" t="s">
        <v>4576</v>
      </c>
      <c r="O109" s="177" t="s">
        <v>4474</v>
      </c>
      <c r="P109" s="177" t="s">
        <v>4474</v>
      </c>
      <c r="Q109" s="177" t="s">
        <v>4537</v>
      </c>
      <c r="R109" s="177">
        <v>10</v>
      </c>
      <c r="S109" s="177" t="s">
        <v>4474</v>
      </c>
      <c r="T109" s="177" t="s">
        <v>5882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5897</v>
      </c>
      <c r="AS109" s="60" t="s">
        <v>6241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5882</v>
      </c>
      <c r="BH109" s="228" t="s">
        <v>5882</v>
      </c>
      <c r="BI109" s="228" t="s">
        <v>5882</v>
      </c>
      <c r="BJ109" s="228" t="s">
        <v>5882</v>
      </c>
      <c r="BK109" s="228" t="s">
        <v>5882</v>
      </c>
      <c r="BL109" s="227" t="s">
        <v>5882</v>
      </c>
      <c r="BM109" s="228" t="s">
        <v>5882</v>
      </c>
      <c r="BN109" s="228" t="s">
        <v>5882</v>
      </c>
      <c r="BO109" s="228" t="s">
        <v>5882</v>
      </c>
      <c r="BP109" s="228" t="s">
        <v>5882</v>
      </c>
      <c r="BQ109" s="243" t="s">
        <v>5882</v>
      </c>
      <c r="BR109" s="228" t="s">
        <v>5882</v>
      </c>
      <c r="BS109" s="228" t="s">
        <v>5882</v>
      </c>
      <c r="BT109" s="228" t="s">
        <v>5882</v>
      </c>
      <c r="BU109" s="228" t="s">
        <v>5882</v>
      </c>
      <c r="BV109" s="243" t="s">
        <v>5882</v>
      </c>
      <c r="BW109" s="32" t="s">
        <v>4512</v>
      </c>
      <c r="BX109" s="47">
        <v>235</v>
      </c>
      <c r="BY109" s="32">
        <v>300</v>
      </c>
      <c r="BZ109" s="47">
        <v>360</v>
      </c>
      <c r="CA109" s="32">
        <v>450</v>
      </c>
      <c r="CB109" s="67">
        <v>200000</v>
      </c>
      <c r="CC109" s="108" t="s">
        <v>4512</v>
      </c>
      <c r="CD109" s="47">
        <v>235</v>
      </c>
      <c r="CE109" s="32">
        <v>300</v>
      </c>
      <c r="CF109" s="60">
        <v>360</v>
      </c>
      <c r="CG109" s="32">
        <v>450</v>
      </c>
      <c r="CH109" s="67">
        <v>200000</v>
      </c>
      <c r="CI109" s="32" t="s">
        <v>4512</v>
      </c>
      <c r="CJ109" s="47">
        <v>235</v>
      </c>
      <c r="CK109" s="32">
        <v>300</v>
      </c>
      <c r="CL109" s="60">
        <v>360</v>
      </c>
      <c r="CM109" s="32">
        <v>450</v>
      </c>
      <c r="CN109" s="61">
        <v>200000</v>
      </c>
      <c r="CO109" s="232" t="s">
        <v>5882</v>
      </c>
      <c r="CP109" s="233" t="s">
        <v>5882</v>
      </c>
      <c r="CQ109" s="233" t="s">
        <v>5882</v>
      </c>
      <c r="CR109" s="234" t="s">
        <v>5882</v>
      </c>
      <c r="CS109" s="232" t="s">
        <v>5882</v>
      </c>
      <c r="CT109" s="233" t="s">
        <v>5882</v>
      </c>
      <c r="CU109" s="234" t="s">
        <v>5882</v>
      </c>
      <c r="CV109" s="177">
        <v>8.8000000000000007</v>
      </c>
      <c r="CW109" s="177">
        <v>640</v>
      </c>
      <c r="CX109" s="32">
        <v>730</v>
      </c>
      <c r="CY109" s="177">
        <v>800</v>
      </c>
      <c r="CZ109" s="32">
        <v>940</v>
      </c>
      <c r="DA109" s="61">
        <v>200000</v>
      </c>
      <c r="DB109" s="29" t="s">
        <v>5922</v>
      </c>
      <c r="DC109" s="32" t="s">
        <v>4498</v>
      </c>
      <c r="DD109" s="357" t="s">
        <v>4636</v>
      </c>
    </row>
    <row r="110" spans="1:108">
      <c r="A110" s="18">
        <v>105</v>
      </c>
      <c r="B110" s="362"/>
      <c r="C110" s="362"/>
      <c r="D110" s="379"/>
      <c r="E110" s="385"/>
      <c r="F110" s="362"/>
      <c r="G110" s="372"/>
      <c r="H110" s="372"/>
      <c r="I110" s="41" t="s">
        <v>4452</v>
      </c>
      <c r="J110" s="215" t="s">
        <v>4399</v>
      </c>
      <c r="K110" s="177" t="s">
        <v>5882</v>
      </c>
      <c r="L110" s="260" t="s">
        <v>4577</v>
      </c>
      <c r="M110" s="177" t="s">
        <v>4832</v>
      </c>
      <c r="N110" s="18" t="s">
        <v>4576</v>
      </c>
      <c r="O110" s="177" t="s">
        <v>4474</v>
      </c>
      <c r="P110" s="177" t="s">
        <v>4474</v>
      </c>
      <c r="Q110" s="177" t="s">
        <v>4537</v>
      </c>
      <c r="R110" s="177">
        <v>10</v>
      </c>
      <c r="S110" s="177" t="s">
        <v>4474</v>
      </c>
      <c r="T110" s="177" t="s">
        <v>5882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5897</v>
      </c>
      <c r="AS110" s="60" t="s">
        <v>6241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5882</v>
      </c>
      <c r="BH110" s="228" t="s">
        <v>5882</v>
      </c>
      <c r="BI110" s="228" t="s">
        <v>5882</v>
      </c>
      <c r="BJ110" s="228" t="s">
        <v>5882</v>
      </c>
      <c r="BK110" s="228" t="s">
        <v>5882</v>
      </c>
      <c r="BL110" s="227" t="s">
        <v>5882</v>
      </c>
      <c r="BM110" s="228" t="s">
        <v>5882</v>
      </c>
      <c r="BN110" s="228" t="s">
        <v>5882</v>
      </c>
      <c r="BO110" s="228" t="s">
        <v>5882</v>
      </c>
      <c r="BP110" s="228" t="s">
        <v>5882</v>
      </c>
      <c r="BQ110" s="243" t="s">
        <v>5882</v>
      </c>
      <c r="BR110" s="228" t="s">
        <v>5882</v>
      </c>
      <c r="BS110" s="228" t="s">
        <v>5882</v>
      </c>
      <c r="BT110" s="228" t="s">
        <v>5882</v>
      </c>
      <c r="BU110" s="228" t="s">
        <v>5882</v>
      </c>
      <c r="BV110" s="243" t="s">
        <v>5882</v>
      </c>
      <c r="BW110" s="32" t="s">
        <v>4512</v>
      </c>
      <c r="BX110" s="47">
        <v>235</v>
      </c>
      <c r="BY110" s="32">
        <v>300</v>
      </c>
      <c r="BZ110" s="47">
        <v>360</v>
      </c>
      <c r="CA110" s="32">
        <v>450</v>
      </c>
      <c r="CB110" s="67">
        <v>200000</v>
      </c>
      <c r="CC110" s="108" t="s">
        <v>4512</v>
      </c>
      <c r="CD110" s="47">
        <v>235</v>
      </c>
      <c r="CE110" s="32">
        <v>300</v>
      </c>
      <c r="CF110" s="60">
        <v>360</v>
      </c>
      <c r="CG110" s="32">
        <v>450</v>
      </c>
      <c r="CH110" s="67">
        <v>200000</v>
      </c>
      <c r="CI110" s="32" t="s">
        <v>4512</v>
      </c>
      <c r="CJ110" s="47">
        <v>235</v>
      </c>
      <c r="CK110" s="32">
        <v>300</v>
      </c>
      <c r="CL110" s="60">
        <v>360</v>
      </c>
      <c r="CM110" s="32">
        <v>450</v>
      </c>
      <c r="CN110" s="61">
        <v>200000</v>
      </c>
      <c r="CO110" s="232" t="s">
        <v>5882</v>
      </c>
      <c r="CP110" s="233" t="s">
        <v>5882</v>
      </c>
      <c r="CQ110" s="233" t="s">
        <v>5882</v>
      </c>
      <c r="CR110" s="234" t="s">
        <v>5882</v>
      </c>
      <c r="CS110" s="232" t="s">
        <v>5882</v>
      </c>
      <c r="CT110" s="233" t="s">
        <v>5882</v>
      </c>
      <c r="CU110" s="234" t="s">
        <v>5882</v>
      </c>
      <c r="CV110" s="177">
        <v>8.8000000000000007</v>
      </c>
      <c r="CW110" s="177">
        <v>640</v>
      </c>
      <c r="CX110" s="32">
        <v>730</v>
      </c>
      <c r="CY110" s="177">
        <v>800</v>
      </c>
      <c r="CZ110" s="32">
        <v>940</v>
      </c>
      <c r="DA110" s="61">
        <v>200000</v>
      </c>
      <c r="DB110" s="29" t="s">
        <v>4851</v>
      </c>
      <c r="DC110" s="32" t="s">
        <v>4498</v>
      </c>
      <c r="DD110" s="357" t="s">
        <v>4636</v>
      </c>
    </row>
    <row r="111" spans="1:108">
      <c r="A111" s="18">
        <v>106</v>
      </c>
      <c r="B111" s="362"/>
      <c r="C111" s="362"/>
      <c r="D111" s="379"/>
      <c r="E111" s="385"/>
      <c r="F111" s="362"/>
      <c r="G111" s="372"/>
      <c r="H111" s="372"/>
      <c r="I111" s="41" t="s">
        <v>4454</v>
      </c>
      <c r="J111" s="215" t="s">
        <v>4399</v>
      </c>
      <c r="K111" s="177" t="s">
        <v>5882</v>
      </c>
      <c r="L111" s="260" t="s">
        <v>4577</v>
      </c>
      <c r="M111" s="177" t="s">
        <v>4832</v>
      </c>
      <c r="N111" s="18" t="s">
        <v>4576</v>
      </c>
      <c r="O111" s="177" t="s">
        <v>4474</v>
      </c>
      <c r="P111" s="177" t="s">
        <v>4474</v>
      </c>
      <c r="Q111" s="177" t="s">
        <v>4537</v>
      </c>
      <c r="R111" s="177">
        <v>10</v>
      </c>
      <c r="S111" s="177" t="s">
        <v>4474</v>
      </c>
      <c r="T111" s="177" t="s">
        <v>5882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5897</v>
      </c>
      <c r="AS111" s="60" t="s">
        <v>6241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5882</v>
      </c>
      <c r="BH111" s="228" t="s">
        <v>5882</v>
      </c>
      <c r="BI111" s="228" t="s">
        <v>5882</v>
      </c>
      <c r="BJ111" s="228" t="s">
        <v>5882</v>
      </c>
      <c r="BK111" s="228" t="s">
        <v>5882</v>
      </c>
      <c r="BL111" s="227" t="s">
        <v>5882</v>
      </c>
      <c r="BM111" s="228" t="s">
        <v>5882</v>
      </c>
      <c r="BN111" s="228" t="s">
        <v>5882</v>
      </c>
      <c r="BO111" s="228" t="s">
        <v>5882</v>
      </c>
      <c r="BP111" s="228" t="s">
        <v>5882</v>
      </c>
      <c r="BQ111" s="243" t="s">
        <v>5882</v>
      </c>
      <c r="BR111" s="228" t="s">
        <v>5882</v>
      </c>
      <c r="BS111" s="228" t="s">
        <v>5882</v>
      </c>
      <c r="BT111" s="228" t="s">
        <v>5882</v>
      </c>
      <c r="BU111" s="228" t="s">
        <v>5882</v>
      </c>
      <c r="BV111" s="243" t="s">
        <v>5882</v>
      </c>
      <c r="BW111" s="32" t="s">
        <v>4512</v>
      </c>
      <c r="BX111" s="47">
        <v>235</v>
      </c>
      <c r="BY111" s="32">
        <v>300</v>
      </c>
      <c r="BZ111" s="47">
        <v>360</v>
      </c>
      <c r="CA111" s="32">
        <v>450</v>
      </c>
      <c r="CB111" s="67">
        <v>200000</v>
      </c>
      <c r="CC111" s="108" t="s">
        <v>4512</v>
      </c>
      <c r="CD111" s="47">
        <v>235</v>
      </c>
      <c r="CE111" s="32">
        <v>300</v>
      </c>
      <c r="CF111" s="60">
        <v>360</v>
      </c>
      <c r="CG111" s="32">
        <v>450</v>
      </c>
      <c r="CH111" s="67">
        <v>200000</v>
      </c>
      <c r="CI111" s="32" t="s">
        <v>4512</v>
      </c>
      <c r="CJ111" s="47">
        <v>235</v>
      </c>
      <c r="CK111" s="32">
        <v>300</v>
      </c>
      <c r="CL111" s="60">
        <v>360</v>
      </c>
      <c r="CM111" s="32">
        <v>450</v>
      </c>
      <c r="CN111" s="61">
        <v>200000</v>
      </c>
      <c r="CO111" s="232" t="s">
        <v>5882</v>
      </c>
      <c r="CP111" s="233" t="s">
        <v>5882</v>
      </c>
      <c r="CQ111" s="233" t="s">
        <v>5882</v>
      </c>
      <c r="CR111" s="234" t="s">
        <v>5882</v>
      </c>
      <c r="CS111" s="232" t="s">
        <v>5882</v>
      </c>
      <c r="CT111" s="233" t="s">
        <v>5882</v>
      </c>
      <c r="CU111" s="234" t="s">
        <v>5882</v>
      </c>
      <c r="CV111" s="177">
        <v>8.8000000000000007</v>
      </c>
      <c r="CW111" s="177">
        <v>640</v>
      </c>
      <c r="CX111" s="32">
        <v>730</v>
      </c>
      <c r="CY111" s="177">
        <v>800</v>
      </c>
      <c r="CZ111" s="32">
        <v>940</v>
      </c>
      <c r="DA111" s="61">
        <v>200000</v>
      </c>
      <c r="DB111" s="29" t="s">
        <v>28</v>
      </c>
      <c r="DC111" s="32" t="s">
        <v>4498</v>
      </c>
      <c r="DD111" s="357" t="s">
        <v>4636</v>
      </c>
    </row>
    <row r="112" spans="1:108">
      <c r="A112" s="18">
        <v>107</v>
      </c>
      <c r="B112" s="362"/>
      <c r="C112" s="362"/>
      <c r="D112" s="379"/>
      <c r="E112" s="385"/>
      <c r="F112" s="362"/>
      <c r="G112" s="372"/>
      <c r="H112" s="372"/>
      <c r="I112" s="41" t="s">
        <v>4461</v>
      </c>
      <c r="J112" s="215" t="s">
        <v>4399</v>
      </c>
      <c r="K112" s="177" t="s">
        <v>5882</v>
      </c>
      <c r="L112" s="260" t="s">
        <v>4577</v>
      </c>
      <c r="M112" s="177" t="s">
        <v>4832</v>
      </c>
      <c r="N112" s="18" t="s">
        <v>4576</v>
      </c>
      <c r="O112" s="177" t="s">
        <v>4474</v>
      </c>
      <c r="P112" s="177" t="s">
        <v>4474</v>
      </c>
      <c r="Q112" s="177" t="s">
        <v>4537</v>
      </c>
      <c r="R112" s="177">
        <v>10</v>
      </c>
      <c r="S112" s="177" t="s">
        <v>4474</v>
      </c>
      <c r="T112" s="177" t="s">
        <v>5882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5897</v>
      </c>
      <c r="AS112" s="60" t="s">
        <v>6241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5882</v>
      </c>
      <c r="BH112" s="228" t="s">
        <v>5882</v>
      </c>
      <c r="BI112" s="228" t="s">
        <v>5882</v>
      </c>
      <c r="BJ112" s="228" t="s">
        <v>5882</v>
      </c>
      <c r="BK112" s="228" t="s">
        <v>5882</v>
      </c>
      <c r="BL112" s="227" t="s">
        <v>5882</v>
      </c>
      <c r="BM112" s="228" t="s">
        <v>5882</v>
      </c>
      <c r="BN112" s="228" t="s">
        <v>5882</v>
      </c>
      <c r="BO112" s="228" t="s">
        <v>5882</v>
      </c>
      <c r="BP112" s="228" t="s">
        <v>5882</v>
      </c>
      <c r="BQ112" s="243" t="s">
        <v>5882</v>
      </c>
      <c r="BR112" s="228" t="s">
        <v>5882</v>
      </c>
      <c r="BS112" s="228" t="s">
        <v>5882</v>
      </c>
      <c r="BT112" s="228" t="s">
        <v>5882</v>
      </c>
      <c r="BU112" s="228" t="s">
        <v>5882</v>
      </c>
      <c r="BV112" s="243" t="s">
        <v>5882</v>
      </c>
      <c r="BW112" s="32" t="s">
        <v>4512</v>
      </c>
      <c r="BX112" s="47">
        <v>235</v>
      </c>
      <c r="BY112" s="32">
        <v>300</v>
      </c>
      <c r="BZ112" s="47">
        <v>360</v>
      </c>
      <c r="CA112" s="32">
        <v>450</v>
      </c>
      <c r="CB112" s="67">
        <v>200000</v>
      </c>
      <c r="CC112" s="108" t="s">
        <v>4512</v>
      </c>
      <c r="CD112" s="47">
        <v>235</v>
      </c>
      <c r="CE112" s="32">
        <v>300</v>
      </c>
      <c r="CF112" s="60">
        <v>360</v>
      </c>
      <c r="CG112" s="32">
        <v>450</v>
      </c>
      <c r="CH112" s="67">
        <v>200000</v>
      </c>
      <c r="CI112" s="32" t="s">
        <v>4512</v>
      </c>
      <c r="CJ112" s="47">
        <v>235</v>
      </c>
      <c r="CK112" s="32">
        <v>300</v>
      </c>
      <c r="CL112" s="60">
        <v>360</v>
      </c>
      <c r="CM112" s="32">
        <v>450</v>
      </c>
      <c r="CN112" s="61">
        <v>200000</v>
      </c>
      <c r="CO112" s="232" t="s">
        <v>5882</v>
      </c>
      <c r="CP112" s="233" t="s">
        <v>5882</v>
      </c>
      <c r="CQ112" s="233" t="s">
        <v>5882</v>
      </c>
      <c r="CR112" s="234" t="s">
        <v>5882</v>
      </c>
      <c r="CS112" s="232" t="s">
        <v>5882</v>
      </c>
      <c r="CT112" s="233" t="s">
        <v>5882</v>
      </c>
      <c r="CU112" s="234" t="s">
        <v>5882</v>
      </c>
      <c r="CV112" s="177">
        <v>8.8000000000000007</v>
      </c>
      <c r="CW112" s="177">
        <v>640</v>
      </c>
      <c r="CX112" s="32">
        <v>730</v>
      </c>
      <c r="CY112" s="177">
        <v>800</v>
      </c>
      <c r="CZ112" s="32">
        <v>940</v>
      </c>
      <c r="DA112" s="61">
        <v>200000</v>
      </c>
      <c r="DB112" s="29" t="s">
        <v>4643</v>
      </c>
      <c r="DC112" s="32" t="s">
        <v>4498</v>
      </c>
      <c r="DD112" s="357" t="s">
        <v>4636</v>
      </c>
    </row>
    <row r="113" spans="1:108">
      <c r="A113" s="18">
        <v>108</v>
      </c>
      <c r="B113" s="362"/>
      <c r="C113" s="362"/>
      <c r="D113" s="379"/>
      <c r="E113" s="385"/>
      <c r="F113" s="362"/>
      <c r="G113" s="372"/>
      <c r="H113" s="372"/>
      <c r="I113" s="41" t="s">
        <v>4465</v>
      </c>
      <c r="J113" s="215" t="s">
        <v>4399</v>
      </c>
      <c r="K113" s="177" t="s">
        <v>5882</v>
      </c>
      <c r="L113" s="260" t="s">
        <v>4577</v>
      </c>
      <c r="M113" s="177" t="s">
        <v>4832</v>
      </c>
      <c r="N113" s="18" t="s">
        <v>4576</v>
      </c>
      <c r="O113" s="177" t="s">
        <v>4474</v>
      </c>
      <c r="P113" s="177" t="s">
        <v>4474</v>
      </c>
      <c r="Q113" s="177" t="s">
        <v>4537</v>
      </c>
      <c r="R113" s="177">
        <v>10</v>
      </c>
      <c r="S113" s="177" t="s">
        <v>4474</v>
      </c>
      <c r="T113" s="177" t="s">
        <v>5882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5897</v>
      </c>
      <c r="AS113" s="60" t="s">
        <v>6241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5882</v>
      </c>
      <c r="BH113" s="228" t="s">
        <v>5882</v>
      </c>
      <c r="BI113" s="228" t="s">
        <v>5882</v>
      </c>
      <c r="BJ113" s="228" t="s">
        <v>5882</v>
      </c>
      <c r="BK113" s="228" t="s">
        <v>5882</v>
      </c>
      <c r="BL113" s="227" t="s">
        <v>5882</v>
      </c>
      <c r="BM113" s="228" t="s">
        <v>5882</v>
      </c>
      <c r="BN113" s="228" t="s">
        <v>5882</v>
      </c>
      <c r="BO113" s="228" t="s">
        <v>5882</v>
      </c>
      <c r="BP113" s="228" t="s">
        <v>5882</v>
      </c>
      <c r="BQ113" s="243" t="s">
        <v>5882</v>
      </c>
      <c r="BR113" s="228" t="s">
        <v>5882</v>
      </c>
      <c r="BS113" s="228" t="s">
        <v>5882</v>
      </c>
      <c r="BT113" s="228" t="s">
        <v>5882</v>
      </c>
      <c r="BU113" s="228" t="s">
        <v>5882</v>
      </c>
      <c r="BV113" s="243" t="s">
        <v>5882</v>
      </c>
      <c r="BW113" s="32" t="s">
        <v>4512</v>
      </c>
      <c r="BX113" s="47">
        <v>235</v>
      </c>
      <c r="BY113" s="32">
        <v>300</v>
      </c>
      <c r="BZ113" s="47">
        <v>360</v>
      </c>
      <c r="CA113" s="32">
        <v>450</v>
      </c>
      <c r="CB113" s="67">
        <v>200000</v>
      </c>
      <c r="CC113" s="108" t="s">
        <v>4512</v>
      </c>
      <c r="CD113" s="47">
        <v>235</v>
      </c>
      <c r="CE113" s="32">
        <v>300</v>
      </c>
      <c r="CF113" s="60">
        <v>360</v>
      </c>
      <c r="CG113" s="32">
        <v>450</v>
      </c>
      <c r="CH113" s="67">
        <v>200000</v>
      </c>
      <c r="CI113" s="32" t="s">
        <v>4512</v>
      </c>
      <c r="CJ113" s="47">
        <v>235</v>
      </c>
      <c r="CK113" s="32">
        <v>300</v>
      </c>
      <c r="CL113" s="60">
        <v>360</v>
      </c>
      <c r="CM113" s="32">
        <v>450</v>
      </c>
      <c r="CN113" s="61">
        <v>200000</v>
      </c>
      <c r="CO113" s="232" t="s">
        <v>5882</v>
      </c>
      <c r="CP113" s="233" t="s">
        <v>5882</v>
      </c>
      <c r="CQ113" s="233" t="s">
        <v>5882</v>
      </c>
      <c r="CR113" s="234" t="s">
        <v>5882</v>
      </c>
      <c r="CS113" s="232" t="s">
        <v>5882</v>
      </c>
      <c r="CT113" s="233" t="s">
        <v>5882</v>
      </c>
      <c r="CU113" s="234" t="s">
        <v>5882</v>
      </c>
      <c r="CV113" s="177">
        <v>8.8000000000000007</v>
      </c>
      <c r="CW113" s="177">
        <v>640</v>
      </c>
      <c r="CX113" s="32">
        <v>730</v>
      </c>
      <c r="CY113" s="177">
        <v>800</v>
      </c>
      <c r="CZ113" s="32">
        <v>940</v>
      </c>
      <c r="DA113" s="61">
        <v>200000</v>
      </c>
      <c r="DB113" s="29" t="s">
        <v>28</v>
      </c>
      <c r="DC113" s="32" t="s">
        <v>4498</v>
      </c>
      <c r="DD113" s="357" t="s">
        <v>4636</v>
      </c>
    </row>
    <row r="114" spans="1:108" ht="16.2" thickBot="1">
      <c r="A114" s="18">
        <v>109</v>
      </c>
      <c r="B114" s="363"/>
      <c r="C114" s="363"/>
      <c r="D114" s="383"/>
      <c r="E114" s="386"/>
      <c r="F114" s="362"/>
      <c r="G114" s="373"/>
      <c r="H114" s="373"/>
      <c r="I114" s="41" t="s">
        <v>4466</v>
      </c>
      <c r="J114" s="215" t="s">
        <v>4399</v>
      </c>
      <c r="K114" s="177" t="s">
        <v>5882</v>
      </c>
      <c r="L114" s="260" t="s">
        <v>4577</v>
      </c>
      <c r="M114" s="177" t="s">
        <v>4832</v>
      </c>
      <c r="N114" s="18" t="s">
        <v>4576</v>
      </c>
      <c r="O114" s="177" t="s">
        <v>4474</v>
      </c>
      <c r="P114" s="177" t="s">
        <v>4474</v>
      </c>
      <c r="Q114" s="177" t="s">
        <v>4537</v>
      </c>
      <c r="R114" s="177">
        <v>10</v>
      </c>
      <c r="S114" s="177" t="s">
        <v>4474</v>
      </c>
      <c r="T114" s="177" t="s">
        <v>5882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5897</v>
      </c>
      <c r="AS114" s="60" t="s">
        <v>6241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5882</v>
      </c>
      <c r="BH114" s="228" t="s">
        <v>5882</v>
      </c>
      <c r="BI114" s="228" t="s">
        <v>5882</v>
      </c>
      <c r="BJ114" s="228" t="s">
        <v>5882</v>
      </c>
      <c r="BK114" s="228" t="s">
        <v>5882</v>
      </c>
      <c r="BL114" s="227" t="s">
        <v>5882</v>
      </c>
      <c r="BM114" s="228" t="s">
        <v>5882</v>
      </c>
      <c r="BN114" s="228" t="s">
        <v>5882</v>
      </c>
      <c r="BO114" s="228" t="s">
        <v>5882</v>
      </c>
      <c r="BP114" s="228" t="s">
        <v>5882</v>
      </c>
      <c r="BQ114" s="243" t="s">
        <v>5882</v>
      </c>
      <c r="BR114" s="228" t="s">
        <v>5882</v>
      </c>
      <c r="BS114" s="228" t="s">
        <v>5882</v>
      </c>
      <c r="BT114" s="228" t="s">
        <v>5882</v>
      </c>
      <c r="BU114" s="228" t="s">
        <v>5882</v>
      </c>
      <c r="BV114" s="243" t="s">
        <v>5882</v>
      </c>
      <c r="BW114" s="32" t="s">
        <v>4512</v>
      </c>
      <c r="BX114" s="47">
        <v>235</v>
      </c>
      <c r="BY114" s="32">
        <v>300</v>
      </c>
      <c r="BZ114" s="47">
        <v>360</v>
      </c>
      <c r="CA114" s="32">
        <v>450</v>
      </c>
      <c r="CB114" s="67">
        <v>200000</v>
      </c>
      <c r="CC114" s="108" t="s">
        <v>4512</v>
      </c>
      <c r="CD114" s="47">
        <v>235</v>
      </c>
      <c r="CE114" s="32">
        <v>300</v>
      </c>
      <c r="CF114" s="60">
        <v>360</v>
      </c>
      <c r="CG114" s="32">
        <v>450</v>
      </c>
      <c r="CH114" s="67">
        <v>200000</v>
      </c>
      <c r="CI114" s="32" t="s">
        <v>4512</v>
      </c>
      <c r="CJ114" s="47">
        <v>235</v>
      </c>
      <c r="CK114" s="32">
        <v>300</v>
      </c>
      <c r="CL114" s="60">
        <v>360</v>
      </c>
      <c r="CM114" s="32">
        <v>450</v>
      </c>
      <c r="CN114" s="61">
        <v>200000</v>
      </c>
      <c r="CO114" s="232" t="s">
        <v>5882</v>
      </c>
      <c r="CP114" s="233" t="s">
        <v>5882</v>
      </c>
      <c r="CQ114" s="233" t="s">
        <v>5882</v>
      </c>
      <c r="CR114" s="234" t="s">
        <v>5882</v>
      </c>
      <c r="CS114" s="232" t="s">
        <v>5882</v>
      </c>
      <c r="CT114" s="233" t="s">
        <v>5882</v>
      </c>
      <c r="CU114" s="234" t="s">
        <v>5882</v>
      </c>
      <c r="CV114" s="177">
        <v>8.8000000000000007</v>
      </c>
      <c r="CW114" s="177">
        <v>640</v>
      </c>
      <c r="CX114" s="32">
        <v>730</v>
      </c>
      <c r="CY114" s="177">
        <v>800</v>
      </c>
      <c r="CZ114" s="32">
        <v>940</v>
      </c>
      <c r="DA114" s="61">
        <v>200000</v>
      </c>
      <c r="DB114" s="29" t="s">
        <v>28</v>
      </c>
      <c r="DC114" s="32" t="s">
        <v>4498</v>
      </c>
      <c r="DD114" s="357" t="s">
        <v>4636</v>
      </c>
    </row>
    <row r="115" spans="1:108">
      <c r="A115" s="17">
        <v>110</v>
      </c>
      <c r="B115" s="362">
        <v>12</v>
      </c>
      <c r="C115" s="362">
        <v>1986</v>
      </c>
      <c r="D115" s="379" t="s">
        <v>4746</v>
      </c>
      <c r="E115" s="385" t="s">
        <v>4949</v>
      </c>
      <c r="F115" s="361">
        <v>4</v>
      </c>
      <c r="G115" s="372" t="s">
        <v>5996</v>
      </c>
      <c r="H115" s="362" t="s">
        <v>5992</v>
      </c>
      <c r="I115" s="43" t="s">
        <v>4524</v>
      </c>
      <c r="J115" s="214" t="s">
        <v>4399</v>
      </c>
      <c r="K115" s="30" t="s">
        <v>5882</v>
      </c>
      <c r="L115" s="259" t="s">
        <v>4577</v>
      </c>
      <c r="M115" s="176" t="s">
        <v>4832</v>
      </c>
      <c r="N115" s="17" t="s">
        <v>4576</v>
      </c>
      <c r="O115" s="176" t="s">
        <v>4474</v>
      </c>
      <c r="P115" s="176" t="s">
        <v>4474</v>
      </c>
      <c r="Q115" s="176" t="s">
        <v>4537</v>
      </c>
      <c r="R115" s="30">
        <v>15</v>
      </c>
      <c r="S115" s="176" t="s">
        <v>4474</v>
      </c>
      <c r="T115" s="176" t="s">
        <v>5882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5897</v>
      </c>
      <c r="AS115" s="176" t="s">
        <v>4831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5882</v>
      </c>
      <c r="BH115" s="226" t="s">
        <v>5882</v>
      </c>
      <c r="BI115" s="226" t="s">
        <v>5882</v>
      </c>
      <c r="BJ115" s="226" t="s">
        <v>5882</v>
      </c>
      <c r="BK115" s="226" t="s">
        <v>5882</v>
      </c>
      <c r="BL115" s="225" t="s">
        <v>5882</v>
      </c>
      <c r="BM115" s="226" t="s">
        <v>5882</v>
      </c>
      <c r="BN115" s="226" t="s">
        <v>5882</v>
      </c>
      <c r="BO115" s="226" t="s">
        <v>5882</v>
      </c>
      <c r="BP115" s="226" t="s">
        <v>5882</v>
      </c>
      <c r="BQ115" s="244" t="s">
        <v>5882</v>
      </c>
      <c r="BR115" s="226" t="s">
        <v>5882</v>
      </c>
      <c r="BS115" s="226" t="s">
        <v>5882</v>
      </c>
      <c r="BT115" s="226" t="s">
        <v>5882</v>
      </c>
      <c r="BU115" s="226" t="s">
        <v>5882</v>
      </c>
      <c r="BV115" s="244" t="s">
        <v>5882</v>
      </c>
      <c r="BW115" s="158" t="s">
        <v>5755</v>
      </c>
      <c r="BX115" s="72">
        <v>275</v>
      </c>
      <c r="BY115" s="30">
        <v>300</v>
      </c>
      <c r="BZ115" s="72">
        <v>410</v>
      </c>
      <c r="CA115" s="30">
        <v>450</v>
      </c>
      <c r="CB115" s="66">
        <v>200000</v>
      </c>
      <c r="CC115" s="158" t="s">
        <v>5755</v>
      </c>
      <c r="CD115" s="72">
        <v>275</v>
      </c>
      <c r="CE115" s="30">
        <v>300</v>
      </c>
      <c r="CF115" s="65">
        <v>410</v>
      </c>
      <c r="CG115" s="30">
        <v>450</v>
      </c>
      <c r="CH115" s="66">
        <v>200000</v>
      </c>
      <c r="CI115" s="158" t="s">
        <v>5755</v>
      </c>
      <c r="CJ115" s="72">
        <v>275</v>
      </c>
      <c r="CK115" s="30">
        <v>300</v>
      </c>
      <c r="CL115" s="65">
        <v>410</v>
      </c>
      <c r="CM115" s="30">
        <v>450</v>
      </c>
      <c r="CN115" s="66">
        <v>200000</v>
      </c>
      <c r="CO115" s="229" t="s">
        <v>5882</v>
      </c>
      <c r="CP115" s="230" t="s">
        <v>5882</v>
      </c>
      <c r="CQ115" s="230" t="s">
        <v>5882</v>
      </c>
      <c r="CR115" s="231" t="s">
        <v>5882</v>
      </c>
      <c r="CS115" s="229" t="s">
        <v>5882</v>
      </c>
      <c r="CT115" s="230" t="s">
        <v>5882</v>
      </c>
      <c r="CU115" s="231" t="s">
        <v>5882</v>
      </c>
      <c r="CV115" s="176" t="s">
        <v>4476</v>
      </c>
      <c r="CW115" s="176">
        <v>640</v>
      </c>
      <c r="CX115" s="30">
        <v>730</v>
      </c>
      <c r="CY115" s="176">
        <v>800</v>
      </c>
      <c r="CZ115" s="30">
        <v>940</v>
      </c>
      <c r="DA115" s="76">
        <v>200000</v>
      </c>
      <c r="DB115" s="28" t="s">
        <v>5927</v>
      </c>
      <c r="DC115" s="30" t="s">
        <v>4498</v>
      </c>
      <c r="DD115" s="356" t="s">
        <v>4636</v>
      </c>
    </row>
    <row r="116" spans="1:108">
      <c r="A116" s="18">
        <v>111</v>
      </c>
      <c r="B116" s="362"/>
      <c r="C116" s="362"/>
      <c r="D116" s="379"/>
      <c r="E116" s="385"/>
      <c r="F116" s="362"/>
      <c r="G116" s="372"/>
      <c r="H116" s="362"/>
      <c r="I116" s="41" t="s">
        <v>4525</v>
      </c>
      <c r="J116" s="215" t="s">
        <v>4399</v>
      </c>
      <c r="K116" s="32" t="s">
        <v>5882</v>
      </c>
      <c r="L116" s="260" t="s">
        <v>4577</v>
      </c>
      <c r="M116" s="177" t="s">
        <v>4832</v>
      </c>
      <c r="N116" s="18" t="s">
        <v>4576</v>
      </c>
      <c r="O116" s="177" t="s">
        <v>4474</v>
      </c>
      <c r="P116" s="177" t="s">
        <v>4474</v>
      </c>
      <c r="Q116" s="177" t="s">
        <v>4537</v>
      </c>
      <c r="R116" s="32">
        <v>15</v>
      </c>
      <c r="S116" s="177" t="s">
        <v>4474</v>
      </c>
      <c r="T116" s="177" t="s">
        <v>5882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5897</v>
      </c>
      <c r="AS116" s="177" t="s">
        <v>4831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5882</v>
      </c>
      <c r="BH116" s="228" t="s">
        <v>5882</v>
      </c>
      <c r="BI116" s="228" t="s">
        <v>5882</v>
      </c>
      <c r="BJ116" s="228" t="s">
        <v>5882</v>
      </c>
      <c r="BK116" s="228" t="s">
        <v>5882</v>
      </c>
      <c r="BL116" s="227" t="s">
        <v>5882</v>
      </c>
      <c r="BM116" s="228" t="s">
        <v>5882</v>
      </c>
      <c r="BN116" s="228" t="s">
        <v>5882</v>
      </c>
      <c r="BO116" s="228" t="s">
        <v>5882</v>
      </c>
      <c r="BP116" s="228" t="s">
        <v>5882</v>
      </c>
      <c r="BQ116" s="243" t="s">
        <v>5882</v>
      </c>
      <c r="BR116" s="228" t="s">
        <v>5882</v>
      </c>
      <c r="BS116" s="228" t="s">
        <v>5882</v>
      </c>
      <c r="BT116" s="228" t="s">
        <v>5882</v>
      </c>
      <c r="BU116" s="228" t="s">
        <v>5882</v>
      </c>
      <c r="BV116" s="243" t="s">
        <v>5882</v>
      </c>
      <c r="BW116" s="138" t="s">
        <v>5755</v>
      </c>
      <c r="BX116" s="47">
        <v>275</v>
      </c>
      <c r="BY116" s="32">
        <v>300</v>
      </c>
      <c r="BZ116" s="47">
        <v>410</v>
      </c>
      <c r="CA116" s="32">
        <v>450</v>
      </c>
      <c r="CB116" s="67">
        <v>200000</v>
      </c>
      <c r="CC116" s="138" t="s">
        <v>5755</v>
      </c>
      <c r="CD116" s="47">
        <v>275</v>
      </c>
      <c r="CE116" s="32">
        <v>300</v>
      </c>
      <c r="CF116" s="60">
        <v>410</v>
      </c>
      <c r="CG116" s="32">
        <v>450</v>
      </c>
      <c r="CH116" s="67">
        <v>200000</v>
      </c>
      <c r="CI116" s="138" t="s">
        <v>5755</v>
      </c>
      <c r="CJ116" s="47">
        <v>275</v>
      </c>
      <c r="CK116" s="32">
        <v>300</v>
      </c>
      <c r="CL116" s="60">
        <v>410</v>
      </c>
      <c r="CM116" s="32">
        <v>450</v>
      </c>
      <c r="CN116" s="67">
        <v>200000</v>
      </c>
      <c r="CO116" s="232" t="s">
        <v>5882</v>
      </c>
      <c r="CP116" s="233" t="s">
        <v>5882</v>
      </c>
      <c r="CQ116" s="233" t="s">
        <v>5882</v>
      </c>
      <c r="CR116" s="234" t="s">
        <v>5882</v>
      </c>
      <c r="CS116" s="232" t="s">
        <v>5882</v>
      </c>
      <c r="CT116" s="233" t="s">
        <v>5882</v>
      </c>
      <c r="CU116" s="234" t="s">
        <v>5882</v>
      </c>
      <c r="CV116" s="177" t="s">
        <v>4476</v>
      </c>
      <c r="CW116" s="177">
        <v>640</v>
      </c>
      <c r="CX116" s="32">
        <v>730</v>
      </c>
      <c r="CY116" s="177">
        <v>800</v>
      </c>
      <c r="CZ116" s="32">
        <v>940</v>
      </c>
      <c r="DA116" s="61">
        <v>200000</v>
      </c>
      <c r="DB116" s="29" t="s">
        <v>5928</v>
      </c>
      <c r="DC116" s="32" t="s">
        <v>4498</v>
      </c>
      <c r="DD116" s="357" t="s">
        <v>4636</v>
      </c>
    </row>
    <row r="117" spans="1:108">
      <c r="A117" s="18">
        <v>112</v>
      </c>
      <c r="B117" s="362"/>
      <c r="C117" s="362"/>
      <c r="D117" s="379"/>
      <c r="E117" s="385"/>
      <c r="F117" s="362"/>
      <c r="G117" s="372"/>
      <c r="H117" s="362"/>
      <c r="I117" s="41" t="s">
        <v>4526</v>
      </c>
      <c r="J117" s="215" t="s">
        <v>4399</v>
      </c>
      <c r="K117" s="32" t="s">
        <v>5882</v>
      </c>
      <c r="L117" s="260" t="s">
        <v>4577</v>
      </c>
      <c r="M117" s="177" t="s">
        <v>4832</v>
      </c>
      <c r="N117" s="18" t="s">
        <v>4576</v>
      </c>
      <c r="O117" s="177" t="s">
        <v>4474</v>
      </c>
      <c r="P117" s="177" t="s">
        <v>4474</v>
      </c>
      <c r="Q117" s="177" t="s">
        <v>4537</v>
      </c>
      <c r="R117" s="32">
        <v>15</v>
      </c>
      <c r="S117" s="177" t="s">
        <v>4474</v>
      </c>
      <c r="T117" s="177" t="s">
        <v>5882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5897</v>
      </c>
      <c r="AS117" s="177" t="s">
        <v>4831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5882</v>
      </c>
      <c r="BH117" s="228" t="s">
        <v>5882</v>
      </c>
      <c r="BI117" s="228" t="s">
        <v>5882</v>
      </c>
      <c r="BJ117" s="228" t="s">
        <v>5882</v>
      </c>
      <c r="BK117" s="228" t="s">
        <v>5882</v>
      </c>
      <c r="BL117" s="227" t="s">
        <v>5882</v>
      </c>
      <c r="BM117" s="228" t="s">
        <v>5882</v>
      </c>
      <c r="BN117" s="228" t="s">
        <v>5882</v>
      </c>
      <c r="BO117" s="228" t="s">
        <v>5882</v>
      </c>
      <c r="BP117" s="228" t="s">
        <v>5882</v>
      </c>
      <c r="BQ117" s="243" t="s">
        <v>5882</v>
      </c>
      <c r="BR117" s="228" t="s">
        <v>5882</v>
      </c>
      <c r="BS117" s="228" t="s">
        <v>5882</v>
      </c>
      <c r="BT117" s="228" t="s">
        <v>5882</v>
      </c>
      <c r="BU117" s="228" t="s">
        <v>5882</v>
      </c>
      <c r="BV117" s="243" t="s">
        <v>5882</v>
      </c>
      <c r="BW117" s="138" t="s">
        <v>5755</v>
      </c>
      <c r="BX117" s="47">
        <v>275</v>
      </c>
      <c r="BY117" s="32">
        <v>300</v>
      </c>
      <c r="BZ117" s="47">
        <v>410</v>
      </c>
      <c r="CA117" s="32">
        <v>450</v>
      </c>
      <c r="CB117" s="67">
        <v>200000</v>
      </c>
      <c r="CC117" s="138" t="s">
        <v>5755</v>
      </c>
      <c r="CD117" s="47">
        <v>275</v>
      </c>
      <c r="CE117" s="32">
        <v>300</v>
      </c>
      <c r="CF117" s="60">
        <v>410</v>
      </c>
      <c r="CG117" s="32">
        <v>450</v>
      </c>
      <c r="CH117" s="67">
        <v>200000</v>
      </c>
      <c r="CI117" s="138" t="s">
        <v>5755</v>
      </c>
      <c r="CJ117" s="47">
        <v>275</v>
      </c>
      <c r="CK117" s="32">
        <v>300</v>
      </c>
      <c r="CL117" s="60">
        <v>410</v>
      </c>
      <c r="CM117" s="32">
        <v>450</v>
      </c>
      <c r="CN117" s="67">
        <v>200000</v>
      </c>
      <c r="CO117" s="232" t="s">
        <v>5882</v>
      </c>
      <c r="CP117" s="233" t="s">
        <v>5882</v>
      </c>
      <c r="CQ117" s="233" t="s">
        <v>5882</v>
      </c>
      <c r="CR117" s="234" t="s">
        <v>5882</v>
      </c>
      <c r="CS117" s="232" t="s">
        <v>5882</v>
      </c>
      <c r="CT117" s="233" t="s">
        <v>5882</v>
      </c>
      <c r="CU117" s="234" t="s">
        <v>5882</v>
      </c>
      <c r="CV117" s="177" t="s">
        <v>4476</v>
      </c>
      <c r="CW117" s="177">
        <v>640</v>
      </c>
      <c r="CX117" s="32">
        <v>730</v>
      </c>
      <c r="CY117" s="177">
        <v>800</v>
      </c>
      <c r="CZ117" s="32">
        <v>940</v>
      </c>
      <c r="DA117" s="61">
        <v>200000</v>
      </c>
      <c r="DB117" s="29" t="s">
        <v>28</v>
      </c>
      <c r="DC117" s="32" t="s">
        <v>4498</v>
      </c>
      <c r="DD117" s="357" t="s">
        <v>4636</v>
      </c>
    </row>
    <row r="118" spans="1:108" ht="16.2" thickBot="1">
      <c r="A118" s="18">
        <v>113</v>
      </c>
      <c r="B118" s="363"/>
      <c r="C118" s="363"/>
      <c r="D118" s="383"/>
      <c r="E118" s="386"/>
      <c r="F118" s="363"/>
      <c r="G118" s="373"/>
      <c r="H118" s="363"/>
      <c r="I118" s="41" t="s">
        <v>4527</v>
      </c>
      <c r="J118" s="215" t="s">
        <v>4399</v>
      </c>
      <c r="K118" s="32" t="s">
        <v>5882</v>
      </c>
      <c r="L118" s="260" t="s">
        <v>4577</v>
      </c>
      <c r="M118" s="177" t="s">
        <v>4832</v>
      </c>
      <c r="N118" s="18" t="s">
        <v>4576</v>
      </c>
      <c r="O118" s="177" t="s">
        <v>4474</v>
      </c>
      <c r="P118" s="177" t="s">
        <v>4474</v>
      </c>
      <c r="Q118" s="177" t="s">
        <v>4537</v>
      </c>
      <c r="R118" s="32">
        <v>15</v>
      </c>
      <c r="S118" s="177" t="s">
        <v>4474</v>
      </c>
      <c r="T118" s="177" t="s">
        <v>5882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5897</v>
      </c>
      <c r="AS118" s="177" t="s">
        <v>4831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5882</v>
      </c>
      <c r="BH118" s="228" t="s">
        <v>5882</v>
      </c>
      <c r="BI118" s="228" t="s">
        <v>5882</v>
      </c>
      <c r="BJ118" s="228" t="s">
        <v>5882</v>
      </c>
      <c r="BK118" s="228" t="s">
        <v>5882</v>
      </c>
      <c r="BL118" s="227" t="s">
        <v>5882</v>
      </c>
      <c r="BM118" s="228" t="s">
        <v>5882</v>
      </c>
      <c r="BN118" s="228" t="s">
        <v>5882</v>
      </c>
      <c r="BO118" s="228" t="s">
        <v>5882</v>
      </c>
      <c r="BP118" s="228" t="s">
        <v>5882</v>
      </c>
      <c r="BQ118" s="243" t="s">
        <v>5882</v>
      </c>
      <c r="BR118" s="228" t="s">
        <v>5882</v>
      </c>
      <c r="BS118" s="228" t="s">
        <v>5882</v>
      </c>
      <c r="BT118" s="228" t="s">
        <v>5882</v>
      </c>
      <c r="BU118" s="228" t="s">
        <v>5882</v>
      </c>
      <c r="BV118" s="243" t="s">
        <v>5882</v>
      </c>
      <c r="BW118" s="138" t="s">
        <v>5755</v>
      </c>
      <c r="BX118" s="47">
        <v>275</v>
      </c>
      <c r="BY118" s="32">
        <v>300</v>
      </c>
      <c r="BZ118" s="47">
        <v>410</v>
      </c>
      <c r="CA118" s="32">
        <v>450</v>
      </c>
      <c r="CB118" s="67">
        <v>200000</v>
      </c>
      <c r="CC118" s="138" t="s">
        <v>5755</v>
      </c>
      <c r="CD118" s="47">
        <v>275</v>
      </c>
      <c r="CE118" s="32">
        <v>300</v>
      </c>
      <c r="CF118" s="60">
        <v>410</v>
      </c>
      <c r="CG118" s="32">
        <v>450</v>
      </c>
      <c r="CH118" s="67">
        <v>200000</v>
      </c>
      <c r="CI118" s="138" t="s">
        <v>5755</v>
      </c>
      <c r="CJ118" s="47">
        <v>275</v>
      </c>
      <c r="CK118" s="32">
        <v>300</v>
      </c>
      <c r="CL118" s="60">
        <v>410</v>
      </c>
      <c r="CM118" s="32">
        <v>450</v>
      </c>
      <c r="CN118" s="67">
        <v>200000</v>
      </c>
      <c r="CO118" s="232" t="s">
        <v>5882</v>
      </c>
      <c r="CP118" s="233" t="s">
        <v>5882</v>
      </c>
      <c r="CQ118" s="233" t="s">
        <v>5882</v>
      </c>
      <c r="CR118" s="234" t="s">
        <v>5882</v>
      </c>
      <c r="CS118" s="232" t="s">
        <v>5882</v>
      </c>
      <c r="CT118" s="233" t="s">
        <v>5882</v>
      </c>
      <c r="CU118" s="234" t="s">
        <v>5882</v>
      </c>
      <c r="CV118" s="177" t="s">
        <v>4476</v>
      </c>
      <c r="CW118" s="177">
        <v>640</v>
      </c>
      <c r="CX118" s="32">
        <v>730</v>
      </c>
      <c r="CY118" s="177">
        <v>800</v>
      </c>
      <c r="CZ118" s="32">
        <v>940</v>
      </c>
      <c r="DA118" s="61">
        <v>200000</v>
      </c>
      <c r="DB118" s="29" t="s">
        <v>28</v>
      </c>
      <c r="DC118" s="32" t="s">
        <v>4498</v>
      </c>
      <c r="DD118" s="357" t="s">
        <v>4636</v>
      </c>
    </row>
    <row r="119" spans="1:108">
      <c r="A119" s="17">
        <v>114</v>
      </c>
      <c r="B119" s="361">
        <v>13</v>
      </c>
      <c r="C119" s="361">
        <v>1986</v>
      </c>
      <c r="D119" s="378" t="s">
        <v>4747</v>
      </c>
      <c r="E119" s="384" t="s">
        <v>4948</v>
      </c>
      <c r="F119" s="361">
        <v>3</v>
      </c>
      <c r="G119" s="371" t="s">
        <v>5998</v>
      </c>
      <c r="H119" s="361" t="s">
        <v>5997</v>
      </c>
      <c r="I119" s="43" t="s">
        <v>4543</v>
      </c>
      <c r="J119" s="214" t="s">
        <v>4399</v>
      </c>
      <c r="K119" s="176" t="s">
        <v>5882</v>
      </c>
      <c r="L119" s="259" t="s">
        <v>4578</v>
      </c>
      <c r="M119" s="176" t="s">
        <v>4782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5882</v>
      </c>
      <c r="S119" s="176" t="s">
        <v>4474</v>
      </c>
      <c r="T119" s="176" t="s">
        <v>5882</v>
      </c>
      <c r="U119" s="176" t="s">
        <v>4629</v>
      </c>
      <c r="V119" s="17">
        <v>10</v>
      </c>
      <c r="W119" s="266">
        <v>0</v>
      </c>
      <c r="X119" s="168" t="s">
        <v>5882</v>
      </c>
      <c r="Y119" s="171" t="s">
        <v>4584</v>
      </c>
      <c r="Z119" s="226" t="s">
        <v>5882</v>
      </c>
      <c r="AA119" s="226" t="s">
        <v>5882</v>
      </c>
      <c r="AB119" s="226" t="s">
        <v>5882</v>
      </c>
      <c r="AC119" s="226" t="s">
        <v>5882</v>
      </c>
      <c r="AD119" s="226" t="s">
        <v>5882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5897</v>
      </c>
      <c r="AS119" s="65" t="s">
        <v>6241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5882</v>
      </c>
      <c r="BH119" s="226" t="s">
        <v>5882</v>
      </c>
      <c r="BI119" s="226" t="s">
        <v>5882</v>
      </c>
      <c r="BJ119" s="226" t="s">
        <v>5882</v>
      </c>
      <c r="BK119" s="226" t="s">
        <v>5882</v>
      </c>
      <c r="BL119" s="225" t="s">
        <v>5882</v>
      </c>
      <c r="BM119" s="226" t="s">
        <v>5882</v>
      </c>
      <c r="BN119" s="226" t="s">
        <v>5882</v>
      </c>
      <c r="BO119" s="226" t="s">
        <v>5882</v>
      </c>
      <c r="BP119" s="226" t="s">
        <v>5882</v>
      </c>
      <c r="BQ119" s="244" t="s">
        <v>5882</v>
      </c>
      <c r="BR119" s="226" t="s">
        <v>5882</v>
      </c>
      <c r="BS119" s="226" t="s">
        <v>5882</v>
      </c>
      <c r="BT119" s="226" t="s">
        <v>5882</v>
      </c>
      <c r="BU119" s="226" t="s">
        <v>5882</v>
      </c>
      <c r="BV119" s="244" t="s">
        <v>5882</v>
      </c>
      <c r="BW119" s="30" t="s">
        <v>4512</v>
      </c>
      <c r="BX119" s="72">
        <v>235</v>
      </c>
      <c r="BY119" s="30">
        <v>300</v>
      </c>
      <c r="BZ119" s="72">
        <v>360</v>
      </c>
      <c r="CA119" s="30">
        <v>450</v>
      </c>
      <c r="CB119" s="66">
        <v>200000</v>
      </c>
      <c r="CC119" s="107" t="s">
        <v>4512</v>
      </c>
      <c r="CD119" s="72">
        <v>235</v>
      </c>
      <c r="CE119" s="16">
        <f>(304.5+327)/2</f>
        <v>315.75</v>
      </c>
      <c r="CF119" s="65">
        <v>360</v>
      </c>
      <c r="CG119" s="176">
        <f>(436+458)/2</f>
        <v>447</v>
      </c>
      <c r="CH119" s="66">
        <v>200000</v>
      </c>
      <c r="CI119" s="30" t="s">
        <v>4512</v>
      </c>
      <c r="CJ119" s="72">
        <v>235</v>
      </c>
      <c r="CK119" s="176">
        <v>356</v>
      </c>
      <c r="CL119" s="65">
        <v>360</v>
      </c>
      <c r="CM119" s="176">
        <v>576</v>
      </c>
      <c r="CN119" s="76">
        <v>200000</v>
      </c>
      <c r="CO119" s="229" t="s">
        <v>5882</v>
      </c>
      <c r="CP119" s="230" t="s">
        <v>5882</v>
      </c>
      <c r="CQ119" s="230" t="s">
        <v>5882</v>
      </c>
      <c r="CR119" s="231" t="s">
        <v>5882</v>
      </c>
      <c r="CS119" s="229" t="s">
        <v>5882</v>
      </c>
      <c r="CT119" s="230" t="s">
        <v>5882</v>
      </c>
      <c r="CU119" s="231" t="s">
        <v>5882</v>
      </c>
      <c r="CV119" s="176">
        <v>4.8</v>
      </c>
      <c r="CW119" s="176">
        <v>320</v>
      </c>
      <c r="CX119" s="30">
        <v>360</v>
      </c>
      <c r="CY119" s="176">
        <v>400</v>
      </c>
      <c r="CZ119" s="30">
        <v>440</v>
      </c>
      <c r="DA119" s="76">
        <v>200000</v>
      </c>
      <c r="DB119" s="28" t="s">
        <v>28</v>
      </c>
      <c r="DC119" s="176" t="s">
        <v>6102</v>
      </c>
      <c r="DD119" s="356" t="s">
        <v>4636</v>
      </c>
    </row>
    <row r="120" spans="1:108">
      <c r="A120" s="18">
        <v>115</v>
      </c>
      <c r="B120" s="362"/>
      <c r="C120" s="362"/>
      <c r="D120" s="379"/>
      <c r="E120" s="385"/>
      <c r="F120" s="362"/>
      <c r="G120" s="362"/>
      <c r="H120" s="362"/>
      <c r="I120" s="41" t="s">
        <v>4544</v>
      </c>
      <c r="J120" s="215" t="s">
        <v>4399</v>
      </c>
      <c r="K120" s="177" t="s">
        <v>5882</v>
      </c>
      <c r="L120" s="260" t="s">
        <v>4578</v>
      </c>
      <c r="M120" s="177" t="s">
        <v>4782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5882</v>
      </c>
      <c r="S120" s="177" t="s">
        <v>4474</v>
      </c>
      <c r="T120" s="177" t="s">
        <v>5882</v>
      </c>
      <c r="U120" s="177" t="s">
        <v>4629</v>
      </c>
      <c r="V120" s="18">
        <v>10</v>
      </c>
      <c r="W120" s="265">
        <v>0</v>
      </c>
      <c r="X120" s="153" t="s">
        <v>5882</v>
      </c>
      <c r="Y120" s="172" t="s">
        <v>4584</v>
      </c>
      <c r="Z120" s="228" t="s">
        <v>5882</v>
      </c>
      <c r="AA120" s="228" t="s">
        <v>5882</v>
      </c>
      <c r="AB120" s="228" t="s">
        <v>5882</v>
      </c>
      <c r="AC120" s="228" t="s">
        <v>5882</v>
      </c>
      <c r="AD120" s="228" t="s">
        <v>5882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5897</v>
      </c>
      <c r="AS120" s="60" t="s">
        <v>6241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5882</v>
      </c>
      <c r="BH120" s="228" t="s">
        <v>5882</v>
      </c>
      <c r="BI120" s="228" t="s">
        <v>5882</v>
      </c>
      <c r="BJ120" s="228" t="s">
        <v>5882</v>
      </c>
      <c r="BK120" s="228" t="s">
        <v>5882</v>
      </c>
      <c r="BL120" s="227" t="s">
        <v>5882</v>
      </c>
      <c r="BM120" s="228" t="s">
        <v>5882</v>
      </c>
      <c r="BN120" s="228" t="s">
        <v>5882</v>
      </c>
      <c r="BO120" s="228" t="s">
        <v>5882</v>
      </c>
      <c r="BP120" s="228" t="s">
        <v>5882</v>
      </c>
      <c r="BQ120" s="243" t="s">
        <v>5882</v>
      </c>
      <c r="BR120" s="228" t="s">
        <v>5882</v>
      </c>
      <c r="BS120" s="228" t="s">
        <v>5882</v>
      </c>
      <c r="BT120" s="228" t="s">
        <v>5882</v>
      </c>
      <c r="BU120" s="228" t="s">
        <v>5882</v>
      </c>
      <c r="BV120" s="243" t="s">
        <v>5882</v>
      </c>
      <c r="BW120" s="32" t="s">
        <v>4512</v>
      </c>
      <c r="BX120" s="47">
        <v>235</v>
      </c>
      <c r="BY120" s="32">
        <v>300</v>
      </c>
      <c r="BZ120" s="47">
        <v>360</v>
      </c>
      <c r="CA120" s="32">
        <v>450</v>
      </c>
      <c r="CB120" s="67">
        <v>200000</v>
      </c>
      <c r="CC120" s="108" t="s">
        <v>4512</v>
      </c>
      <c r="CD120" s="47">
        <v>235</v>
      </c>
      <c r="CE120" s="21">
        <f>(304.5+327)/2</f>
        <v>315.75</v>
      </c>
      <c r="CF120" s="60">
        <v>360</v>
      </c>
      <c r="CG120" s="177">
        <f>(436+458)/2</f>
        <v>447</v>
      </c>
      <c r="CH120" s="67">
        <v>200000</v>
      </c>
      <c r="CI120" s="32" t="s">
        <v>4512</v>
      </c>
      <c r="CJ120" s="47">
        <v>235</v>
      </c>
      <c r="CK120" s="177">
        <v>356</v>
      </c>
      <c r="CL120" s="60">
        <v>360</v>
      </c>
      <c r="CM120" s="177">
        <v>576</v>
      </c>
      <c r="CN120" s="61">
        <v>200000</v>
      </c>
      <c r="CO120" s="232" t="s">
        <v>5882</v>
      </c>
      <c r="CP120" s="233" t="s">
        <v>5882</v>
      </c>
      <c r="CQ120" s="233" t="s">
        <v>5882</v>
      </c>
      <c r="CR120" s="234" t="s">
        <v>5882</v>
      </c>
      <c r="CS120" s="232" t="s">
        <v>5882</v>
      </c>
      <c r="CT120" s="233" t="s">
        <v>5882</v>
      </c>
      <c r="CU120" s="234" t="s">
        <v>5882</v>
      </c>
      <c r="CV120" s="177">
        <v>4.8</v>
      </c>
      <c r="CW120" s="177">
        <v>320</v>
      </c>
      <c r="CX120" s="32">
        <v>360</v>
      </c>
      <c r="CY120" s="177">
        <v>400</v>
      </c>
      <c r="CZ120" s="32">
        <v>440</v>
      </c>
      <c r="DA120" s="61">
        <v>200000</v>
      </c>
      <c r="DB120" s="29" t="s">
        <v>28</v>
      </c>
      <c r="DC120" s="177" t="s">
        <v>6102</v>
      </c>
      <c r="DD120" s="357" t="s">
        <v>4636</v>
      </c>
    </row>
    <row r="121" spans="1:108" ht="16.2" thickBot="1">
      <c r="A121" s="14">
        <v>116</v>
      </c>
      <c r="B121" s="363"/>
      <c r="C121" s="363"/>
      <c r="D121" s="383"/>
      <c r="E121" s="386"/>
      <c r="F121" s="363"/>
      <c r="G121" s="363"/>
      <c r="H121" s="363"/>
      <c r="I121" s="42" t="s">
        <v>4545</v>
      </c>
      <c r="J121" s="155" t="s">
        <v>4399</v>
      </c>
      <c r="K121" s="178" t="s">
        <v>5882</v>
      </c>
      <c r="L121" s="155" t="s">
        <v>4578</v>
      </c>
      <c r="M121" s="178" t="s">
        <v>4782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5882</v>
      </c>
      <c r="S121" s="178" t="s">
        <v>4474</v>
      </c>
      <c r="T121" s="178" t="s">
        <v>5882</v>
      </c>
      <c r="U121" s="178" t="s">
        <v>4629</v>
      </c>
      <c r="V121" s="14">
        <v>10</v>
      </c>
      <c r="W121" s="267">
        <v>0</v>
      </c>
      <c r="X121" s="169" t="s">
        <v>5882</v>
      </c>
      <c r="Y121" s="173" t="s">
        <v>4584</v>
      </c>
      <c r="Z121" s="228" t="s">
        <v>5882</v>
      </c>
      <c r="AA121" s="228" t="s">
        <v>5882</v>
      </c>
      <c r="AB121" s="228" t="s">
        <v>5882</v>
      </c>
      <c r="AC121" s="228" t="s">
        <v>5882</v>
      </c>
      <c r="AD121" s="228" t="s">
        <v>5882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5897</v>
      </c>
      <c r="AS121" s="87" t="s">
        <v>6241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5882</v>
      </c>
      <c r="BH121" s="223" t="s">
        <v>5882</v>
      </c>
      <c r="BI121" s="223" t="s">
        <v>5882</v>
      </c>
      <c r="BJ121" s="223" t="s">
        <v>5882</v>
      </c>
      <c r="BK121" s="223" t="s">
        <v>5882</v>
      </c>
      <c r="BL121" s="222" t="s">
        <v>5882</v>
      </c>
      <c r="BM121" s="223" t="s">
        <v>5882</v>
      </c>
      <c r="BN121" s="223" t="s">
        <v>5882</v>
      </c>
      <c r="BO121" s="223" t="s">
        <v>5882</v>
      </c>
      <c r="BP121" s="223" t="s">
        <v>5882</v>
      </c>
      <c r="BQ121" s="245" t="s">
        <v>5882</v>
      </c>
      <c r="BR121" s="223" t="s">
        <v>5882</v>
      </c>
      <c r="BS121" s="223" t="s">
        <v>5882</v>
      </c>
      <c r="BT121" s="223" t="s">
        <v>5882</v>
      </c>
      <c r="BU121" s="223" t="s">
        <v>5882</v>
      </c>
      <c r="BV121" s="245" t="s">
        <v>5882</v>
      </c>
      <c r="BW121" s="34" t="s">
        <v>4512</v>
      </c>
      <c r="BX121" s="85">
        <v>235</v>
      </c>
      <c r="BY121" s="34">
        <v>300</v>
      </c>
      <c r="BZ121" s="85">
        <v>360</v>
      </c>
      <c r="CA121" s="34">
        <v>450</v>
      </c>
      <c r="CB121" s="70">
        <v>200000</v>
      </c>
      <c r="CC121" s="134" t="s">
        <v>4512</v>
      </c>
      <c r="CD121" s="85">
        <v>235</v>
      </c>
      <c r="CE121" s="23">
        <f>(304.5+327)/2</f>
        <v>315.75</v>
      </c>
      <c r="CF121" s="87">
        <v>360</v>
      </c>
      <c r="CG121" s="178">
        <f>(436+458)/2</f>
        <v>447</v>
      </c>
      <c r="CH121" s="70">
        <v>200000</v>
      </c>
      <c r="CI121" s="34" t="s">
        <v>4512</v>
      </c>
      <c r="CJ121" s="85">
        <v>235</v>
      </c>
      <c r="CK121" s="178">
        <v>356</v>
      </c>
      <c r="CL121" s="87">
        <v>360</v>
      </c>
      <c r="CM121" s="178">
        <v>576</v>
      </c>
      <c r="CN121" s="77">
        <v>200000</v>
      </c>
      <c r="CO121" s="235" t="s">
        <v>5882</v>
      </c>
      <c r="CP121" s="236" t="s">
        <v>5882</v>
      </c>
      <c r="CQ121" s="236" t="s">
        <v>5882</v>
      </c>
      <c r="CR121" s="237" t="s">
        <v>5882</v>
      </c>
      <c r="CS121" s="235" t="s">
        <v>5882</v>
      </c>
      <c r="CT121" s="236" t="s">
        <v>5882</v>
      </c>
      <c r="CU121" s="237" t="s">
        <v>5882</v>
      </c>
      <c r="CV121" s="178">
        <v>4.8</v>
      </c>
      <c r="CW121" s="178">
        <v>320</v>
      </c>
      <c r="CX121" s="34">
        <v>360</v>
      </c>
      <c r="CY121" s="178">
        <v>400</v>
      </c>
      <c r="CZ121" s="34">
        <v>440</v>
      </c>
      <c r="DA121" s="77">
        <v>200000</v>
      </c>
      <c r="DB121" s="27" t="s">
        <v>4840</v>
      </c>
      <c r="DC121" s="178" t="s">
        <v>6102</v>
      </c>
      <c r="DD121" s="358" t="s">
        <v>4636</v>
      </c>
    </row>
    <row r="122" spans="1:108">
      <c r="A122" s="17">
        <v>117</v>
      </c>
      <c r="B122" s="361">
        <v>14</v>
      </c>
      <c r="C122" s="361">
        <v>1987</v>
      </c>
      <c r="D122" s="378" t="s">
        <v>4547</v>
      </c>
      <c r="E122" s="384" t="s">
        <v>4947</v>
      </c>
      <c r="F122" s="361">
        <v>6</v>
      </c>
      <c r="G122" s="371" t="s">
        <v>5996</v>
      </c>
      <c r="H122" s="361" t="s">
        <v>5992</v>
      </c>
      <c r="I122" s="43" t="s">
        <v>4468</v>
      </c>
      <c r="J122" s="214" t="s">
        <v>4399</v>
      </c>
      <c r="K122" s="176" t="s">
        <v>5882</v>
      </c>
      <c r="L122" s="259" t="s">
        <v>4578</v>
      </c>
      <c r="M122" s="176" t="s">
        <v>4780</v>
      </c>
      <c r="N122" s="17" t="s">
        <v>4576</v>
      </c>
      <c r="O122" s="176" t="s">
        <v>4474</v>
      </c>
      <c r="P122" s="176" t="s">
        <v>4474</v>
      </c>
      <c r="Q122" s="176" t="s">
        <v>4537</v>
      </c>
      <c r="R122" s="176">
        <v>12</v>
      </c>
      <c r="S122" s="176" t="s">
        <v>4474</v>
      </c>
      <c r="T122" s="176" t="s">
        <v>5882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5897</v>
      </c>
      <c r="AS122" s="65" t="s">
        <v>6241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5882</v>
      </c>
      <c r="BH122" s="226" t="s">
        <v>5882</v>
      </c>
      <c r="BI122" s="226" t="s">
        <v>5882</v>
      </c>
      <c r="BJ122" s="226" t="s">
        <v>5882</v>
      </c>
      <c r="BK122" s="226" t="s">
        <v>5882</v>
      </c>
      <c r="BL122" s="225" t="s">
        <v>5882</v>
      </c>
      <c r="BM122" s="226" t="s">
        <v>5882</v>
      </c>
      <c r="BN122" s="226" t="s">
        <v>5882</v>
      </c>
      <c r="BO122" s="226" t="s">
        <v>5882</v>
      </c>
      <c r="BP122" s="226" t="s">
        <v>5882</v>
      </c>
      <c r="BQ122" s="244" t="s">
        <v>5882</v>
      </c>
      <c r="BR122" s="226" t="s">
        <v>5882</v>
      </c>
      <c r="BS122" s="226" t="s">
        <v>5882</v>
      </c>
      <c r="BT122" s="226" t="s">
        <v>5882</v>
      </c>
      <c r="BU122" s="226" t="s">
        <v>5882</v>
      </c>
      <c r="BV122" s="244" t="s">
        <v>5882</v>
      </c>
      <c r="BW122" s="30" t="s">
        <v>4512</v>
      </c>
      <c r="BX122" s="72">
        <v>235</v>
      </c>
      <c r="BY122" s="30">
        <v>300</v>
      </c>
      <c r="BZ122" s="72">
        <v>360</v>
      </c>
      <c r="CA122" s="30">
        <v>450</v>
      </c>
      <c r="CB122" s="66">
        <v>200000</v>
      </c>
      <c r="CC122" s="107" t="s">
        <v>4512</v>
      </c>
      <c r="CD122" s="72">
        <v>235</v>
      </c>
      <c r="CE122" s="30">
        <v>300</v>
      </c>
      <c r="CF122" s="65">
        <v>360</v>
      </c>
      <c r="CG122" s="30">
        <v>450</v>
      </c>
      <c r="CH122" s="66">
        <v>200000</v>
      </c>
      <c r="CI122" s="30" t="s">
        <v>4512</v>
      </c>
      <c r="CJ122" s="72">
        <v>235</v>
      </c>
      <c r="CK122" s="176">
        <v>300</v>
      </c>
      <c r="CL122" s="65">
        <v>360</v>
      </c>
      <c r="CM122" s="30">
        <v>450</v>
      </c>
      <c r="CN122" s="76">
        <v>200000</v>
      </c>
      <c r="CO122" s="229" t="s">
        <v>5882</v>
      </c>
      <c r="CP122" s="230" t="s">
        <v>5882</v>
      </c>
      <c r="CQ122" s="230" t="s">
        <v>5882</v>
      </c>
      <c r="CR122" s="231" t="s">
        <v>5882</v>
      </c>
      <c r="CS122" s="229" t="s">
        <v>5882</v>
      </c>
      <c r="CT122" s="230" t="s">
        <v>5882</v>
      </c>
      <c r="CU122" s="231" t="s">
        <v>5882</v>
      </c>
      <c r="CV122" s="176">
        <v>8.8000000000000007</v>
      </c>
      <c r="CW122" s="176">
        <v>640</v>
      </c>
      <c r="CX122" s="30">
        <v>730</v>
      </c>
      <c r="CY122" s="176">
        <v>800</v>
      </c>
      <c r="CZ122" s="30">
        <v>940</v>
      </c>
      <c r="DA122" s="76">
        <v>200000</v>
      </c>
      <c r="DB122" s="28" t="s">
        <v>28</v>
      </c>
      <c r="DC122" s="30" t="s">
        <v>4498</v>
      </c>
      <c r="DD122" s="356" t="s">
        <v>4636</v>
      </c>
    </row>
    <row r="123" spans="1:108">
      <c r="A123" s="18">
        <v>118</v>
      </c>
      <c r="B123" s="362"/>
      <c r="C123" s="362"/>
      <c r="D123" s="379"/>
      <c r="E123" s="385"/>
      <c r="F123" s="362"/>
      <c r="G123" s="372"/>
      <c r="H123" s="362"/>
      <c r="I123" s="41" t="s">
        <v>4469</v>
      </c>
      <c r="J123" s="215" t="s">
        <v>4399</v>
      </c>
      <c r="K123" s="177" t="s">
        <v>5882</v>
      </c>
      <c r="L123" s="260" t="s">
        <v>4578</v>
      </c>
      <c r="M123" s="177" t="s">
        <v>4780</v>
      </c>
      <c r="N123" s="18" t="s">
        <v>4576</v>
      </c>
      <c r="O123" s="177" t="s">
        <v>4474</v>
      </c>
      <c r="P123" s="177" t="s">
        <v>4474</v>
      </c>
      <c r="Q123" s="177" t="s">
        <v>4537</v>
      </c>
      <c r="R123" s="177">
        <v>12</v>
      </c>
      <c r="S123" s="177" t="s">
        <v>4474</v>
      </c>
      <c r="T123" s="177" t="s">
        <v>5882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5897</v>
      </c>
      <c r="AS123" s="60" t="s">
        <v>6241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5882</v>
      </c>
      <c r="BH123" s="228" t="s">
        <v>5882</v>
      </c>
      <c r="BI123" s="228" t="s">
        <v>5882</v>
      </c>
      <c r="BJ123" s="228" t="s">
        <v>5882</v>
      </c>
      <c r="BK123" s="228" t="s">
        <v>5882</v>
      </c>
      <c r="BL123" s="227" t="s">
        <v>5882</v>
      </c>
      <c r="BM123" s="228" t="s">
        <v>5882</v>
      </c>
      <c r="BN123" s="228" t="s">
        <v>5882</v>
      </c>
      <c r="BO123" s="228" t="s">
        <v>5882</v>
      </c>
      <c r="BP123" s="228" t="s">
        <v>5882</v>
      </c>
      <c r="BQ123" s="243" t="s">
        <v>5882</v>
      </c>
      <c r="BR123" s="228" t="s">
        <v>5882</v>
      </c>
      <c r="BS123" s="228" t="s">
        <v>5882</v>
      </c>
      <c r="BT123" s="228" t="s">
        <v>5882</v>
      </c>
      <c r="BU123" s="228" t="s">
        <v>5882</v>
      </c>
      <c r="BV123" s="243" t="s">
        <v>5882</v>
      </c>
      <c r="BW123" s="32" t="s">
        <v>4512</v>
      </c>
      <c r="BX123" s="47">
        <v>235</v>
      </c>
      <c r="BY123" s="32">
        <v>300</v>
      </c>
      <c r="BZ123" s="47">
        <v>360</v>
      </c>
      <c r="CA123" s="32">
        <v>450</v>
      </c>
      <c r="CB123" s="67">
        <v>200000</v>
      </c>
      <c r="CC123" s="108" t="s">
        <v>4512</v>
      </c>
      <c r="CD123" s="47">
        <v>235</v>
      </c>
      <c r="CE123" s="32">
        <v>300</v>
      </c>
      <c r="CF123" s="60">
        <v>360</v>
      </c>
      <c r="CG123" s="32">
        <v>450</v>
      </c>
      <c r="CH123" s="67">
        <v>200000</v>
      </c>
      <c r="CI123" s="32" t="s">
        <v>4512</v>
      </c>
      <c r="CJ123" s="47">
        <v>235</v>
      </c>
      <c r="CK123" s="177">
        <v>300</v>
      </c>
      <c r="CL123" s="60">
        <v>360</v>
      </c>
      <c r="CM123" s="32">
        <v>450</v>
      </c>
      <c r="CN123" s="61">
        <v>200000</v>
      </c>
      <c r="CO123" s="232" t="s">
        <v>5882</v>
      </c>
      <c r="CP123" s="233" t="s">
        <v>5882</v>
      </c>
      <c r="CQ123" s="233" t="s">
        <v>5882</v>
      </c>
      <c r="CR123" s="234" t="s">
        <v>5882</v>
      </c>
      <c r="CS123" s="232" t="s">
        <v>5882</v>
      </c>
      <c r="CT123" s="233" t="s">
        <v>5882</v>
      </c>
      <c r="CU123" s="234" t="s">
        <v>5882</v>
      </c>
      <c r="CV123" s="177">
        <v>8.8000000000000007</v>
      </c>
      <c r="CW123" s="177">
        <v>640</v>
      </c>
      <c r="CX123" s="32">
        <v>730</v>
      </c>
      <c r="CY123" s="177">
        <v>800</v>
      </c>
      <c r="CZ123" s="32">
        <v>940</v>
      </c>
      <c r="DA123" s="61">
        <v>200000</v>
      </c>
      <c r="DB123" s="29" t="s">
        <v>28</v>
      </c>
      <c r="DC123" s="32" t="s">
        <v>4498</v>
      </c>
      <c r="DD123" s="357" t="s">
        <v>4636</v>
      </c>
    </row>
    <row r="124" spans="1:108">
      <c r="A124" s="18">
        <v>119</v>
      </c>
      <c r="B124" s="362"/>
      <c r="C124" s="362"/>
      <c r="D124" s="379"/>
      <c r="E124" s="385"/>
      <c r="F124" s="362"/>
      <c r="G124" s="372"/>
      <c r="H124" s="362"/>
      <c r="I124" s="41" t="s">
        <v>4470</v>
      </c>
      <c r="J124" s="215" t="s">
        <v>4399</v>
      </c>
      <c r="K124" s="177" t="s">
        <v>5882</v>
      </c>
      <c r="L124" s="260" t="s">
        <v>4578</v>
      </c>
      <c r="M124" s="177" t="s">
        <v>4780</v>
      </c>
      <c r="N124" s="18" t="s">
        <v>4576</v>
      </c>
      <c r="O124" s="177" t="s">
        <v>4474</v>
      </c>
      <c r="P124" s="177" t="s">
        <v>4474</v>
      </c>
      <c r="Q124" s="177" t="s">
        <v>4537</v>
      </c>
      <c r="R124" s="177">
        <v>12</v>
      </c>
      <c r="S124" s="177" t="s">
        <v>4474</v>
      </c>
      <c r="T124" s="177" t="s">
        <v>5882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5897</v>
      </c>
      <c r="AS124" s="60" t="s">
        <v>6241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5882</v>
      </c>
      <c r="BH124" s="228" t="s">
        <v>5882</v>
      </c>
      <c r="BI124" s="228" t="s">
        <v>5882</v>
      </c>
      <c r="BJ124" s="228" t="s">
        <v>5882</v>
      </c>
      <c r="BK124" s="228" t="s">
        <v>5882</v>
      </c>
      <c r="BL124" s="227" t="s">
        <v>5882</v>
      </c>
      <c r="BM124" s="228" t="s">
        <v>5882</v>
      </c>
      <c r="BN124" s="228" t="s">
        <v>5882</v>
      </c>
      <c r="BO124" s="228" t="s">
        <v>5882</v>
      </c>
      <c r="BP124" s="228" t="s">
        <v>5882</v>
      </c>
      <c r="BQ124" s="243" t="s">
        <v>5882</v>
      </c>
      <c r="BR124" s="228" t="s">
        <v>5882</v>
      </c>
      <c r="BS124" s="228" t="s">
        <v>5882</v>
      </c>
      <c r="BT124" s="228" t="s">
        <v>5882</v>
      </c>
      <c r="BU124" s="228" t="s">
        <v>5882</v>
      </c>
      <c r="BV124" s="243" t="s">
        <v>5882</v>
      </c>
      <c r="BW124" s="32" t="s">
        <v>4512</v>
      </c>
      <c r="BX124" s="47">
        <v>235</v>
      </c>
      <c r="BY124" s="32">
        <v>300</v>
      </c>
      <c r="BZ124" s="47">
        <v>360</v>
      </c>
      <c r="CA124" s="32">
        <v>450</v>
      </c>
      <c r="CB124" s="67">
        <v>200000</v>
      </c>
      <c r="CC124" s="108" t="s">
        <v>4512</v>
      </c>
      <c r="CD124" s="47">
        <v>235</v>
      </c>
      <c r="CE124" s="32">
        <v>300</v>
      </c>
      <c r="CF124" s="60">
        <v>360</v>
      </c>
      <c r="CG124" s="32">
        <v>450</v>
      </c>
      <c r="CH124" s="67">
        <v>200000</v>
      </c>
      <c r="CI124" s="32" t="s">
        <v>4512</v>
      </c>
      <c r="CJ124" s="47">
        <v>235</v>
      </c>
      <c r="CK124" s="177">
        <v>300</v>
      </c>
      <c r="CL124" s="60">
        <v>360</v>
      </c>
      <c r="CM124" s="32">
        <v>450</v>
      </c>
      <c r="CN124" s="61">
        <v>200000</v>
      </c>
      <c r="CO124" s="232" t="s">
        <v>5882</v>
      </c>
      <c r="CP124" s="233" t="s">
        <v>5882</v>
      </c>
      <c r="CQ124" s="233" t="s">
        <v>5882</v>
      </c>
      <c r="CR124" s="234" t="s">
        <v>5882</v>
      </c>
      <c r="CS124" s="232" t="s">
        <v>5882</v>
      </c>
      <c r="CT124" s="233" t="s">
        <v>5882</v>
      </c>
      <c r="CU124" s="234" t="s">
        <v>5882</v>
      </c>
      <c r="CV124" s="177">
        <v>8.8000000000000007</v>
      </c>
      <c r="CW124" s="177">
        <v>640</v>
      </c>
      <c r="CX124" s="32">
        <v>730</v>
      </c>
      <c r="CY124" s="177">
        <v>800</v>
      </c>
      <c r="CZ124" s="32">
        <v>940</v>
      </c>
      <c r="DA124" s="61">
        <v>200000</v>
      </c>
      <c r="DB124" s="29" t="s">
        <v>28</v>
      </c>
      <c r="DC124" s="32" t="s">
        <v>4498</v>
      </c>
      <c r="DD124" s="357" t="s">
        <v>4636</v>
      </c>
    </row>
    <row r="125" spans="1:108">
      <c r="A125" s="18">
        <v>120</v>
      </c>
      <c r="B125" s="362"/>
      <c r="C125" s="362"/>
      <c r="D125" s="379"/>
      <c r="E125" s="385"/>
      <c r="F125" s="362"/>
      <c r="G125" s="372"/>
      <c r="H125" s="362"/>
      <c r="I125" s="41" t="s">
        <v>4473</v>
      </c>
      <c r="J125" s="215" t="s">
        <v>4399</v>
      </c>
      <c r="K125" s="177" t="s">
        <v>5882</v>
      </c>
      <c r="L125" s="260" t="s">
        <v>4578</v>
      </c>
      <c r="M125" s="177" t="s">
        <v>4780</v>
      </c>
      <c r="N125" s="18" t="s">
        <v>4576</v>
      </c>
      <c r="O125" s="177" t="s">
        <v>4474</v>
      </c>
      <c r="P125" s="177" t="s">
        <v>4474</v>
      </c>
      <c r="Q125" s="177" t="s">
        <v>4537</v>
      </c>
      <c r="R125" s="177">
        <v>12</v>
      </c>
      <c r="S125" s="177" t="s">
        <v>4474</v>
      </c>
      <c r="T125" s="177" t="s">
        <v>5882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5897</v>
      </c>
      <c r="AS125" s="60" t="s">
        <v>6241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5882</v>
      </c>
      <c r="BH125" s="228" t="s">
        <v>5882</v>
      </c>
      <c r="BI125" s="228" t="s">
        <v>5882</v>
      </c>
      <c r="BJ125" s="228" t="s">
        <v>5882</v>
      </c>
      <c r="BK125" s="228" t="s">
        <v>5882</v>
      </c>
      <c r="BL125" s="227" t="s">
        <v>5882</v>
      </c>
      <c r="BM125" s="228" t="s">
        <v>5882</v>
      </c>
      <c r="BN125" s="228" t="s">
        <v>5882</v>
      </c>
      <c r="BO125" s="228" t="s">
        <v>5882</v>
      </c>
      <c r="BP125" s="228" t="s">
        <v>5882</v>
      </c>
      <c r="BQ125" s="243" t="s">
        <v>5882</v>
      </c>
      <c r="BR125" s="228" t="s">
        <v>5882</v>
      </c>
      <c r="BS125" s="228" t="s">
        <v>5882</v>
      </c>
      <c r="BT125" s="228" t="s">
        <v>5882</v>
      </c>
      <c r="BU125" s="228" t="s">
        <v>5882</v>
      </c>
      <c r="BV125" s="243" t="s">
        <v>5882</v>
      </c>
      <c r="BW125" s="32" t="s">
        <v>4512</v>
      </c>
      <c r="BX125" s="47">
        <v>235</v>
      </c>
      <c r="BY125" s="32">
        <v>300</v>
      </c>
      <c r="BZ125" s="47">
        <v>360</v>
      </c>
      <c r="CA125" s="32">
        <v>450</v>
      </c>
      <c r="CB125" s="67">
        <v>200000</v>
      </c>
      <c r="CC125" s="108" t="s">
        <v>4512</v>
      </c>
      <c r="CD125" s="47">
        <v>235</v>
      </c>
      <c r="CE125" s="32">
        <v>300</v>
      </c>
      <c r="CF125" s="60">
        <v>360</v>
      </c>
      <c r="CG125" s="32">
        <v>450</v>
      </c>
      <c r="CH125" s="67">
        <v>200000</v>
      </c>
      <c r="CI125" s="32" t="s">
        <v>4512</v>
      </c>
      <c r="CJ125" s="47">
        <v>235</v>
      </c>
      <c r="CK125" s="177">
        <v>300</v>
      </c>
      <c r="CL125" s="60">
        <v>360</v>
      </c>
      <c r="CM125" s="32">
        <v>450</v>
      </c>
      <c r="CN125" s="61">
        <v>200000</v>
      </c>
      <c r="CO125" s="232" t="s">
        <v>5882</v>
      </c>
      <c r="CP125" s="233" t="s">
        <v>5882</v>
      </c>
      <c r="CQ125" s="233" t="s">
        <v>5882</v>
      </c>
      <c r="CR125" s="234" t="s">
        <v>5882</v>
      </c>
      <c r="CS125" s="232" t="s">
        <v>5882</v>
      </c>
      <c r="CT125" s="233" t="s">
        <v>5882</v>
      </c>
      <c r="CU125" s="234" t="s">
        <v>5882</v>
      </c>
      <c r="CV125" s="177">
        <v>8.8000000000000007</v>
      </c>
      <c r="CW125" s="177">
        <v>640</v>
      </c>
      <c r="CX125" s="32">
        <v>730</v>
      </c>
      <c r="CY125" s="177">
        <v>800</v>
      </c>
      <c r="CZ125" s="32">
        <v>940</v>
      </c>
      <c r="DA125" s="61">
        <v>200000</v>
      </c>
      <c r="DB125" s="29" t="s">
        <v>28</v>
      </c>
      <c r="DC125" s="32" t="s">
        <v>4498</v>
      </c>
      <c r="DD125" s="357" t="s">
        <v>4636</v>
      </c>
    </row>
    <row r="126" spans="1:108">
      <c r="A126" s="18">
        <v>121</v>
      </c>
      <c r="B126" s="362"/>
      <c r="C126" s="362"/>
      <c r="D126" s="379"/>
      <c r="E126" s="385"/>
      <c r="F126" s="362"/>
      <c r="G126" s="372"/>
      <c r="H126" s="362"/>
      <c r="I126" s="41" t="s">
        <v>4548</v>
      </c>
      <c r="J126" s="215" t="s">
        <v>4399</v>
      </c>
      <c r="K126" s="177" t="s">
        <v>5882</v>
      </c>
      <c r="L126" s="260" t="s">
        <v>4578</v>
      </c>
      <c r="M126" s="177" t="s">
        <v>4780</v>
      </c>
      <c r="N126" s="18" t="s">
        <v>4576</v>
      </c>
      <c r="O126" s="177" t="s">
        <v>4474</v>
      </c>
      <c r="P126" s="177" t="s">
        <v>4474</v>
      </c>
      <c r="Q126" s="177" t="s">
        <v>4537</v>
      </c>
      <c r="R126" s="177">
        <v>12</v>
      </c>
      <c r="S126" s="177" t="s">
        <v>4474</v>
      </c>
      <c r="T126" s="177" t="s">
        <v>5882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5897</v>
      </c>
      <c r="AS126" s="60" t="s">
        <v>6241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5882</v>
      </c>
      <c r="BH126" s="228" t="s">
        <v>5882</v>
      </c>
      <c r="BI126" s="228" t="s">
        <v>5882</v>
      </c>
      <c r="BJ126" s="228" t="s">
        <v>5882</v>
      </c>
      <c r="BK126" s="228" t="s">
        <v>5882</v>
      </c>
      <c r="BL126" s="227" t="s">
        <v>5882</v>
      </c>
      <c r="BM126" s="228" t="s">
        <v>5882</v>
      </c>
      <c r="BN126" s="228" t="s">
        <v>5882</v>
      </c>
      <c r="BO126" s="228" t="s">
        <v>5882</v>
      </c>
      <c r="BP126" s="228" t="s">
        <v>5882</v>
      </c>
      <c r="BQ126" s="243" t="s">
        <v>5882</v>
      </c>
      <c r="BR126" s="228" t="s">
        <v>5882</v>
      </c>
      <c r="BS126" s="228" t="s">
        <v>5882</v>
      </c>
      <c r="BT126" s="228" t="s">
        <v>5882</v>
      </c>
      <c r="BU126" s="228" t="s">
        <v>5882</v>
      </c>
      <c r="BV126" s="243" t="s">
        <v>5882</v>
      </c>
      <c r="BW126" s="32" t="s">
        <v>4512</v>
      </c>
      <c r="BX126" s="47">
        <v>235</v>
      </c>
      <c r="BY126" s="32">
        <v>300</v>
      </c>
      <c r="BZ126" s="47">
        <v>360</v>
      </c>
      <c r="CA126" s="32">
        <v>450</v>
      </c>
      <c r="CB126" s="67">
        <v>200000</v>
      </c>
      <c r="CC126" s="108" t="s">
        <v>4512</v>
      </c>
      <c r="CD126" s="47">
        <v>235</v>
      </c>
      <c r="CE126" s="32">
        <v>300</v>
      </c>
      <c r="CF126" s="60">
        <v>360</v>
      </c>
      <c r="CG126" s="32">
        <v>450</v>
      </c>
      <c r="CH126" s="67">
        <v>200000</v>
      </c>
      <c r="CI126" s="32" t="s">
        <v>4512</v>
      </c>
      <c r="CJ126" s="47">
        <v>235</v>
      </c>
      <c r="CK126" s="177">
        <v>300</v>
      </c>
      <c r="CL126" s="60">
        <v>360</v>
      </c>
      <c r="CM126" s="32">
        <v>450</v>
      </c>
      <c r="CN126" s="61">
        <v>200000</v>
      </c>
      <c r="CO126" s="232" t="s">
        <v>5882</v>
      </c>
      <c r="CP126" s="233" t="s">
        <v>5882</v>
      </c>
      <c r="CQ126" s="233" t="s">
        <v>5882</v>
      </c>
      <c r="CR126" s="234" t="s">
        <v>5882</v>
      </c>
      <c r="CS126" s="232" t="s">
        <v>5882</v>
      </c>
      <c r="CT126" s="233" t="s">
        <v>5882</v>
      </c>
      <c r="CU126" s="234" t="s">
        <v>5882</v>
      </c>
      <c r="CV126" s="177">
        <v>8.8000000000000007</v>
      </c>
      <c r="CW126" s="177">
        <v>640</v>
      </c>
      <c r="CX126" s="32">
        <v>730</v>
      </c>
      <c r="CY126" s="177">
        <v>800</v>
      </c>
      <c r="CZ126" s="32">
        <v>940</v>
      </c>
      <c r="DA126" s="61">
        <v>200000</v>
      </c>
      <c r="DB126" s="29" t="s">
        <v>28</v>
      </c>
      <c r="DC126" s="32" t="s">
        <v>4498</v>
      </c>
      <c r="DD126" s="357" t="s">
        <v>4636</v>
      </c>
    </row>
    <row r="127" spans="1:108" ht="16.2" thickBot="1">
      <c r="A127" s="14">
        <v>122</v>
      </c>
      <c r="B127" s="362"/>
      <c r="C127" s="362"/>
      <c r="D127" s="379"/>
      <c r="E127" s="385"/>
      <c r="F127" s="362"/>
      <c r="G127" s="372"/>
      <c r="H127" s="362"/>
      <c r="I127" s="42" t="s">
        <v>4549</v>
      </c>
      <c r="J127" s="155" t="s">
        <v>4399</v>
      </c>
      <c r="K127" s="178" t="s">
        <v>5882</v>
      </c>
      <c r="L127" s="155" t="s">
        <v>4578</v>
      </c>
      <c r="M127" s="178" t="s">
        <v>4780</v>
      </c>
      <c r="N127" s="14" t="s">
        <v>4576</v>
      </c>
      <c r="O127" s="178" t="s">
        <v>4474</v>
      </c>
      <c r="P127" s="178" t="s">
        <v>4474</v>
      </c>
      <c r="Q127" s="178" t="s">
        <v>4537</v>
      </c>
      <c r="R127" s="178">
        <v>12</v>
      </c>
      <c r="S127" s="178" t="s">
        <v>4474</v>
      </c>
      <c r="T127" s="178" t="s">
        <v>5882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5897</v>
      </c>
      <c r="AS127" s="87" t="s">
        <v>6241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5882</v>
      </c>
      <c r="BH127" s="223" t="s">
        <v>5882</v>
      </c>
      <c r="BI127" s="223" t="s">
        <v>5882</v>
      </c>
      <c r="BJ127" s="223" t="s">
        <v>5882</v>
      </c>
      <c r="BK127" s="223" t="s">
        <v>5882</v>
      </c>
      <c r="BL127" s="222" t="s">
        <v>5882</v>
      </c>
      <c r="BM127" s="223" t="s">
        <v>5882</v>
      </c>
      <c r="BN127" s="223" t="s">
        <v>5882</v>
      </c>
      <c r="BO127" s="223" t="s">
        <v>5882</v>
      </c>
      <c r="BP127" s="223" t="s">
        <v>5882</v>
      </c>
      <c r="BQ127" s="245" t="s">
        <v>5882</v>
      </c>
      <c r="BR127" s="223" t="s">
        <v>5882</v>
      </c>
      <c r="BS127" s="223" t="s">
        <v>5882</v>
      </c>
      <c r="BT127" s="223" t="s">
        <v>5882</v>
      </c>
      <c r="BU127" s="223" t="s">
        <v>5882</v>
      </c>
      <c r="BV127" s="245" t="s">
        <v>5882</v>
      </c>
      <c r="BW127" s="34" t="s">
        <v>4512</v>
      </c>
      <c r="BX127" s="85">
        <v>235</v>
      </c>
      <c r="BY127" s="34">
        <v>300</v>
      </c>
      <c r="BZ127" s="85">
        <v>360</v>
      </c>
      <c r="CA127" s="34">
        <v>450</v>
      </c>
      <c r="CB127" s="70">
        <v>200000</v>
      </c>
      <c r="CC127" s="134" t="s">
        <v>4512</v>
      </c>
      <c r="CD127" s="85">
        <v>235</v>
      </c>
      <c r="CE127" s="34">
        <v>300</v>
      </c>
      <c r="CF127" s="87">
        <v>360</v>
      </c>
      <c r="CG127" s="34">
        <v>450</v>
      </c>
      <c r="CH127" s="70">
        <v>200000</v>
      </c>
      <c r="CI127" s="34" t="s">
        <v>4512</v>
      </c>
      <c r="CJ127" s="85">
        <v>235</v>
      </c>
      <c r="CK127" s="178">
        <v>300</v>
      </c>
      <c r="CL127" s="87">
        <v>360</v>
      </c>
      <c r="CM127" s="34">
        <v>450</v>
      </c>
      <c r="CN127" s="77">
        <v>200000</v>
      </c>
      <c r="CO127" s="235" t="s">
        <v>5882</v>
      </c>
      <c r="CP127" s="236" t="s">
        <v>5882</v>
      </c>
      <c r="CQ127" s="236" t="s">
        <v>5882</v>
      </c>
      <c r="CR127" s="237" t="s">
        <v>5882</v>
      </c>
      <c r="CS127" s="235" t="s">
        <v>5882</v>
      </c>
      <c r="CT127" s="236" t="s">
        <v>5882</v>
      </c>
      <c r="CU127" s="237" t="s">
        <v>5882</v>
      </c>
      <c r="CV127" s="178">
        <v>8.8000000000000007</v>
      </c>
      <c r="CW127" s="178">
        <v>640</v>
      </c>
      <c r="CX127" s="34">
        <v>730</v>
      </c>
      <c r="CY127" s="178">
        <v>800</v>
      </c>
      <c r="CZ127" s="34">
        <v>940</v>
      </c>
      <c r="DA127" s="77">
        <v>200000</v>
      </c>
      <c r="DB127" s="27" t="s">
        <v>28</v>
      </c>
      <c r="DC127" s="34" t="s">
        <v>4498</v>
      </c>
      <c r="DD127" s="358" t="s">
        <v>4636</v>
      </c>
    </row>
    <row r="128" spans="1:108">
      <c r="A128" s="18">
        <v>123</v>
      </c>
      <c r="B128" s="389">
        <v>15</v>
      </c>
      <c r="C128" s="389">
        <v>1987</v>
      </c>
      <c r="D128" s="378" t="s">
        <v>4748</v>
      </c>
      <c r="E128" s="384" t="s">
        <v>4946</v>
      </c>
      <c r="F128" s="395">
        <v>3</v>
      </c>
      <c r="G128" s="368" t="s">
        <v>5999</v>
      </c>
      <c r="H128" s="368" t="s">
        <v>5992</v>
      </c>
      <c r="I128" s="41" t="s">
        <v>4487</v>
      </c>
      <c r="J128" s="214" t="s">
        <v>4399</v>
      </c>
      <c r="K128" s="177" t="s">
        <v>5882</v>
      </c>
      <c r="L128" s="260" t="s">
        <v>4577</v>
      </c>
      <c r="M128" s="177" t="s">
        <v>4780</v>
      </c>
      <c r="N128" s="18" t="s">
        <v>4575</v>
      </c>
      <c r="O128" s="177" t="s">
        <v>4404</v>
      </c>
      <c r="P128" s="177" t="s">
        <v>4474</v>
      </c>
      <c r="Q128" s="177" t="s">
        <v>4404</v>
      </c>
      <c r="R128" s="177" t="s">
        <v>5882</v>
      </c>
      <c r="S128" s="177" t="s">
        <v>4474</v>
      </c>
      <c r="T128" s="177" t="s">
        <v>5882</v>
      </c>
      <c r="U128" s="177" t="s">
        <v>6143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5897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5882</v>
      </c>
      <c r="BH128" s="228" t="s">
        <v>5882</v>
      </c>
      <c r="BI128" s="228" t="s">
        <v>5882</v>
      </c>
      <c r="BJ128" s="228" t="s">
        <v>5882</v>
      </c>
      <c r="BK128" s="228" t="s">
        <v>5882</v>
      </c>
      <c r="BL128" s="227" t="s">
        <v>5882</v>
      </c>
      <c r="BM128" s="228" t="s">
        <v>5882</v>
      </c>
      <c r="BN128" s="228" t="s">
        <v>5882</v>
      </c>
      <c r="BO128" s="228" t="s">
        <v>5882</v>
      </c>
      <c r="BP128" s="228" t="s">
        <v>5882</v>
      </c>
      <c r="BQ128" s="243" t="s">
        <v>5882</v>
      </c>
      <c r="BR128" s="228" t="s">
        <v>5882</v>
      </c>
      <c r="BS128" s="228" t="s">
        <v>5882</v>
      </c>
      <c r="BT128" s="228" t="s">
        <v>5882</v>
      </c>
      <c r="BU128" s="228" t="s">
        <v>5882</v>
      </c>
      <c r="BV128" s="243" t="s">
        <v>5882</v>
      </c>
      <c r="BW128" s="177" t="s">
        <v>4405</v>
      </c>
      <c r="BX128" s="60">
        <v>275</v>
      </c>
      <c r="BY128" s="60">
        <v>276</v>
      </c>
      <c r="BZ128" s="60">
        <v>430</v>
      </c>
      <c r="CA128" s="71">
        <f>BZ128/BX128*BY128</f>
        <v>431.56363636363636</v>
      </c>
      <c r="CB128" s="67">
        <v>200000</v>
      </c>
      <c r="CC128" s="177" t="s">
        <v>4405</v>
      </c>
      <c r="CD128" s="60">
        <v>275</v>
      </c>
      <c r="CE128" s="47">
        <v>287.3</v>
      </c>
      <c r="CF128" s="60">
        <v>430</v>
      </c>
      <c r="CG128" s="71">
        <f>CF128*1.1</f>
        <v>473.00000000000006</v>
      </c>
      <c r="CH128" s="67">
        <v>200000</v>
      </c>
      <c r="CI128" s="177" t="s">
        <v>4405</v>
      </c>
      <c r="CJ128" s="60">
        <v>275</v>
      </c>
      <c r="CK128" s="47">
        <v>290.39999999999998</v>
      </c>
      <c r="CL128" s="60">
        <v>430</v>
      </c>
      <c r="CM128" s="71">
        <f>CL128/CJ128*CK128</f>
        <v>454.08</v>
      </c>
      <c r="CN128" s="61">
        <v>200000</v>
      </c>
      <c r="CO128" s="232" t="s">
        <v>5882</v>
      </c>
      <c r="CP128" s="233" t="s">
        <v>5882</v>
      </c>
      <c r="CQ128" s="233" t="s">
        <v>5882</v>
      </c>
      <c r="CR128" s="234" t="s">
        <v>5882</v>
      </c>
      <c r="CS128" s="232" t="s">
        <v>5882</v>
      </c>
      <c r="CT128" s="233" t="s">
        <v>5882</v>
      </c>
      <c r="CU128" s="234" t="s">
        <v>5882</v>
      </c>
      <c r="CV128" s="10">
        <v>4.5999999999999996</v>
      </c>
      <c r="CW128" s="10">
        <v>240</v>
      </c>
      <c r="CX128" s="32">
        <v>260</v>
      </c>
      <c r="CY128" s="10">
        <v>400</v>
      </c>
      <c r="CZ128" s="32">
        <v>440</v>
      </c>
      <c r="DA128" s="61">
        <v>200000</v>
      </c>
      <c r="DB128" s="29" t="s">
        <v>4851</v>
      </c>
      <c r="DC128" s="176" t="s">
        <v>6148</v>
      </c>
      <c r="DD128" s="356" t="s">
        <v>4636</v>
      </c>
    </row>
    <row r="129" spans="1:108">
      <c r="A129" s="18">
        <v>124</v>
      </c>
      <c r="B129" s="390"/>
      <c r="C129" s="390"/>
      <c r="D129" s="379"/>
      <c r="E129" s="385"/>
      <c r="F129" s="396"/>
      <c r="G129" s="369"/>
      <c r="H129" s="369"/>
      <c r="I129" s="41" t="s">
        <v>4488</v>
      </c>
      <c r="J129" s="215" t="s">
        <v>4399</v>
      </c>
      <c r="K129" s="177" t="s">
        <v>5882</v>
      </c>
      <c r="L129" s="260" t="s">
        <v>4577</v>
      </c>
      <c r="M129" s="177" t="s">
        <v>4780</v>
      </c>
      <c r="N129" s="18" t="s">
        <v>4575</v>
      </c>
      <c r="O129" s="177" t="s">
        <v>4404</v>
      </c>
      <c r="P129" s="177" t="s">
        <v>4474</v>
      </c>
      <c r="Q129" s="177" t="s">
        <v>4404</v>
      </c>
      <c r="R129" s="177" t="s">
        <v>5882</v>
      </c>
      <c r="S129" s="177" t="s">
        <v>4474</v>
      </c>
      <c r="T129" s="177" t="s">
        <v>5882</v>
      </c>
      <c r="U129" s="177" t="s">
        <v>6143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5897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5882</v>
      </c>
      <c r="BH129" s="228" t="s">
        <v>5882</v>
      </c>
      <c r="BI129" s="228" t="s">
        <v>5882</v>
      </c>
      <c r="BJ129" s="228" t="s">
        <v>5882</v>
      </c>
      <c r="BK129" s="228" t="s">
        <v>5882</v>
      </c>
      <c r="BL129" s="227" t="s">
        <v>5882</v>
      </c>
      <c r="BM129" s="228" t="s">
        <v>5882</v>
      </c>
      <c r="BN129" s="228" t="s">
        <v>5882</v>
      </c>
      <c r="BO129" s="228" t="s">
        <v>5882</v>
      </c>
      <c r="BP129" s="228" t="s">
        <v>5882</v>
      </c>
      <c r="BQ129" s="243" t="s">
        <v>5882</v>
      </c>
      <c r="BR129" s="228" t="s">
        <v>5882</v>
      </c>
      <c r="BS129" s="228" t="s">
        <v>5882</v>
      </c>
      <c r="BT129" s="228" t="s">
        <v>5882</v>
      </c>
      <c r="BU129" s="228" t="s">
        <v>5882</v>
      </c>
      <c r="BV129" s="243" t="s">
        <v>5882</v>
      </c>
      <c r="BW129" s="177" t="s">
        <v>4405</v>
      </c>
      <c r="BX129" s="60">
        <v>275</v>
      </c>
      <c r="BY129" s="60">
        <v>276</v>
      </c>
      <c r="BZ129" s="60">
        <v>430</v>
      </c>
      <c r="CA129" s="71">
        <f>BZ129/BX129*BY129</f>
        <v>431.56363636363636</v>
      </c>
      <c r="CB129" s="67">
        <v>200000</v>
      </c>
      <c r="CC129" s="177" t="s">
        <v>4405</v>
      </c>
      <c r="CD129" s="60">
        <v>275</v>
      </c>
      <c r="CE129" s="47">
        <v>287.3</v>
      </c>
      <c r="CF129" s="60">
        <v>430</v>
      </c>
      <c r="CG129" s="71">
        <f>CF129*1.1</f>
        <v>473.00000000000006</v>
      </c>
      <c r="CH129" s="67">
        <v>200000</v>
      </c>
      <c r="CI129" s="177" t="s">
        <v>4405</v>
      </c>
      <c r="CJ129" s="60">
        <v>275</v>
      </c>
      <c r="CK129" s="47">
        <v>290.39999999999998</v>
      </c>
      <c r="CL129" s="60">
        <v>430</v>
      </c>
      <c r="CM129" s="71">
        <f>CL129/CJ129*CK129</f>
        <v>454.08</v>
      </c>
      <c r="CN129" s="61">
        <v>200000</v>
      </c>
      <c r="CO129" s="232" t="s">
        <v>5882</v>
      </c>
      <c r="CP129" s="233" t="s">
        <v>5882</v>
      </c>
      <c r="CQ129" s="233" t="s">
        <v>5882</v>
      </c>
      <c r="CR129" s="234" t="s">
        <v>5882</v>
      </c>
      <c r="CS129" s="232" t="s">
        <v>5882</v>
      </c>
      <c r="CT129" s="233" t="s">
        <v>5882</v>
      </c>
      <c r="CU129" s="234" t="s">
        <v>5882</v>
      </c>
      <c r="CV129" s="10">
        <v>4.5999999999999996</v>
      </c>
      <c r="CW129" s="10">
        <v>240</v>
      </c>
      <c r="CX129" s="32">
        <v>260</v>
      </c>
      <c r="CY129" s="10">
        <v>400</v>
      </c>
      <c r="CZ129" s="32">
        <v>440</v>
      </c>
      <c r="DA129" s="61">
        <v>200000</v>
      </c>
      <c r="DB129" s="29" t="s">
        <v>4840</v>
      </c>
      <c r="DC129" s="177" t="s">
        <v>6148</v>
      </c>
      <c r="DD129" s="357" t="s">
        <v>4636</v>
      </c>
    </row>
    <row r="130" spans="1:108" ht="16.2" thickBot="1">
      <c r="A130" s="18">
        <v>125</v>
      </c>
      <c r="B130" s="391"/>
      <c r="C130" s="391"/>
      <c r="D130" s="383"/>
      <c r="E130" s="386"/>
      <c r="F130" s="397"/>
      <c r="G130" s="370"/>
      <c r="H130" s="370"/>
      <c r="I130" s="41" t="s">
        <v>4489</v>
      </c>
      <c r="J130" s="215" t="s">
        <v>4399</v>
      </c>
      <c r="K130" s="177" t="s">
        <v>5882</v>
      </c>
      <c r="L130" s="260" t="s">
        <v>4577</v>
      </c>
      <c r="M130" s="177" t="s">
        <v>4780</v>
      </c>
      <c r="N130" s="18" t="s">
        <v>4576</v>
      </c>
      <c r="O130" s="177" t="s">
        <v>4404</v>
      </c>
      <c r="P130" s="177" t="s">
        <v>4474</v>
      </c>
      <c r="Q130" s="177" t="s">
        <v>4404</v>
      </c>
      <c r="R130" s="177" t="s">
        <v>5882</v>
      </c>
      <c r="S130" s="177" t="s">
        <v>4474</v>
      </c>
      <c r="T130" s="177" t="s">
        <v>5882</v>
      </c>
      <c r="U130" s="177" t="s">
        <v>6143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5897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5882</v>
      </c>
      <c r="BH130" s="228" t="s">
        <v>5882</v>
      </c>
      <c r="BI130" s="228" t="s">
        <v>5882</v>
      </c>
      <c r="BJ130" s="228" t="s">
        <v>5882</v>
      </c>
      <c r="BK130" s="228" t="s">
        <v>5882</v>
      </c>
      <c r="BL130" s="227" t="s">
        <v>5882</v>
      </c>
      <c r="BM130" s="228" t="s">
        <v>5882</v>
      </c>
      <c r="BN130" s="228" t="s">
        <v>5882</v>
      </c>
      <c r="BO130" s="228" t="s">
        <v>5882</v>
      </c>
      <c r="BP130" s="228" t="s">
        <v>5882</v>
      </c>
      <c r="BQ130" s="243" t="s">
        <v>5882</v>
      </c>
      <c r="BR130" s="228" t="s">
        <v>5882</v>
      </c>
      <c r="BS130" s="228" t="s">
        <v>5882</v>
      </c>
      <c r="BT130" s="228" t="s">
        <v>5882</v>
      </c>
      <c r="BU130" s="228" t="s">
        <v>5882</v>
      </c>
      <c r="BV130" s="243" t="s">
        <v>5882</v>
      </c>
      <c r="BW130" s="177" t="s">
        <v>4405</v>
      </c>
      <c r="BX130" s="60">
        <v>275</v>
      </c>
      <c r="BY130" s="60">
        <v>268</v>
      </c>
      <c r="BZ130" s="60">
        <v>430</v>
      </c>
      <c r="CA130" s="71">
        <f>BZ130/BX130*BY130</f>
        <v>419.05454545454546</v>
      </c>
      <c r="CB130" s="67">
        <v>200000</v>
      </c>
      <c r="CC130" s="177" t="s">
        <v>4405</v>
      </c>
      <c r="CD130" s="60">
        <v>275</v>
      </c>
      <c r="CE130" s="47">
        <v>308.8</v>
      </c>
      <c r="CF130" s="60">
        <v>430</v>
      </c>
      <c r="CG130" s="71">
        <f>CF130*1.1</f>
        <v>473.00000000000006</v>
      </c>
      <c r="CH130" s="67">
        <v>200000</v>
      </c>
      <c r="CI130" s="177" t="s">
        <v>4405</v>
      </c>
      <c r="CJ130" s="60">
        <v>275</v>
      </c>
      <c r="CK130" s="47">
        <v>290.39999999999998</v>
      </c>
      <c r="CL130" s="60">
        <v>430</v>
      </c>
      <c r="CM130" s="71">
        <f>CL130/CJ130*CK130</f>
        <v>454.08</v>
      </c>
      <c r="CN130" s="61">
        <v>200000</v>
      </c>
      <c r="CO130" s="232" t="s">
        <v>5882</v>
      </c>
      <c r="CP130" s="233" t="s">
        <v>5882</v>
      </c>
      <c r="CQ130" s="233" t="s">
        <v>5882</v>
      </c>
      <c r="CR130" s="234" t="s">
        <v>5882</v>
      </c>
      <c r="CS130" s="232" t="s">
        <v>5882</v>
      </c>
      <c r="CT130" s="233" t="s">
        <v>5882</v>
      </c>
      <c r="CU130" s="234" t="s">
        <v>5882</v>
      </c>
      <c r="CV130" s="10">
        <v>4.5999999999999996</v>
      </c>
      <c r="CW130" s="10">
        <v>240</v>
      </c>
      <c r="CX130" s="32">
        <v>260</v>
      </c>
      <c r="CY130" s="10">
        <v>400</v>
      </c>
      <c r="CZ130" s="32">
        <v>440</v>
      </c>
      <c r="DA130" s="61">
        <v>200000</v>
      </c>
      <c r="DB130" s="41" t="s">
        <v>4643</v>
      </c>
      <c r="DC130" s="177" t="s">
        <v>6148</v>
      </c>
      <c r="DD130" s="357" t="s">
        <v>4636</v>
      </c>
    </row>
    <row r="131" spans="1:108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4945</v>
      </c>
      <c r="F131" s="132">
        <v>1</v>
      </c>
      <c r="G131" s="11" t="s">
        <v>5999</v>
      </c>
      <c r="H131" s="40" t="s">
        <v>5992</v>
      </c>
      <c r="I131" s="86" t="s">
        <v>4581</v>
      </c>
      <c r="J131" s="9" t="s">
        <v>4399</v>
      </c>
      <c r="K131" s="109" t="s">
        <v>5882</v>
      </c>
      <c r="L131" s="9" t="s">
        <v>4577</v>
      </c>
      <c r="M131" s="109" t="s">
        <v>4780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5882</v>
      </c>
      <c r="S131" s="109" t="s">
        <v>4474</v>
      </c>
      <c r="T131" s="109" t="s">
        <v>5882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5897</v>
      </c>
      <c r="AS131" s="109" t="s">
        <v>4568</v>
      </c>
      <c r="AT131" s="109" t="s">
        <v>6241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5882</v>
      </c>
      <c r="BH131" s="247" t="s">
        <v>5882</v>
      </c>
      <c r="BI131" s="247" t="s">
        <v>5882</v>
      </c>
      <c r="BJ131" s="247" t="s">
        <v>5882</v>
      </c>
      <c r="BK131" s="247" t="s">
        <v>5882</v>
      </c>
      <c r="BL131" s="246" t="s">
        <v>5882</v>
      </c>
      <c r="BM131" s="247" t="s">
        <v>5882</v>
      </c>
      <c r="BN131" s="247" t="s">
        <v>5882</v>
      </c>
      <c r="BO131" s="247" t="s">
        <v>5882</v>
      </c>
      <c r="BP131" s="247" t="s">
        <v>5882</v>
      </c>
      <c r="BQ131" s="248" t="s">
        <v>5882</v>
      </c>
      <c r="BR131" s="247" t="s">
        <v>5882</v>
      </c>
      <c r="BS131" s="247" t="s">
        <v>5882</v>
      </c>
      <c r="BT131" s="247" t="s">
        <v>5882</v>
      </c>
      <c r="BU131" s="247" t="s">
        <v>5882</v>
      </c>
      <c r="BV131" s="248" t="s">
        <v>5882</v>
      </c>
      <c r="BW131" s="114" t="s">
        <v>4513</v>
      </c>
      <c r="BX131" s="170">
        <v>275</v>
      </c>
      <c r="BY131" s="114">
        <v>300</v>
      </c>
      <c r="BZ131" s="170">
        <v>410</v>
      </c>
      <c r="CA131" s="129">
        <v>450</v>
      </c>
      <c r="CB131" s="116">
        <v>200000</v>
      </c>
      <c r="CC131" s="139" t="s">
        <v>4513</v>
      </c>
      <c r="CD131" s="170">
        <v>275</v>
      </c>
      <c r="CE131" s="115">
        <v>300</v>
      </c>
      <c r="CF131" s="170">
        <v>410</v>
      </c>
      <c r="CG131" s="129">
        <v>450</v>
      </c>
      <c r="CH131" s="116">
        <v>200000</v>
      </c>
      <c r="CI131" s="114" t="s">
        <v>4513</v>
      </c>
      <c r="CJ131" s="170">
        <v>275</v>
      </c>
      <c r="CK131" s="115">
        <v>300</v>
      </c>
      <c r="CL131" s="170">
        <v>410</v>
      </c>
      <c r="CM131" s="129">
        <v>450</v>
      </c>
      <c r="CN131" s="117">
        <v>200000</v>
      </c>
      <c r="CO131" s="238" t="s">
        <v>5882</v>
      </c>
      <c r="CP131" s="239" t="s">
        <v>5882</v>
      </c>
      <c r="CQ131" s="239" t="s">
        <v>5882</v>
      </c>
      <c r="CR131" s="240" t="s">
        <v>5882</v>
      </c>
      <c r="CS131" s="238" t="s">
        <v>5882</v>
      </c>
      <c r="CT131" s="239" t="s">
        <v>5882</v>
      </c>
      <c r="CU131" s="240" t="s">
        <v>5882</v>
      </c>
      <c r="CV131" s="128">
        <v>8.8000000000000007</v>
      </c>
      <c r="CW131" s="128">
        <v>640</v>
      </c>
      <c r="CX131" s="114">
        <v>730</v>
      </c>
      <c r="CY131" s="128">
        <v>830</v>
      </c>
      <c r="CZ131" s="114">
        <v>940</v>
      </c>
      <c r="DA131" s="117">
        <v>200000</v>
      </c>
      <c r="DB131" s="86" t="s">
        <v>4846</v>
      </c>
      <c r="DC131" s="128" t="s">
        <v>4631</v>
      </c>
      <c r="DD131" s="300" t="s">
        <v>4636</v>
      </c>
    </row>
    <row r="132" spans="1:108">
      <c r="A132" s="17">
        <v>127</v>
      </c>
      <c r="B132" s="361">
        <v>17</v>
      </c>
      <c r="C132" s="361">
        <v>1989</v>
      </c>
      <c r="D132" s="378" t="s">
        <v>4602</v>
      </c>
      <c r="E132" s="384" t="s">
        <v>4944</v>
      </c>
      <c r="F132" s="361">
        <v>5</v>
      </c>
      <c r="G132" s="371" t="s">
        <v>6000</v>
      </c>
      <c r="H132" s="361" t="s">
        <v>5994</v>
      </c>
      <c r="I132" s="43" t="s">
        <v>4624</v>
      </c>
      <c r="J132" s="214" t="s">
        <v>4399</v>
      </c>
      <c r="K132" s="176" t="s">
        <v>5882</v>
      </c>
      <c r="L132" s="259" t="s">
        <v>4622</v>
      </c>
      <c r="M132" s="176" t="s">
        <v>4786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5882</v>
      </c>
      <c r="S132" s="176" t="s">
        <v>4474</v>
      </c>
      <c r="T132" s="176" t="s">
        <v>5882</v>
      </c>
      <c r="U132" s="176" t="s">
        <v>4629</v>
      </c>
      <c r="V132" s="17">
        <v>6</v>
      </c>
      <c r="W132" s="266">
        <v>0</v>
      </c>
      <c r="X132" s="18" t="s">
        <v>5882</v>
      </c>
      <c r="Y132" s="225" t="s">
        <v>5882</v>
      </c>
      <c r="Z132" s="226" t="s">
        <v>5882</v>
      </c>
      <c r="AA132" s="226" t="s">
        <v>5882</v>
      </c>
      <c r="AB132" s="226" t="s">
        <v>5882</v>
      </c>
      <c r="AC132" s="226" t="s">
        <v>5882</v>
      </c>
      <c r="AD132" s="226" t="s">
        <v>5882</v>
      </c>
      <c r="AE132" s="214" t="s">
        <v>5552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5897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5882</v>
      </c>
      <c r="BH132" s="226" t="s">
        <v>5882</v>
      </c>
      <c r="BI132" s="226" t="s">
        <v>5882</v>
      </c>
      <c r="BJ132" s="226" t="s">
        <v>5882</v>
      </c>
      <c r="BK132" s="226" t="s">
        <v>5882</v>
      </c>
      <c r="BL132" s="225" t="s">
        <v>5882</v>
      </c>
      <c r="BM132" s="226" t="s">
        <v>5882</v>
      </c>
      <c r="BN132" s="226" t="s">
        <v>5882</v>
      </c>
      <c r="BO132" s="226" t="s">
        <v>5882</v>
      </c>
      <c r="BP132" s="226" t="s">
        <v>5882</v>
      </c>
      <c r="BQ132" s="244" t="s">
        <v>5882</v>
      </c>
      <c r="BR132" s="226" t="s">
        <v>5882</v>
      </c>
      <c r="BS132" s="226" t="s">
        <v>5882</v>
      </c>
      <c r="BT132" s="226" t="s">
        <v>5882</v>
      </c>
      <c r="BU132" s="226" t="s">
        <v>5882</v>
      </c>
      <c r="BV132" s="244" t="s">
        <v>5882</v>
      </c>
      <c r="BW132" s="226" t="s">
        <v>5882</v>
      </c>
      <c r="BX132" s="226" t="s">
        <v>5882</v>
      </c>
      <c r="BY132" s="226" t="s">
        <v>5882</v>
      </c>
      <c r="BZ132" s="226" t="s">
        <v>5882</v>
      </c>
      <c r="CA132" s="226" t="s">
        <v>5882</v>
      </c>
      <c r="CB132" s="231" t="s">
        <v>5882</v>
      </c>
      <c r="CC132" s="214" t="s">
        <v>4605</v>
      </c>
      <c r="CD132" s="176">
        <v>345</v>
      </c>
      <c r="CE132" s="16">
        <v>420</v>
      </c>
      <c r="CF132" s="72">
        <v>450</v>
      </c>
      <c r="CG132" s="16">
        <f>CE132*1.5</f>
        <v>630</v>
      </c>
      <c r="CH132" s="66">
        <v>200000</v>
      </c>
      <c r="CI132" s="176" t="s">
        <v>4605</v>
      </c>
      <c r="CJ132" s="65">
        <v>345</v>
      </c>
      <c r="CK132" s="16">
        <v>389.2</v>
      </c>
      <c r="CL132" s="65">
        <v>450</v>
      </c>
      <c r="CM132" s="16">
        <v>559.70000000000005</v>
      </c>
      <c r="CN132" s="76">
        <v>200000</v>
      </c>
      <c r="CO132" s="229" t="s">
        <v>5882</v>
      </c>
      <c r="CP132" s="230" t="s">
        <v>5882</v>
      </c>
      <c r="CQ132" s="230" t="s">
        <v>5882</v>
      </c>
      <c r="CR132" s="231" t="s">
        <v>5882</v>
      </c>
      <c r="CS132" s="229" t="s">
        <v>5882</v>
      </c>
      <c r="CT132" s="230" t="s">
        <v>5882</v>
      </c>
      <c r="CU132" s="231" t="s">
        <v>5882</v>
      </c>
      <c r="CV132" s="176" t="s">
        <v>4476</v>
      </c>
      <c r="CW132" s="176">
        <v>640</v>
      </c>
      <c r="CX132" s="30">
        <v>730</v>
      </c>
      <c r="CY132" s="176">
        <v>800</v>
      </c>
      <c r="CZ132" s="30">
        <v>940</v>
      </c>
      <c r="DA132" s="76">
        <v>200000</v>
      </c>
      <c r="DB132" s="43" t="s">
        <v>5928</v>
      </c>
      <c r="DC132" s="176" t="s">
        <v>4498</v>
      </c>
      <c r="DD132" s="356" t="s">
        <v>4636</v>
      </c>
    </row>
    <row r="133" spans="1:108">
      <c r="A133" s="18">
        <v>128</v>
      </c>
      <c r="B133" s="362"/>
      <c r="C133" s="362"/>
      <c r="D133" s="379"/>
      <c r="E133" s="385"/>
      <c r="F133" s="362"/>
      <c r="G133" s="372"/>
      <c r="H133" s="362"/>
      <c r="I133" s="41" t="s">
        <v>4625</v>
      </c>
      <c r="J133" s="215" t="s">
        <v>4399</v>
      </c>
      <c r="K133" s="177" t="s">
        <v>5882</v>
      </c>
      <c r="L133" s="260" t="s">
        <v>4622</v>
      </c>
      <c r="M133" s="177" t="s">
        <v>4786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5882</v>
      </c>
      <c r="S133" s="177" t="s">
        <v>4474</v>
      </c>
      <c r="T133" s="177" t="s">
        <v>5882</v>
      </c>
      <c r="U133" s="177" t="s">
        <v>4629</v>
      </c>
      <c r="V133" s="18">
        <v>6</v>
      </c>
      <c r="W133" s="265">
        <v>0</v>
      </c>
      <c r="X133" s="18" t="s">
        <v>5882</v>
      </c>
      <c r="Y133" s="227" t="s">
        <v>5882</v>
      </c>
      <c r="Z133" s="228" t="s">
        <v>5882</v>
      </c>
      <c r="AA133" s="228" t="s">
        <v>5882</v>
      </c>
      <c r="AB133" s="228" t="s">
        <v>5882</v>
      </c>
      <c r="AC133" s="228" t="s">
        <v>5882</v>
      </c>
      <c r="AD133" s="228" t="s">
        <v>5882</v>
      </c>
      <c r="AE133" s="215" t="s">
        <v>5552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5897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5882</v>
      </c>
      <c r="BH133" s="228" t="s">
        <v>5882</v>
      </c>
      <c r="BI133" s="228" t="s">
        <v>5882</v>
      </c>
      <c r="BJ133" s="228" t="s">
        <v>5882</v>
      </c>
      <c r="BK133" s="228" t="s">
        <v>5882</v>
      </c>
      <c r="BL133" s="227" t="s">
        <v>5882</v>
      </c>
      <c r="BM133" s="228" t="s">
        <v>5882</v>
      </c>
      <c r="BN133" s="228" t="s">
        <v>5882</v>
      </c>
      <c r="BO133" s="228" t="s">
        <v>5882</v>
      </c>
      <c r="BP133" s="228" t="s">
        <v>5882</v>
      </c>
      <c r="BQ133" s="243" t="s">
        <v>5882</v>
      </c>
      <c r="BR133" s="228" t="s">
        <v>5882</v>
      </c>
      <c r="BS133" s="228" t="s">
        <v>5882</v>
      </c>
      <c r="BT133" s="228" t="s">
        <v>5882</v>
      </c>
      <c r="BU133" s="228" t="s">
        <v>5882</v>
      </c>
      <c r="BV133" s="243" t="s">
        <v>5882</v>
      </c>
      <c r="BW133" s="228" t="s">
        <v>5882</v>
      </c>
      <c r="BX133" s="228" t="s">
        <v>5882</v>
      </c>
      <c r="BY133" s="228" t="s">
        <v>5882</v>
      </c>
      <c r="BZ133" s="228" t="s">
        <v>5882</v>
      </c>
      <c r="CA133" s="228" t="s">
        <v>5882</v>
      </c>
      <c r="CB133" s="234" t="s">
        <v>5882</v>
      </c>
      <c r="CC133" s="215" t="s">
        <v>4605</v>
      </c>
      <c r="CD133" s="177">
        <v>345</v>
      </c>
      <c r="CE133" s="21">
        <v>420</v>
      </c>
      <c r="CF133" s="47">
        <v>450</v>
      </c>
      <c r="CG133" s="21">
        <f>CE133*1.5</f>
        <v>630</v>
      </c>
      <c r="CH133" s="67">
        <v>200000</v>
      </c>
      <c r="CI133" s="177" t="s">
        <v>4605</v>
      </c>
      <c r="CJ133" s="60">
        <v>345</v>
      </c>
      <c r="CK133" s="21">
        <v>441.3</v>
      </c>
      <c r="CL133" s="60">
        <v>450</v>
      </c>
      <c r="CM133" s="71">
        <f>CL133/CJ133*CK133</f>
        <v>575.60869565217399</v>
      </c>
      <c r="CN133" s="61">
        <v>200000</v>
      </c>
      <c r="CO133" s="232" t="s">
        <v>5882</v>
      </c>
      <c r="CP133" s="233" t="s">
        <v>5882</v>
      </c>
      <c r="CQ133" s="233" t="s">
        <v>5882</v>
      </c>
      <c r="CR133" s="234" t="s">
        <v>5882</v>
      </c>
      <c r="CS133" s="232" t="s">
        <v>5882</v>
      </c>
      <c r="CT133" s="233" t="s">
        <v>5882</v>
      </c>
      <c r="CU133" s="234" t="s">
        <v>5882</v>
      </c>
      <c r="CV133" s="177" t="s">
        <v>4476</v>
      </c>
      <c r="CW133" s="177">
        <v>640</v>
      </c>
      <c r="CX133" s="32">
        <v>730</v>
      </c>
      <c r="CY133" s="177">
        <v>800</v>
      </c>
      <c r="CZ133" s="32">
        <v>940</v>
      </c>
      <c r="DA133" s="61">
        <v>200000</v>
      </c>
      <c r="DB133" s="41" t="s">
        <v>5928</v>
      </c>
      <c r="DC133" s="177" t="s">
        <v>4498</v>
      </c>
      <c r="DD133" s="357" t="s">
        <v>4636</v>
      </c>
    </row>
    <row r="134" spans="1:108">
      <c r="A134" s="18">
        <v>129</v>
      </c>
      <c r="B134" s="362"/>
      <c r="C134" s="362"/>
      <c r="D134" s="379"/>
      <c r="E134" s="385"/>
      <c r="F134" s="362"/>
      <c r="G134" s="372"/>
      <c r="H134" s="362"/>
      <c r="I134" s="41" t="s">
        <v>4626</v>
      </c>
      <c r="J134" s="215" t="s">
        <v>4399</v>
      </c>
      <c r="K134" s="177" t="s">
        <v>5882</v>
      </c>
      <c r="L134" s="260" t="s">
        <v>4622</v>
      </c>
      <c r="M134" s="177" t="s">
        <v>4786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5882</v>
      </c>
      <c r="S134" s="177" t="s">
        <v>4474</v>
      </c>
      <c r="T134" s="177" t="s">
        <v>5882</v>
      </c>
      <c r="U134" s="177" t="s">
        <v>4629</v>
      </c>
      <c r="V134" s="18">
        <v>6</v>
      </c>
      <c r="W134" s="265">
        <v>0</v>
      </c>
      <c r="X134" s="18" t="s">
        <v>5882</v>
      </c>
      <c r="Y134" s="227" t="s">
        <v>5882</v>
      </c>
      <c r="Z134" s="228" t="s">
        <v>5882</v>
      </c>
      <c r="AA134" s="228" t="s">
        <v>5882</v>
      </c>
      <c r="AB134" s="228" t="s">
        <v>5882</v>
      </c>
      <c r="AC134" s="228" t="s">
        <v>5882</v>
      </c>
      <c r="AD134" s="228" t="s">
        <v>5882</v>
      </c>
      <c r="AE134" s="215" t="s">
        <v>5553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5897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5882</v>
      </c>
      <c r="BH134" s="228" t="s">
        <v>5882</v>
      </c>
      <c r="BI134" s="228" t="s">
        <v>5882</v>
      </c>
      <c r="BJ134" s="228" t="s">
        <v>5882</v>
      </c>
      <c r="BK134" s="228" t="s">
        <v>5882</v>
      </c>
      <c r="BL134" s="227" t="s">
        <v>5882</v>
      </c>
      <c r="BM134" s="228" t="s">
        <v>5882</v>
      </c>
      <c r="BN134" s="228" t="s">
        <v>5882</v>
      </c>
      <c r="BO134" s="228" t="s">
        <v>5882</v>
      </c>
      <c r="BP134" s="228" t="s">
        <v>5882</v>
      </c>
      <c r="BQ134" s="243" t="s">
        <v>5882</v>
      </c>
      <c r="BR134" s="228" t="s">
        <v>5882</v>
      </c>
      <c r="BS134" s="228" t="s">
        <v>5882</v>
      </c>
      <c r="BT134" s="228" t="s">
        <v>5882</v>
      </c>
      <c r="BU134" s="228" t="s">
        <v>5882</v>
      </c>
      <c r="BV134" s="243" t="s">
        <v>5882</v>
      </c>
      <c r="BW134" s="228" t="s">
        <v>5882</v>
      </c>
      <c r="BX134" s="228" t="s">
        <v>5882</v>
      </c>
      <c r="BY134" s="228" t="s">
        <v>5882</v>
      </c>
      <c r="BZ134" s="228" t="s">
        <v>5882</v>
      </c>
      <c r="CA134" s="228" t="s">
        <v>5882</v>
      </c>
      <c r="CB134" s="234" t="s">
        <v>5882</v>
      </c>
      <c r="CC134" s="215" t="s">
        <v>4605</v>
      </c>
      <c r="CD134" s="177">
        <v>345</v>
      </c>
      <c r="CE134" s="21">
        <v>420</v>
      </c>
      <c r="CF134" s="47">
        <v>450</v>
      </c>
      <c r="CG134" s="21">
        <f>CE134*1.5</f>
        <v>630</v>
      </c>
      <c r="CH134" s="67">
        <v>200000</v>
      </c>
      <c r="CI134" s="177" t="s">
        <v>4605</v>
      </c>
      <c r="CJ134" s="60">
        <v>345</v>
      </c>
      <c r="CK134" s="21">
        <v>432.3</v>
      </c>
      <c r="CL134" s="60">
        <v>450</v>
      </c>
      <c r="CM134" s="21">
        <v>648.5</v>
      </c>
      <c r="CN134" s="61">
        <v>200000</v>
      </c>
      <c r="CO134" s="232" t="s">
        <v>5882</v>
      </c>
      <c r="CP134" s="233" t="s">
        <v>5882</v>
      </c>
      <c r="CQ134" s="233" t="s">
        <v>5882</v>
      </c>
      <c r="CR134" s="234" t="s">
        <v>5882</v>
      </c>
      <c r="CS134" s="232" t="s">
        <v>5882</v>
      </c>
      <c r="CT134" s="233" t="s">
        <v>5882</v>
      </c>
      <c r="CU134" s="234" t="s">
        <v>5882</v>
      </c>
      <c r="CV134" s="177" t="s">
        <v>4476</v>
      </c>
      <c r="CW134" s="177">
        <v>640</v>
      </c>
      <c r="CX134" s="32">
        <v>730</v>
      </c>
      <c r="CY134" s="177">
        <v>800</v>
      </c>
      <c r="CZ134" s="32">
        <v>940</v>
      </c>
      <c r="DA134" s="61">
        <v>200000</v>
      </c>
      <c r="DB134" s="41" t="s">
        <v>5928</v>
      </c>
      <c r="DC134" s="177" t="s">
        <v>4498</v>
      </c>
      <c r="DD134" s="357" t="s">
        <v>4636</v>
      </c>
    </row>
    <row r="135" spans="1:108">
      <c r="A135" s="18">
        <v>130</v>
      </c>
      <c r="B135" s="362"/>
      <c r="C135" s="362"/>
      <c r="D135" s="379"/>
      <c r="E135" s="385"/>
      <c r="F135" s="362"/>
      <c r="G135" s="372"/>
      <c r="H135" s="362"/>
      <c r="I135" s="41" t="s">
        <v>4627</v>
      </c>
      <c r="J135" s="215" t="s">
        <v>4399</v>
      </c>
      <c r="K135" s="177" t="s">
        <v>5882</v>
      </c>
      <c r="L135" s="260" t="s">
        <v>4622</v>
      </c>
      <c r="M135" s="177" t="s">
        <v>4786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5882</v>
      </c>
      <c r="S135" s="177" t="s">
        <v>4474</v>
      </c>
      <c r="T135" s="177" t="s">
        <v>5882</v>
      </c>
      <c r="U135" s="177" t="s">
        <v>4629</v>
      </c>
      <c r="V135" s="18">
        <v>6</v>
      </c>
      <c r="W135" s="265">
        <v>0</v>
      </c>
      <c r="X135" s="18" t="s">
        <v>5882</v>
      </c>
      <c r="Y135" s="227" t="s">
        <v>5882</v>
      </c>
      <c r="Z135" s="228" t="s">
        <v>5882</v>
      </c>
      <c r="AA135" s="228" t="s">
        <v>5882</v>
      </c>
      <c r="AB135" s="228" t="s">
        <v>5882</v>
      </c>
      <c r="AC135" s="228" t="s">
        <v>5882</v>
      </c>
      <c r="AD135" s="228" t="s">
        <v>5882</v>
      </c>
      <c r="AE135" s="215" t="s">
        <v>5553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5897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5882</v>
      </c>
      <c r="BH135" s="228" t="s">
        <v>5882</v>
      </c>
      <c r="BI135" s="228" t="s">
        <v>5882</v>
      </c>
      <c r="BJ135" s="228" t="s">
        <v>5882</v>
      </c>
      <c r="BK135" s="228" t="s">
        <v>5882</v>
      </c>
      <c r="BL135" s="227" t="s">
        <v>5882</v>
      </c>
      <c r="BM135" s="228" t="s">
        <v>5882</v>
      </c>
      <c r="BN135" s="228" t="s">
        <v>5882</v>
      </c>
      <c r="BO135" s="228" t="s">
        <v>5882</v>
      </c>
      <c r="BP135" s="228" t="s">
        <v>5882</v>
      </c>
      <c r="BQ135" s="243" t="s">
        <v>5882</v>
      </c>
      <c r="BR135" s="228" t="s">
        <v>5882</v>
      </c>
      <c r="BS135" s="228" t="s">
        <v>5882</v>
      </c>
      <c r="BT135" s="228" t="s">
        <v>5882</v>
      </c>
      <c r="BU135" s="228" t="s">
        <v>5882</v>
      </c>
      <c r="BV135" s="243" t="s">
        <v>5882</v>
      </c>
      <c r="BW135" s="228" t="s">
        <v>5882</v>
      </c>
      <c r="BX135" s="228" t="s">
        <v>5882</v>
      </c>
      <c r="BY135" s="228" t="s">
        <v>5882</v>
      </c>
      <c r="BZ135" s="228" t="s">
        <v>5882</v>
      </c>
      <c r="CA135" s="228" t="s">
        <v>5882</v>
      </c>
      <c r="CB135" s="234" t="s">
        <v>5882</v>
      </c>
      <c r="CC135" s="215" t="s">
        <v>4605</v>
      </c>
      <c r="CD135" s="177">
        <v>345</v>
      </c>
      <c r="CE135" s="21">
        <v>420</v>
      </c>
      <c r="CF135" s="47">
        <v>450</v>
      </c>
      <c r="CG135" s="21">
        <f>CE135*1.5</f>
        <v>630</v>
      </c>
      <c r="CH135" s="67">
        <v>200000</v>
      </c>
      <c r="CI135" s="177" t="s">
        <v>4605</v>
      </c>
      <c r="CJ135" s="60">
        <v>345</v>
      </c>
      <c r="CK135" s="21">
        <v>416.3</v>
      </c>
      <c r="CL135" s="60">
        <v>450</v>
      </c>
      <c r="CM135" s="71">
        <f>CL135/CJ135*CK135</f>
        <v>543</v>
      </c>
      <c r="CN135" s="61">
        <v>200000</v>
      </c>
      <c r="CO135" s="232" t="s">
        <v>5882</v>
      </c>
      <c r="CP135" s="233" t="s">
        <v>5882</v>
      </c>
      <c r="CQ135" s="233" t="s">
        <v>5882</v>
      </c>
      <c r="CR135" s="234" t="s">
        <v>5882</v>
      </c>
      <c r="CS135" s="232" t="s">
        <v>5882</v>
      </c>
      <c r="CT135" s="233" t="s">
        <v>5882</v>
      </c>
      <c r="CU135" s="234" t="s">
        <v>5882</v>
      </c>
      <c r="CV135" s="177" t="s">
        <v>4476</v>
      </c>
      <c r="CW135" s="177">
        <v>640</v>
      </c>
      <c r="CX135" s="32">
        <v>730</v>
      </c>
      <c r="CY135" s="177">
        <v>800</v>
      </c>
      <c r="CZ135" s="32">
        <v>940</v>
      </c>
      <c r="DA135" s="61">
        <v>200000</v>
      </c>
      <c r="DB135" s="41" t="s">
        <v>5928</v>
      </c>
      <c r="DC135" s="177" t="s">
        <v>4498</v>
      </c>
      <c r="DD135" s="357" t="s">
        <v>4636</v>
      </c>
    </row>
    <row r="136" spans="1:108" ht="16.2" thickBot="1">
      <c r="A136" s="18">
        <v>131</v>
      </c>
      <c r="B136" s="363"/>
      <c r="C136" s="363"/>
      <c r="D136" s="383"/>
      <c r="E136" s="386"/>
      <c r="F136" s="363"/>
      <c r="G136" s="373"/>
      <c r="H136" s="363"/>
      <c r="I136" s="42" t="s">
        <v>4628</v>
      </c>
      <c r="J136" s="155" t="s">
        <v>4399</v>
      </c>
      <c r="K136" s="178" t="s">
        <v>5882</v>
      </c>
      <c r="L136" s="155" t="s">
        <v>4622</v>
      </c>
      <c r="M136" s="178" t="s">
        <v>4786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5882</v>
      </c>
      <c r="S136" s="178" t="s">
        <v>4474</v>
      </c>
      <c r="T136" s="178" t="s">
        <v>5882</v>
      </c>
      <c r="U136" s="178" t="s">
        <v>4629</v>
      </c>
      <c r="V136" s="14">
        <v>6</v>
      </c>
      <c r="W136" s="267">
        <v>0</v>
      </c>
      <c r="X136" s="14" t="s">
        <v>5882</v>
      </c>
      <c r="Y136" s="222" t="s">
        <v>5882</v>
      </c>
      <c r="Z136" s="223" t="s">
        <v>5882</v>
      </c>
      <c r="AA136" s="223" t="s">
        <v>5882</v>
      </c>
      <c r="AB136" s="224" t="s">
        <v>5882</v>
      </c>
      <c r="AC136" s="224" t="s">
        <v>5882</v>
      </c>
      <c r="AD136" s="224" t="s">
        <v>5882</v>
      </c>
      <c r="AE136" s="155" t="s">
        <v>5553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5897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5882</v>
      </c>
      <c r="BH136" s="223" t="s">
        <v>5882</v>
      </c>
      <c r="BI136" s="223" t="s">
        <v>5882</v>
      </c>
      <c r="BJ136" s="223" t="s">
        <v>5882</v>
      </c>
      <c r="BK136" s="223" t="s">
        <v>5882</v>
      </c>
      <c r="BL136" s="222" t="s">
        <v>5882</v>
      </c>
      <c r="BM136" s="223" t="s">
        <v>5882</v>
      </c>
      <c r="BN136" s="223" t="s">
        <v>5882</v>
      </c>
      <c r="BO136" s="223" t="s">
        <v>5882</v>
      </c>
      <c r="BP136" s="223" t="s">
        <v>5882</v>
      </c>
      <c r="BQ136" s="245" t="s">
        <v>5882</v>
      </c>
      <c r="BR136" s="223" t="s">
        <v>5882</v>
      </c>
      <c r="BS136" s="223" t="s">
        <v>5882</v>
      </c>
      <c r="BT136" s="223" t="s">
        <v>5882</v>
      </c>
      <c r="BU136" s="223" t="s">
        <v>5882</v>
      </c>
      <c r="BV136" s="245" t="s">
        <v>5882</v>
      </c>
      <c r="BW136" s="223" t="s">
        <v>5882</v>
      </c>
      <c r="BX136" s="223" t="s">
        <v>5882</v>
      </c>
      <c r="BY136" s="223" t="s">
        <v>5882</v>
      </c>
      <c r="BZ136" s="223" t="s">
        <v>5882</v>
      </c>
      <c r="CA136" s="223" t="s">
        <v>5882</v>
      </c>
      <c r="CB136" s="237" t="s">
        <v>5882</v>
      </c>
      <c r="CC136" s="155" t="s">
        <v>4605</v>
      </c>
      <c r="CD136" s="178">
        <v>345</v>
      </c>
      <c r="CE136" s="23">
        <v>420</v>
      </c>
      <c r="CF136" s="85">
        <v>450</v>
      </c>
      <c r="CG136" s="23">
        <f>CE136*1.5</f>
        <v>630</v>
      </c>
      <c r="CH136" s="70">
        <v>200000</v>
      </c>
      <c r="CI136" s="178" t="s">
        <v>4605</v>
      </c>
      <c r="CJ136" s="87">
        <v>345</v>
      </c>
      <c r="CK136" s="23">
        <v>431.1</v>
      </c>
      <c r="CL136" s="87">
        <v>450</v>
      </c>
      <c r="CM136" s="71">
        <f>CL136/CJ136*CK136</f>
        <v>562.304347826087</v>
      </c>
      <c r="CN136" s="77">
        <v>200000</v>
      </c>
      <c r="CO136" s="235" t="s">
        <v>5882</v>
      </c>
      <c r="CP136" s="236" t="s">
        <v>5882</v>
      </c>
      <c r="CQ136" s="236" t="s">
        <v>5882</v>
      </c>
      <c r="CR136" s="237" t="s">
        <v>5882</v>
      </c>
      <c r="CS136" s="235" t="s">
        <v>5882</v>
      </c>
      <c r="CT136" s="236" t="s">
        <v>5882</v>
      </c>
      <c r="CU136" s="237" t="s">
        <v>5882</v>
      </c>
      <c r="CV136" s="178" t="s">
        <v>4476</v>
      </c>
      <c r="CW136" s="178">
        <v>640</v>
      </c>
      <c r="CX136" s="34">
        <v>730</v>
      </c>
      <c r="CY136" s="178">
        <v>800</v>
      </c>
      <c r="CZ136" s="34">
        <v>940</v>
      </c>
      <c r="DA136" s="77">
        <v>200000</v>
      </c>
      <c r="DB136" s="42" t="s">
        <v>4851</v>
      </c>
      <c r="DC136" s="178" t="s">
        <v>4498</v>
      </c>
      <c r="DD136" s="358" t="s">
        <v>4636</v>
      </c>
    </row>
    <row r="137" spans="1:108">
      <c r="A137" s="18">
        <v>132</v>
      </c>
      <c r="B137" s="371">
        <v>18</v>
      </c>
      <c r="C137" s="371">
        <v>1991</v>
      </c>
      <c r="D137" s="384" t="s">
        <v>4789</v>
      </c>
      <c r="E137" s="387" t="s">
        <v>6181</v>
      </c>
      <c r="F137" s="371">
        <v>2</v>
      </c>
      <c r="G137" s="371" t="s">
        <v>5998</v>
      </c>
      <c r="H137" s="371" t="s">
        <v>5997</v>
      </c>
      <c r="I137" s="339" t="s">
        <v>5893</v>
      </c>
      <c r="J137" s="328" t="s">
        <v>4399</v>
      </c>
      <c r="K137" s="30" t="s">
        <v>5882</v>
      </c>
      <c r="L137" s="328" t="s">
        <v>4577</v>
      </c>
      <c r="M137" s="176" t="s">
        <v>4779</v>
      </c>
      <c r="N137" s="17" t="s">
        <v>4576</v>
      </c>
      <c r="O137" s="176" t="s">
        <v>4537</v>
      </c>
      <c r="P137" s="176" t="s">
        <v>4474</v>
      </c>
      <c r="Q137" s="176" t="s">
        <v>4537</v>
      </c>
      <c r="R137" s="30">
        <v>10</v>
      </c>
      <c r="S137" s="176" t="s">
        <v>4474</v>
      </c>
      <c r="T137" s="176" t="s">
        <v>5882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6241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5897</v>
      </c>
      <c r="AS137" s="176" t="s">
        <v>6241</v>
      </c>
      <c r="AT137" s="176" t="s">
        <v>6241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5882</v>
      </c>
      <c r="BJ137" s="226" t="s">
        <v>5882</v>
      </c>
      <c r="BK137" s="244" t="s">
        <v>5882</v>
      </c>
      <c r="BL137" s="328" t="s">
        <v>5946</v>
      </c>
      <c r="BM137" s="176" t="s">
        <v>6241</v>
      </c>
      <c r="BN137" s="176">
        <v>20</v>
      </c>
      <c r="BO137" s="176">
        <v>100</v>
      </c>
      <c r="BP137" s="176" t="s">
        <v>6241</v>
      </c>
      <c r="BQ137" s="17" t="s">
        <v>6241</v>
      </c>
      <c r="BR137" s="176" t="s">
        <v>6179</v>
      </c>
      <c r="BS137" s="176" t="s">
        <v>6225</v>
      </c>
      <c r="BT137" s="16">
        <f>8*PI()*10^2/4</f>
        <v>628.31853071795865</v>
      </c>
      <c r="BU137" s="30">
        <v>25</v>
      </c>
      <c r="BV137" s="124">
        <v>7.0000000000000001E-3</v>
      </c>
      <c r="BW137" s="30" t="s">
        <v>4513</v>
      </c>
      <c r="BX137" s="65">
        <v>275</v>
      </c>
      <c r="BY137" s="176">
        <v>338</v>
      </c>
      <c r="BZ137" s="65">
        <v>410</v>
      </c>
      <c r="CA137" s="176">
        <v>485</v>
      </c>
      <c r="CB137" s="66">
        <v>200000</v>
      </c>
      <c r="CC137" s="30" t="s">
        <v>4513</v>
      </c>
      <c r="CD137" s="65">
        <v>275</v>
      </c>
      <c r="CE137" s="16">
        <v>286</v>
      </c>
      <c r="CF137" s="65">
        <v>410</v>
      </c>
      <c r="CG137" s="16">
        <v>429</v>
      </c>
      <c r="CH137" s="66">
        <v>200000</v>
      </c>
      <c r="CI137" s="30" t="s">
        <v>4513</v>
      </c>
      <c r="CJ137" s="65">
        <v>275</v>
      </c>
      <c r="CK137" s="30">
        <v>360</v>
      </c>
      <c r="CL137" s="65">
        <v>410</v>
      </c>
      <c r="CM137" s="30">
        <v>530</v>
      </c>
      <c r="CN137" s="76">
        <v>200000</v>
      </c>
      <c r="CO137" s="163" t="s">
        <v>6180</v>
      </c>
      <c r="CP137" s="95">
        <v>42</v>
      </c>
      <c r="CQ137" s="95">
        <v>3.1</v>
      </c>
      <c r="CR137" s="66">
        <v>33000</v>
      </c>
      <c r="CS137" s="96">
        <v>495</v>
      </c>
      <c r="CT137" s="76">
        <v>668</v>
      </c>
      <c r="CU137" s="66">
        <v>200000</v>
      </c>
      <c r="CV137" s="328">
        <v>8.8000000000000007</v>
      </c>
      <c r="CW137" s="176">
        <v>640</v>
      </c>
      <c r="CX137" s="30">
        <v>730</v>
      </c>
      <c r="CY137" s="176">
        <v>800</v>
      </c>
      <c r="CZ137" s="30">
        <v>940</v>
      </c>
      <c r="DA137" s="66">
        <v>200000</v>
      </c>
      <c r="DB137" s="28" t="s">
        <v>6240</v>
      </c>
      <c r="DC137" s="176" t="s">
        <v>4498</v>
      </c>
      <c r="DD137" s="356" t="s">
        <v>6164</v>
      </c>
    </row>
    <row r="138" spans="1:108" ht="16.2" thickBot="1">
      <c r="A138" s="18">
        <v>133</v>
      </c>
      <c r="B138" s="373"/>
      <c r="C138" s="373"/>
      <c r="D138" s="386"/>
      <c r="E138" s="388"/>
      <c r="F138" s="373"/>
      <c r="G138" s="373"/>
      <c r="H138" s="373"/>
      <c r="I138" s="340" t="s">
        <v>6177</v>
      </c>
      <c r="J138" s="155" t="s">
        <v>4399</v>
      </c>
      <c r="K138" s="34" t="s">
        <v>5882</v>
      </c>
      <c r="L138" s="155" t="s">
        <v>4577</v>
      </c>
      <c r="M138" s="178" t="s">
        <v>4779</v>
      </c>
      <c r="N138" s="14" t="s">
        <v>4576</v>
      </c>
      <c r="O138" s="324" t="s">
        <v>4537</v>
      </c>
      <c r="P138" s="324" t="s">
        <v>4474</v>
      </c>
      <c r="Q138" s="178" t="s">
        <v>4537</v>
      </c>
      <c r="R138" s="34">
        <v>10</v>
      </c>
      <c r="S138" s="178" t="s">
        <v>4474</v>
      </c>
      <c r="T138" s="178" t="s">
        <v>5882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6241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5897</v>
      </c>
      <c r="AS138" s="178" t="s">
        <v>6241</v>
      </c>
      <c r="AT138" s="178" t="s">
        <v>6241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5882</v>
      </c>
      <c r="BJ138" s="223" t="s">
        <v>5882</v>
      </c>
      <c r="BK138" s="245" t="s">
        <v>5882</v>
      </c>
      <c r="BL138" s="155" t="s">
        <v>5946</v>
      </c>
      <c r="BM138" s="178" t="s">
        <v>6241</v>
      </c>
      <c r="BN138" s="178">
        <v>20</v>
      </c>
      <c r="BO138" s="178">
        <v>100</v>
      </c>
      <c r="BP138" s="178" t="s">
        <v>6241</v>
      </c>
      <c r="BQ138" s="14" t="s">
        <v>6241</v>
      </c>
      <c r="BR138" s="178" t="s">
        <v>6179</v>
      </c>
      <c r="BS138" s="178" t="s">
        <v>6226</v>
      </c>
      <c r="BT138" s="23">
        <f>8*PI()*14^2/4</f>
        <v>1231.5043202071988</v>
      </c>
      <c r="BU138" s="34">
        <v>25</v>
      </c>
      <c r="BV138" s="123">
        <v>1.2E-2</v>
      </c>
      <c r="BW138" s="32" t="s">
        <v>4513</v>
      </c>
      <c r="BX138" s="60">
        <v>275</v>
      </c>
      <c r="BY138" s="178">
        <v>338</v>
      </c>
      <c r="BZ138" s="60">
        <v>410</v>
      </c>
      <c r="CA138" s="178">
        <v>485</v>
      </c>
      <c r="CB138" s="67">
        <v>200000</v>
      </c>
      <c r="CC138" s="32" t="s">
        <v>4513</v>
      </c>
      <c r="CD138" s="60">
        <v>275</v>
      </c>
      <c r="CE138" s="23">
        <v>286</v>
      </c>
      <c r="CF138" s="60">
        <v>410</v>
      </c>
      <c r="CG138" s="23">
        <v>429</v>
      </c>
      <c r="CH138" s="67">
        <v>200000</v>
      </c>
      <c r="CI138" s="32" t="s">
        <v>4513</v>
      </c>
      <c r="CJ138" s="60">
        <v>275</v>
      </c>
      <c r="CK138" s="32">
        <v>360</v>
      </c>
      <c r="CL138" s="60">
        <v>410</v>
      </c>
      <c r="CM138" s="32">
        <v>530</v>
      </c>
      <c r="CN138" s="61">
        <v>200000</v>
      </c>
      <c r="CO138" s="164" t="s">
        <v>6180</v>
      </c>
      <c r="CP138" s="100">
        <v>42</v>
      </c>
      <c r="CQ138" s="100">
        <v>3.1</v>
      </c>
      <c r="CR138" s="67">
        <v>33000</v>
      </c>
      <c r="CS138" s="101">
        <v>413</v>
      </c>
      <c r="CT138" s="100">
        <v>668</v>
      </c>
      <c r="CU138" s="67">
        <v>200000</v>
      </c>
      <c r="CV138" s="155">
        <v>8.8000000000000007</v>
      </c>
      <c r="CW138" s="178">
        <v>640</v>
      </c>
      <c r="CX138" s="34">
        <v>730</v>
      </c>
      <c r="CY138" s="178">
        <v>800</v>
      </c>
      <c r="CZ138" s="34">
        <v>940</v>
      </c>
      <c r="DA138" s="70">
        <v>200000</v>
      </c>
      <c r="DB138" s="27" t="s">
        <v>6170</v>
      </c>
      <c r="DC138" s="155" t="s">
        <v>4498</v>
      </c>
      <c r="DD138" s="358" t="s">
        <v>6164</v>
      </c>
    </row>
    <row r="139" spans="1:108">
      <c r="A139" s="18">
        <v>134</v>
      </c>
      <c r="B139" s="361">
        <v>19</v>
      </c>
      <c r="C139" s="361">
        <v>1992</v>
      </c>
      <c r="D139" s="378" t="s">
        <v>4749</v>
      </c>
      <c r="E139" s="384" t="s">
        <v>4943</v>
      </c>
      <c r="F139" s="361">
        <v>7</v>
      </c>
      <c r="G139" s="371" t="s">
        <v>6001</v>
      </c>
      <c r="H139" s="361" t="s">
        <v>4754</v>
      </c>
      <c r="I139" s="43" t="s">
        <v>4720</v>
      </c>
      <c r="J139" s="214" t="s">
        <v>4399</v>
      </c>
      <c r="K139" s="30" t="s">
        <v>5882</v>
      </c>
      <c r="L139" s="259" t="s">
        <v>4577</v>
      </c>
      <c r="M139" s="176" t="s">
        <v>4780</v>
      </c>
      <c r="N139" s="17" t="s">
        <v>4576</v>
      </c>
      <c r="O139" s="176" t="s">
        <v>4474</v>
      </c>
      <c r="P139" s="176" t="s">
        <v>4474</v>
      </c>
      <c r="Q139" s="176" t="s">
        <v>4537</v>
      </c>
      <c r="R139" s="30">
        <v>12</v>
      </c>
      <c r="S139" s="176" t="s">
        <v>4474</v>
      </c>
      <c r="T139" s="176" t="s">
        <v>5882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5897</v>
      </c>
      <c r="AS139" s="176" t="s">
        <v>6241</v>
      </c>
      <c r="AT139" s="176" t="s">
        <v>6241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5882</v>
      </c>
      <c r="BH139" s="226" t="s">
        <v>5882</v>
      </c>
      <c r="BI139" s="226" t="s">
        <v>5882</v>
      </c>
      <c r="BJ139" s="226" t="s">
        <v>5882</v>
      </c>
      <c r="BK139" s="244" t="s">
        <v>5882</v>
      </c>
      <c r="BL139" s="225" t="s">
        <v>5882</v>
      </c>
      <c r="BM139" s="226" t="s">
        <v>5882</v>
      </c>
      <c r="BN139" s="226" t="s">
        <v>5882</v>
      </c>
      <c r="BO139" s="226" t="s">
        <v>5882</v>
      </c>
      <c r="BP139" s="226" t="s">
        <v>5882</v>
      </c>
      <c r="BQ139" s="244" t="s">
        <v>5882</v>
      </c>
      <c r="BR139" s="226" t="s">
        <v>5882</v>
      </c>
      <c r="BS139" s="226" t="s">
        <v>5882</v>
      </c>
      <c r="BT139" s="226" t="s">
        <v>5882</v>
      </c>
      <c r="BU139" s="226" t="s">
        <v>5882</v>
      </c>
      <c r="BV139" s="249" t="s">
        <v>5882</v>
      </c>
      <c r="BW139" s="176" t="s">
        <v>4512</v>
      </c>
      <c r="BX139" s="45">
        <v>235</v>
      </c>
      <c r="BY139" s="176">
        <v>310</v>
      </c>
      <c r="BZ139" s="45">
        <v>360</v>
      </c>
      <c r="CA139" s="176">
        <v>435</v>
      </c>
      <c r="CB139" s="66">
        <v>200000</v>
      </c>
      <c r="CC139" s="214" t="s">
        <v>4512</v>
      </c>
      <c r="CD139" s="45">
        <v>235</v>
      </c>
      <c r="CE139" s="16">
        <v>310</v>
      </c>
      <c r="CF139" s="72">
        <v>360</v>
      </c>
      <c r="CG139" s="16">
        <v>435</v>
      </c>
      <c r="CH139" s="66">
        <v>200000</v>
      </c>
      <c r="CI139" s="176" t="s">
        <v>4512</v>
      </c>
      <c r="CJ139" s="72">
        <v>235</v>
      </c>
      <c r="CK139" s="176">
        <v>310</v>
      </c>
      <c r="CL139" s="72">
        <v>360</v>
      </c>
      <c r="CM139" s="176">
        <v>435</v>
      </c>
      <c r="CN139" s="66">
        <v>200000</v>
      </c>
      <c r="CO139" s="241" t="s">
        <v>5882</v>
      </c>
      <c r="CP139" s="241" t="s">
        <v>5882</v>
      </c>
      <c r="CQ139" s="241" t="s">
        <v>5882</v>
      </c>
      <c r="CR139" s="230" t="s">
        <v>5882</v>
      </c>
      <c r="CS139" s="225" t="s">
        <v>5882</v>
      </c>
      <c r="CT139" s="226" t="s">
        <v>5882</v>
      </c>
      <c r="CU139" s="231" t="s">
        <v>5882</v>
      </c>
      <c r="CV139" s="214">
        <v>10.9</v>
      </c>
      <c r="CW139" s="217">
        <v>900</v>
      </c>
      <c r="CX139" s="30">
        <v>990</v>
      </c>
      <c r="CY139" s="217">
        <v>1000</v>
      </c>
      <c r="CZ139" s="30">
        <v>1100</v>
      </c>
      <c r="DA139" s="76">
        <v>205000</v>
      </c>
      <c r="DB139" s="43" t="s">
        <v>5928</v>
      </c>
      <c r="DC139" s="176" t="s">
        <v>4498</v>
      </c>
      <c r="DD139" s="357" t="s">
        <v>6164</v>
      </c>
    </row>
    <row r="140" spans="1:108">
      <c r="A140" s="18">
        <v>135</v>
      </c>
      <c r="B140" s="362"/>
      <c r="C140" s="362"/>
      <c r="D140" s="379"/>
      <c r="E140" s="385"/>
      <c r="F140" s="362"/>
      <c r="G140" s="372"/>
      <c r="H140" s="362"/>
      <c r="I140" s="143" t="s">
        <v>4713</v>
      </c>
      <c r="J140" s="215" t="s">
        <v>4399</v>
      </c>
      <c r="K140" s="32" t="s">
        <v>5882</v>
      </c>
      <c r="L140" s="260" t="s">
        <v>4577</v>
      </c>
      <c r="M140" s="177" t="s">
        <v>4780</v>
      </c>
      <c r="N140" s="18" t="s">
        <v>4576</v>
      </c>
      <c r="O140" s="177" t="s">
        <v>4537</v>
      </c>
      <c r="P140" s="177" t="s">
        <v>4474</v>
      </c>
      <c r="Q140" s="177" t="s">
        <v>4537</v>
      </c>
      <c r="R140" s="32">
        <v>12</v>
      </c>
      <c r="S140" s="177" t="s">
        <v>4474</v>
      </c>
      <c r="T140" s="177" t="s">
        <v>5882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5897</v>
      </c>
      <c r="AS140" s="177" t="s">
        <v>6241</v>
      </c>
      <c r="AT140" s="177" t="s">
        <v>6241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55</v>
      </c>
      <c r="BK140" s="18" t="s">
        <v>4663</v>
      </c>
      <c r="BL140" s="329" t="s">
        <v>5946</v>
      </c>
      <c r="BM140" s="177">
        <v>9</v>
      </c>
      <c r="BN140" s="177">
        <v>19</v>
      </c>
      <c r="BO140" s="177">
        <v>100</v>
      </c>
      <c r="BP140" s="32">
        <v>45</v>
      </c>
      <c r="BQ140" s="73">
        <v>160</v>
      </c>
      <c r="BR140" s="177" t="s">
        <v>4636</v>
      </c>
      <c r="BS140" s="177" t="s">
        <v>4717</v>
      </c>
      <c r="BT140" s="21">
        <f>10*PI()*8^2/4</f>
        <v>502.6548245743669</v>
      </c>
      <c r="BU140" s="177">
        <v>28</v>
      </c>
      <c r="BV140" s="122">
        <f>10*PI()*8^2/4/BG140/BH140</f>
        <v>4.1887902047863905E-3</v>
      </c>
      <c r="BW140" s="177" t="s">
        <v>4512</v>
      </c>
      <c r="BX140" s="46">
        <v>235</v>
      </c>
      <c r="BY140" s="177">
        <v>310</v>
      </c>
      <c r="BZ140" s="46">
        <v>360</v>
      </c>
      <c r="CA140" s="177">
        <v>435</v>
      </c>
      <c r="CB140" s="67">
        <v>200000</v>
      </c>
      <c r="CC140" s="215" t="s">
        <v>4512</v>
      </c>
      <c r="CD140" s="46">
        <v>235</v>
      </c>
      <c r="CE140" s="21">
        <v>310</v>
      </c>
      <c r="CF140" s="47">
        <v>360</v>
      </c>
      <c r="CG140" s="21">
        <v>435</v>
      </c>
      <c r="CH140" s="67">
        <v>200000</v>
      </c>
      <c r="CI140" s="177" t="s">
        <v>4512</v>
      </c>
      <c r="CJ140" s="47">
        <v>235</v>
      </c>
      <c r="CK140" s="177">
        <v>310</v>
      </c>
      <c r="CL140" s="47">
        <v>360</v>
      </c>
      <c r="CM140" s="177">
        <v>435</v>
      </c>
      <c r="CN140" s="67">
        <v>200000</v>
      </c>
      <c r="CO140" s="177" t="s">
        <v>5886</v>
      </c>
      <c r="CP140" s="33">
        <v>37</v>
      </c>
      <c r="CQ140" s="33">
        <v>2.9</v>
      </c>
      <c r="CR140" s="67">
        <v>33000</v>
      </c>
      <c r="CS140" s="215">
        <v>540</v>
      </c>
      <c r="CT140" s="32">
        <v>650</v>
      </c>
      <c r="CU140" s="67">
        <v>200000</v>
      </c>
      <c r="CV140" s="215">
        <v>10.9</v>
      </c>
      <c r="CW140" s="218">
        <v>900</v>
      </c>
      <c r="CX140" s="32">
        <v>990</v>
      </c>
      <c r="CY140" s="218">
        <v>1000</v>
      </c>
      <c r="CZ140" s="32">
        <v>1100</v>
      </c>
      <c r="DA140" s="61">
        <v>205000</v>
      </c>
      <c r="DB140" s="41" t="s">
        <v>5945</v>
      </c>
      <c r="DC140" s="177" t="s">
        <v>4498</v>
      </c>
      <c r="DD140" s="357" t="s">
        <v>6164</v>
      </c>
    </row>
    <row r="141" spans="1:108">
      <c r="A141" s="18">
        <v>136</v>
      </c>
      <c r="B141" s="362"/>
      <c r="C141" s="362"/>
      <c r="D141" s="379"/>
      <c r="E141" s="385"/>
      <c r="F141" s="362"/>
      <c r="G141" s="372"/>
      <c r="H141" s="362"/>
      <c r="I141" s="143" t="s">
        <v>6195</v>
      </c>
      <c r="J141" s="329" t="s">
        <v>4399</v>
      </c>
      <c r="K141" s="32" t="s">
        <v>5882</v>
      </c>
      <c r="L141" s="329" t="s">
        <v>4577</v>
      </c>
      <c r="M141" s="177" t="s">
        <v>4780</v>
      </c>
      <c r="N141" s="18" t="s">
        <v>4576</v>
      </c>
      <c r="O141" s="177" t="s">
        <v>4537</v>
      </c>
      <c r="P141" s="177" t="s">
        <v>4474</v>
      </c>
      <c r="Q141" s="177" t="s">
        <v>4537</v>
      </c>
      <c r="R141" s="32">
        <v>12</v>
      </c>
      <c r="S141" s="177" t="s">
        <v>4474</v>
      </c>
      <c r="T141" s="177" t="s">
        <v>5882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5897</v>
      </c>
      <c r="AS141" s="177" t="s">
        <v>6241</v>
      </c>
      <c r="AT141" s="177" t="s">
        <v>6241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55</v>
      </c>
      <c r="BK141" s="18" t="s">
        <v>4663</v>
      </c>
      <c r="BL141" s="329" t="s">
        <v>5946</v>
      </c>
      <c r="BM141" s="177">
        <v>9</v>
      </c>
      <c r="BN141" s="177">
        <v>19</v>
      </c>
      <c r="BO141" s="177">
        <v>100</v>
      </c>
      <c r="BP141" s="32">
        <v>45</v>
      </c>
      <c r="BQ141" s="73">
        <v>160</v>
      </c>
      <c r="BR141" s="177" t="s">
        <v>4636</v>
      </c>
      <c r="BS141" s="177" t="s">
        <v>4717</v>
      </c>
      <c r="BT141" s="21">
        <f>10*PI()*8^2/4</f>
        <v>502.6548245743669</v>
      </c>
      <c r="BU141" s="177">
        <v>28</v>
      </c>
      <c r="BV141" s="122">
        <f t="shared" ref="BV141:BV142" si="37">10*PI()*8^2/4/BG141/BH141</f>
        <v>4.1887902047863905E-3</v>
      </c>
      <c r="BW141" s="177" t="s">
        <v>4512</v>
      </c>
      <c r="BX141" s="46">
        <v>235</v>
      </c>
      <c r="BY141" s="177">
        <v>310</v>
      </c>
      <c r="BZ141" s="46">
        <v>360</v>
      </c>
      <c r="CA141" s="177">
        <v>435</v>
      </c>
      <c r="CB141" s="67">
        <v>200000</v>
      </c>
      <c r="CC141" s="329" t="s">
        <v>4512</v>
      </c>
      <c r="CD141" s="46">
        <v>235</v>
      </c>
      <c r="CE141" s="21">
        <v>310</v>
      </c>
      <c r="CF141" s="47">
        <v>360</v>
      </c>
      <c r="CG141" s="21">
        <v>435</v>
      </c>
      <c r="CH141" s="67">
        <v>200000</v>
      </c>
      <c r="CI141" s="177" t="s">
        <v>4512</v>
      </c>
      <c r="CJ141" s="47">
        <v>235</v>
      </c>
      <c r="CK141" s="177">
        <v>310</v>
      </c>
      <c r="CL141" s="47">
        <v>360</v>
      </c>
      <c r="CM141" s="177">
        <v>435</v>
      </c>
      <c r="CN141" s="67">
        <v>200000</v>
      </c>
      <c r="CO141" s="177" t="s">
        <v>5886</v>
      </c>
      <c r="CP141" s="33">
        <v>37</v>
      </c>
      <c r="CQ141" s="33">
        <v>2.9</v>
      </c>
      <c r="CR141" s="67">
        <v>33000</v>
      </c>
      <c r="CS141" s="329">
        <v>540</v>
      </c>
      <c r="CT141" s="32">
        <v>650</v>
      </c>
      <c r="CU141" s="67">
        <v>200000</v>
      </c>
      <c r="CV141" s="329">
        <v>10.9</v>
      </c>
      <c r="CW141" s="323">
        <v>900</v>
      </c>
      <c r="CX141" s="32">
        <v>990</v>
      </c>
      <c r="CY141" s="323">
        <v>1000</v>
      </c>
      <c r="CZ141" s="32">
        <v>1100</v>
      </c>
      <c r="DA141" s="61">
        <v>205000</v>
      </c>
      <c r="DB141" s="41" t="s">
        <v>5945</v>
      </c>
      <c r="DC141" s="177" t="s">
        <v>4498</v>
      </c>
      <c r="DD141" s="357" t="s">
        <v>6164</v>
      </c>
    </row>
    <row r="142" spans="1:108">
      <c r="A142" s="18">
        <v>137</v>
      </c>
      <c r="B142" s="362"/>
      <c r="C142" s="362"/>
      <c r="D142" s="379"/>
      <c r="E142" s="385"/>
      <c r="F142" s="362"/>
      <c r="G142" s="372"/>
      <c r="H142" s="362"/>
      <c r="I142" s="143" t="s">
        <v>6196</v>
      </c>
      <c r="J142" s="329" t="s">
        <v>4399</v>
      </c>
      <c r="K142" s="32" t="s">
        <v>5882</v>
      </c>
      <c r="L142" s="329" t="s">
        <v>4577</v>
      </c>
      <c r="M142" s="177" t="s">
        <v>4780</v>
      </c>
      <c r="N142" s="18" t="s">
        <v>4576</v>
      </c>
      <c r="O142" s="177" t="s">
        <v>4537</v>
      </c>
      <c r="P142" s="177" t="s">
        <v>4474</v>
      </c>
      <c r="Q142" s="177" t="s">
        <v>4537</v>
      </c>
      <c r="R142" s="32">
        <v>12</v>
      </c>
      <c r="S142" s="177" t="s">
        <v>4474</v>
      </c>
      <c r="T142" s="177" t="s">
        <v>5882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5897</v>
      </c>
      <c r="AS142" s="177" t="s">
        <v>6241</v>
      </c>
      <c r="AT142" s="177" t="s">
        <v>6241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55</v>
      </c>
      <c r="BK142" s="18" t="s">
        <v>4663</v>
      </c>
      <c r="BL142" s="329" t="s">
        <v>5946</v>
      </c>
      <c r="BM142" s="177">
        <v>9</v>
      </c>
      <c r="BN142" s="177">
        <v>19</v>
      </c>
      <c r="BO142" s="177">
        <v>100</v>
      </c>
      <c r="BP142" s="32">
        <v>45</v>
      </c>
      <c r="BQ142" s="73">
        <v>160</v>
      </c>
      <c r="BR142" s="177" t="s">
        <v>4636</v>
      </c>
      <c r="BS142" s="177" t="s">
        <v>4717</v>
      </c>
      <c r="BT142" s="21">
        <f>10*PI()*8^2/4</f>
        <v>502.6548245743669</v>
      </c>
      <c r="BU142" s="177">
        <v>28</v>
      </c>
      <c r="BV142" s="122">
        <f t="shared" si="37"/>
        <v>4.1887902047863905E-3</v>
      </c>
      <c r="BW142" s="177" t="s">
        <v>4512</v>
      </c>
      <c r="BX142" s="46">
        <v>235</v>
      </c>
      <c r="BY142" s="177">
        <v>310</v>
      </c>
      <c r="BZ142" s="46">
        <v>360</v>
      </c>
      <c r="CA142" s="177">
        <v>435</v>
      </c>
      <c r="CB142" s="67">
        <v>200000</v>
      </c>
      <c r="CC142" s="329" t="s">
        <v>4512</v>
      </c>
      <c r="CD142" s="46">
        <v>235</v>
      </c>
      <c r="CE142" s="21">
        <v>310</v>
      </c>
      <c r="CF142" s="47">
        <v>360</v>
      </c>
      <c r="CG142" s="21">
        <v>435</v>
      </c>
      <c r="CH142" s="67">
        <v>200000</v>
      </c>
      <c r="CI142" s="177" t="s">
        <v>4512</v>
      </c>
      <c r="CJ142" s="47">
        <v>235</v>
      </c>
      <c r="CK142" s="177">
        <v>310</v>
      </c>
      <c r="CL142" s="47">
        <v>360</v>
      </c>
      <c r="CM142" s="177">
        <v>435</v>
      </c>
      <c r="CN142" s="67">
        <v>200000</v>
      </c>
      <c r="CO142" s="177" t="s">
        <v>5886</v>
      </c>
      <c r="CP142" s="33">
        <v>37</v>
      </c>
      <c r="CQ142" s="33">
        <v>2.9</v>
      </c>
      <c r="CR142" s="67">
        <v>33000</v>
      </c>
      <c r="CS142" s="329">
        <v>540</v>
      </c>
      <c r="CT142" s="32">
        <v>650</v>
      </c>
      <c r="CU142" s="67">
        <v>200000</v>
      </c>
      <c r="CV142" s="329">
        <v>10.9</v>
      </c>
      <c r="CW142" s="323">
        <v>900</v>
      </c>
      <c r="CX142" s="32">
        <v>990</v>
      </c>
      <c r="CY142" s="323">
        <v>1000</v>
      </c>
      <c r="CZ142" s="32">
        <v>1100</v>
      </c>
      <c r="DA142" s="61">
        <v>205000</v>
      </c>
      <c r="DB142" s="41" t="s">
        <v>5945</v>
      </c>
      <c r="DC142" s="177" t="s">
        <v>4498</v>
      </c>
      <c r="DD142" s="357" t="s">
        <v>6164</v>
      </c>
    </row>
    <row r="143" spans="1:108">
      <c r="A143" s="18">
        <v>138</v>
      </c>
      <c r="B143" s="362"/>
      <c r="C143" s="362"/>
      <c r="D143" s="379"/>
      <c r="E143" s="385"/>
      <c r="F143" s="362"/>
      <c r="G143" s="372"/>
      <c r="H143" s="362"/>
      <c r="I143" s="143" t="s">
        <v>4714</v>
      </c>
      <c r="J143" s="215" t="s">
        <v>4399</v>
      </c>
      <c r="K143" s="32" t="s">
        <v>5882</v>
      </c>
      <c r="L143" s="260" t="s">
        <v>4577</v>
      </c>
      <c r="M143" s="177" t="s">
        <v>4780</v>
      </c>
      <c r="N143" s="18" t="s">
        <v>4576</v>
      </c>
      <c r="O143" s="177" t="s">
        <v>4537</v>
      </c>
      <c r="P143" s="177" t="s">
        <v>4474</v>
      </c>
      <c r="Q143" s="177" t="s">
        <v>4537</v>
      </c>
      <c r="R143" s="32">
        <v>12</v>
      </c>
      <c r="S143" s="177" t="s">
        <v>4474</v>
      </c>
      <c r="T143" s="177" t="s">
        <v>5882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5897</v>
      </c>
      <c r="AS143" s="177" t="s">
        <v>6241</v>
      </c>
      <c r="AT143" s="177" t="s">
        <v>6241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40</v>
      </c>
      <c r="BK143" s="18" t="s">
        <v>4663</v>
      </c>
      <c r="BL143" s="329" t="s">
        <v>5948</v>
      </c>
      <c r="BM143" s="177">
        <v>17</v>
      </c>
      <c r="BN143" s="21">
        <v>24.3</v>
      </c>
      <c r="BO143" s="177">
        <v>80</v>
      </c>
      <c r="BP143" s="177">
        <v>45</v>
      </c>
      <c r="BQ143" s="18">
        <v>120</v>
      </c>
      <c r="BR143" s="177" t="s">
        <v>4636</v>
      </c>
      <c r="BS143" s="177" t="s">
        <v>6209</v>
      </c>
      <c r="BT143" s="21">
        <f>14*PI()*8^2/4+14*PI()*6^2/4</f>
        <v>1099.5574287564277</v>
      </c>
      <c r="BU143" s="177">
        <v>28</v>
      </c>
      <c r="BV143" s="122">
        <f>14*PI()*8^2/4/BG143/BH143</f>
        <v>5.8643062867009474E-3</v>
      </c>
      <c r="BW143" s="177" t="s">
        <v>4512</v>
      </c>
      <c r="BX143" s="46">
        <v>235</v>
      </c>
      <c r="BY143" s="177">
        <v>310</v>
      </c>
      <c r="BZ143" s="46">
        <v>360</v>
      </c>
      <c r="CA143" s="177">
        <v>435</v>
      </c>
      <c r="CB143" s="67">
        <v>200000</v>
      </c>
      <c r="CC143" s="215" t="s">
        <v>4512</v>
      </c>
      <c r="CD143" s="46">
        <v>235</v>
      </c>
      <c r="CE143" s="21">
        <v>310</v>
      </c>
      <c r="CF143" s="47">
        <v>360</v>
      </c>
      <c r="CG143" s="21">
        <v>435</v>
      </c>
      <c r="CH143" s="67">
        <v>200000</v>
      </c>
      <c r="CI143" s="177" t="s">
        <v>4512</v>
      </c>
      <c r="CJ143" s="47">
        <v>235</v>
      </c>
      <c r="CK143" s="177">
        <v>310</v>
      </c>
      <c r="CL143" s="47">
        <v>360</v>
      </c>
      <c r="CM143" s="177">
        <v>435</v>
      </c>
      <c r="CN143" s="67">
        <v>200000</v>
      </c>
      <c r="CO143" s="177" t="s">
        <v>5886</v>
      </c>
      <c r="CP143" s="33">
        <v>37</v>
      </c>
      <c r="CQ143" s="33">
        <v>2.9</v>
      </c>
      <c r="CR143" s="67">
        <v>33000</v>
      </c>
      <c r="CS143" s="215">
        <v>540</v>
      </c>
      <c r="CT143" s="32">
        <v>650</v>
      </c>
      <c r="CU143" s="67">
        <v>200000</v>
      </c>
      <c r="CV143" s="215">
        <v>10.9</v>
      </c>
      <c r="CW143" s="218">
        <v>900</v>
      </c>
      <c r="CX143" s="32">
        <v>990</v>
      </c>
      <c r="CY143" s="218">
        <v>1000</v>
      </c>
      <c r="CZ143" s="32">
        <v>1100</v>
      </c>
      <c r="DA143" s="61">
        <v>205000</v>
      </c>
      <c r="DB143" s="41" t="s">
        <v>6160</v>
      </c>
      <c r="DC143" s="177" t="s">
        <v>4498</v>
      </c>
      <c r="DD143" s="357" t="s">
        <v>6210</v>
      </c>
    </row>
    <row r="144" spans="1:108">
      <c r="A144" s="18">
        <v>139</v>
      </c>
      <c r="B144" s="362"/>
      <c r="C144" s="362"/>
      <c r="D144" s="379"/>
      <c r="E144" s="385"/>
      <c r="F144" s="362"/>
      <c r="G144" s="372"/>
      <c r="H144" s="362"/>
      <c r="I144" s="143" t="s">
        <v>4715</v>
      </c>
      <c r="J144" s="215" t="s">
        <v>4399</v>
      </c>
      <c r="K144" s="32" t="s">
        <v>5882</v>
      </c>
      <c r="L144" s="260" t="s">
        <v>4577</v>
      </c>
      <c r="M144" s="177" t="s">
        <v>4780</v>
      </c>
      <c r="N144" s="18" t="s">
        <v>4576</v>
      </c>
      <c r="O144" s="177" t="s">
        <v>4537</v>
      </c>
      <c r="P144" s="177" t="s">
        <v>4474</v>
      </c>
      <c r="Q144" s="177" t="s">
        <v>4537</v>
      </c>
      <c r="R144" s="32">
        <v>12</v>
      </c>
      <c r="S144" s="177" t="s">
        <v>4474</v>
      </c>
      <c r="T144" s="177" t="s">
        <v>5882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5897</v>
      </c>
      <c r="AS144" s="177" t="s">
        <v>6241</v>
      </c>
      <c r="AT144" s="177" t="s">
        <v>6241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40</v>
      </c>
      <c r="BK144" s="18" t="s">
        <v>4663</v>
      </c>
      <c r="BL144" s="329" t="s">
        <v>5948</v>
      </c>
      <c r="BM144" s="177">
        <v>12</v>
      </c>
      <c r="BN144" s="21">
        <v>24.3</v>
      </c>
      <c r="BO144" s="177">
        <v>80</v>
      </c>
      <c r="BP144" s="177">
        <v>45</v>
      </c>
      <c r="BQ144" s="18">
        <v>120</v>
      </c>
      <c r="BR144" s="177" t="s">
        <v>4636</v>
      </c>
      <c r="BS144" s="177" t="s">
        <v>6209</v>
      </c>
      <c r="BT144" s="21">
        <f>14*PI()*8^2/4+14*PI()*6^2/4</f>
        <v>1099.5574287564277</v>
      </c>
      <c r="BU144" s="177">
        <v>28</v>
      </c>
      <c r="BV144" s="122">
        <f>14*PI()*8^2/4/BG144/BH144</f>
        <v>5.8643062867009474E-3</v>
      </c>
      <c r="BW144" s="177" t="s">
        <v>4512</v>
      </c>
      <c r="BX144" s="46">
        <v>235</v>
      </c>
      <c r="BY144" s="177">
        <v>310</v>
      </c>
      <c r="BZ144" s="46">
        <v>360</v>
      </c>
      <c r="CA144" s="177">
        <v>435</v>
      </c>
      <c r="CB144" s="67">
        <v>200000</v>
      </c>
      <c r="CC144" s="215" t="s">
        <v>4512</v>
      </c>
      <c r="CD144" s="46">
        <v>235</v>
      </c>
      <c r="CE144" s="21">
        <v>310</v>
      </c>
      <c r="CF144" s="47">
        <v>360</v>
      </c>
      <c r="CG144" s="21">
        <v>435</v>
      </c>
      <c r="CH144" s="67">
        <v>200000</v>
      </c>
      <c r="CI144" s="177" t="s">
        <v>4512</v>
      </c>
      <c r="CJ144" s="47">
        <v>235</v>
      </c>
      <c r="CK144" s="177">
        <v>310</v>
      </c>
      <c r="CL144" s="47">
        <v>360</v>
      </c>
      <c r="CM144" s="177">
        <v>435</v>
      </c>
      <c r="CN144" s="67">
        <v>200000</v>
      </c>
      <c r="CO144" s="177" t="s">
        <v>5886</v>
      </c>
      <c r="CP144" s="33">
        <v>37</v>
      </c>
      <c r="CQ144" s="33">
        <v>2.9</v>
      </c>
      <c r="CR144" s="67">
        <v>33000</v>
      </c>
      <c r="CS144" s="215">
        <v>540</v>
      </c>
      <c r="CT144" s="32">
        <v>650</v>
      </c>
      <c r="CU144" s="67">
        <v>200000</v>
      </c>
      <c r="CV144" s="215">
        <v>10.9</v>
      </c>
      <c r="CW144" s="218">
        <v>900</v>
      </c>
      <c r="CX144" s="32">
        <v>990</v>
      </c>
      <c r="CY144" s="218">
        <v>1000</v>
      </c>
      <c r="CZ144" s="32">
        <v>1100</v>
      </c>
      <c r="DA144" s="61">
        <v>205000</v>
      </c>
      <c r="DB144" s="41" t="s">
        <v>6161</v>
      </c>
      <c r="DC144" s="177" t="s">
        <v>4498</v>
      </c>
      <c r="DD144" s="357" t="s">
        <v>6211</v>
      </c>
    </row>
    <row r="145" spans="1:108" ht="16.2" thickBot="1">
      <c r="A145" s="18">
        <v>140</v>
      </c>
      <c r="B145" s="363"/>
      <c r="C145" s="363"/>
      <c r="D145" s="383"/>
      <c r="E145" s="386"/>
      <c r="F145" s="363"/>
      <c r="G145" s="373"/>
      <c r="H145" s="363"/>
      <c r="I145" s="144" t="s">
        <v>4716</v>
      </c>
      <c r="J145" s="155" t="s">
        <v>4399</v>
      </c>
      <c r="K145" s="34" t="s">
        <v>5882</v>
      </c>
      <c r="L145" s="155" t="s">
        <v>4577</v>
      </c>
      <c r="M145" s="178" t="s">
        <v>4780</v>
      </c>
      <c r="N145" s="14" t="s">
        <v>4576</v>
      </c>
      <c r="O145" s="178" t="s">
        <v>4537</v>
      </c>
      <c r="P145" s="178" t="s">
        <v>4474</v>
      </c>
      <c r="Q145" s="178" t="s">
        <v>4537</v>
      </c>
      <c r="R145" s="34">
        <v>12</v>
      </c>
      <c r="S145" s="178" t="s">
        <v>4474</v>
      </c>
      <c r="T145" s="178" t="s">
        <v>5882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5897</v>
      </c>
      <c r="AS145" s="178" t="s">
        <v>6241</v>
      </c>
      <c r="AT145" s="178" t="s">
        <v>6241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40</v>
      </c>
      <c r="BK145" s="14" t="s">
        <v>4663</v>
      </c>
      <c r="BL145" s="155" t="s">
        <v>5948</v>
      </c>
      <c r="BM145" s="178">
        <v>8</v>
      </c>
      <c r="BN145" s="23">
        <v>24.3</v>
      </c>
      <c r="BO145" s="178">
        <v>80</v>
      </c>
      <c r="BP145" s="178">
        <v>45</v>
      </c>
      <c r="BQ145" s="14">
        <v>120</v>
      </c>
      <c r="BR145" s="178" t="s">
        <v>4636</v>
      </c>
      <c r="BS145" s="178" t="s">
        <v>6209</v>
      </c>
      <c r="BT145" s="23">
        <f>14*PI()*8^2/4+14*PI()*6^2/4</f>
        <v>1099.5574287564277</v>
      </c>
      <c r="BU145" s="178">
        <v>28</v>
      </c>
      <c r="BV145" s="123">
        <f>14*PI()*8^2/4/BG145/BH145</f>
        <v>5.8643062867009474E-3</v>
      </c>
      <c r="BW145" s="178" t="s">
        <v>4512</v>
      </c>
      <c r="BX145" s="56">
        <v>235</v>
      </c>
      <c r="BY145" s="178">
        <v>310</v>
      </c>
      <c r="BZ145" s="56">
        <v>360</v>
      </c>
      <c r="CA145" s="178">
        <v>435</v>
      </c>
      <c r="CB145" s="70">
        <v>200000</v>
      </c>
      <c r="CC145" s="155" t="s">
        <v>4512</v>
      </c>
      <c r="CD145" s="56">
        <v>235</v>
      </c>
      <c r="CE145" s="23">
        <v>310</v>
      </c>
      <c r="CF145" s="85">
        <v>360</v>
      </c>
      <c r="CG145" s="23">
        <v>435</v>
      </c>
      <c r="CH145" s="70">
        <v>200000</v>
      </c>
      <c r="CI145" s="178" t="s">
        <v>4512</v>
      </c>
      <c r="CJ145" s="85">
        <v>235</v>
      </c>
      <c r="CK145" s="178">
        <v>310</v>
      </c>
      <c r="CL145" s="85">
        <v>360</v>
      </c>
      <c r="CM145" s="178">
        <v>435</v>
      </c>
      <c r="CN145" s="70">
        <v>200000</v>
      </c>
      <c r="CO145" s="178" t="s">
        <v>5886</v>
      </c>
      <c r="CP145" s="35">
        <v>37</v>
      </c>
      <c r="CQ145" s="35">
        <v>2.9</v>
      </c>
      <c r="CR145" s="67">
        <v>33000</v>
      </c>
      <c r="CS145" s="155">
        <v>540</v>
      </c>
      <c r="CT145" s="34">
        <v>650</v>
      </c>
      <c r="CU145" s="70">
        <v>200000</v>
      </c>
      <c r="CV145" s="155">
        <v>10.9</v>
      </c>
      <c r="CW145" s="219">
        <v>900</v>
      </c>
      <c r="CX145" s="34">
        <v>990</v>
      </c>
      <c r="CY145" s="219">
        <v>1000</v>
      </c>
      <c r="CZ145" s="34">
        <v>1100</v>
      </c>
      <c r="DA145" s="77">
        <v>205000</v>
      </c>
      <c r="DB145" s="42" t="s">
        <v>6161</v>
      </c>
      <c r="DC145" s="178" t="s">
        <v>4498</v>
      </c>
      <c r="DD145" s="358" t="s">
        <v>6212</v>
      </c>
    </row>
    <row r="146" spans="1:108">
      <c r="A146" s="18">
        <v>141</v>
      </c>
      <c r="B146" s="371">
        <v>20</v>
      </c>
      <c r="C146" s="371">
        <v>1994</v>
      </c>
      <c r="D146" s="384" t="s">
        <v>4750</v>
      </c>
      <c r="E146" s="384" t="s">
        <v>4942</v>
      </c>
      <c r="F146" s="361">
        <v>10</v>
      </c>
      <c r="G146" s="368" t="s">
        <v>6002</v>
      </c>
      <c r="H146" s="389" t="s">
        <v>5992</v>
      </c>
      <c r="I146" s="143" t="s">
        <v>6168</v>
      </c>
      <c r="J146" s="215" t="s">
        <v>5</v>
      </c>
      <c r="K146" s="177" t="s">
        <v>5882</v>
      </c>
      <c r="L146" s="260" t="s">
        <v>4577</v>
      </c>
      <c r="M146" s="177" t="s">
        <v>4781</v>
      </c>
      <c r="N146" s="18" t="s">
        <v>4576</v>
      </c>
      <c r="O146" s="177" t="s">
        <v>4537</v>
      </c>
      <c r="P146" s="177" t="s">
        <v>4474</v>
      </c>
      <c r="Q146" s="177" t="s">
        <v>4537</v>
      </c>
      <c r="R146" s="177">
        <v>12</v>
      </c>
      <c r="S146" s="177" t="s">
        <v>4474</v>
      </c>
      <c r="T146" s="177" t="s">
        <v>5882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5897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46</v>
      </c>
      <c r="BK146" s="177" t="s">
        <v>4663</v>
      </c>
      <c r="BL146" s="221" t="s">
        <v>5946</v>
      </c>
      <c r="BM146" s="177">
        <v>7</v>
      </c>
      <c r="BN146" s="177">
        <v>19</v>
      </c>
      <c r="BO146" s="177">
        <v>100</v>
      </c>
      <c r="BP146" s="177">
        <v>90</v>
      </c>
      <c r="BQ146" s="18">
        <v>225</v>
      </c>
      <c r="BR146" s="177" t="s">
        <v>4644</v>
      </c>
      <c r="BS146" s="177" t="s">
        <v>4653</v>
      </c>
      <c r="BT146" s="21">
        <f>8*PI()*12^2/4</f>
        <v>904.77868423386042</v>
      </c>
      <c r="BU146" s="177">
        <v>25</v>
      </c>
      <c r="BV146" s="122">
        <v>1.0999999999999999E-2</v>
      </c>
      <c r="BW146" s="177" t="s">
        <v>5755</v>
      </c>
      <c r="BX146" s="46">
        <v>275</v>
      </c>
      <c r="BY146" s="177">
        <v>290</v>
      </c>
      <c r="BZ146" s="46">
        <v>410</v>
      </c>
      <c r="CA146" s="177">
        <v>496</v>
      </c>
      <c r="CB146" s="69">
        <v>206000</v>
      </c>
      <c r="CC146" s="177" t="s">
        <v>5755</v>
      </c>
      <c r="CD146" s="46">
        <v>275</v>
      </c>
      <c r="CE146" s="21">
        <v>282</v>
      </c>
      <c r="CF146" s="47">
        <v>410</v>
      </c>
      <c r="CG146" s="21">
        <v>462</v>
      </c>
      <c r="CH146" s="69">
        <v>206000</v>
      </c>
      <c r="CI146" s="177" t="s">
        <v>5755</v>
      </c>
      <c r="CJ146" s="47">
        <v>275</v>
      </c>
      <c r="CK146" s="177">
        <v>308</v>
      </c>
      <c r="CL146" s="47">
        <v>410</v>
      </c>
      <c r="CM146" s="177">
        <v>503</v>
      </c>
      <c r="CN146" s="61">
        <v>200000</v>
      </c>
      <c r="CO146" s="329" t="s">
        <v>6163</v>
      </c>
      <c r="CP146" s="98">
        <v>41.3</v>
      </c>
      <c r="CQ146" s="98">
        <v>3.43</v>
      </c>
      <c r="CR146" s="67">
        <v>33000</v>
      </c>
      <c r="CS146" s="99">
        <v>486</v>
      </c>
      <c r="CT146" s="98">
        <v>557</v>
      </c>
      <c r="CU146" s="67">
        <v>200000</v>
      </c>
      <c r="CV146" s="177">
        <v>8.8000000000000007</v>
      </c>
      <c r="CW146" s="177">
        <v>640</v>
      </c>
      <c r="CX146" s="32">
        <v>730</v>
      </c>
      <c r="CY146" s="177">
        <v>800</v>
      </c>
      <c r="CZ146" s="32">
        <v>940</v>
      </c>
      <c r="DA146" s="61">
        <v>200000</v>
      </c>
      <c r="DB146" s="43" t="s">
        <v>6173</v>
      </c>
      <c r="DC146" s="177" t="s">
        <v>4498</v>
      </c>
      <c r="DD146" s="357" t="s">
        <v>6164</v>
      </c>
    </row>
    <row r="147" spans="1:108">
      <c r="A147" s="18">
        <v>142</v>
      </c>
      <c r="B147" s="372"/>
      <c r="C147" s="372"/>
      <c r="D147" s="385"/>
      <c r="E147" s="385"/>
      <c r="F147" s="362"/>
      <c r="G147" s="369"/>
      <c r="H147" s="390"/>
      <c r="I147" s="143" t="s">
        <v>6167</v>
      </c>
      <c r="J147" s="215" t="s">
        <v>4399</v>
      </c>
      <c r="K147" s="177" t="s">
        <v>5882</v>
      </c>
      <c r="L147" s="260" t="s">
        <v>4577</v>
      </c>
      <c r="M147" s="177" t="s">
        <v>4781</v>
      </c>
      <c r="N147" s="18" t="s">
        <v>4576</v>
      </c>
      <c r="O147" s="177" t="s">
        <v>4537</v>
      </c>
      <c r="P147" s="177" t="s">
        <v>4474</v>
      </c>
      <c r="Q147" s="177" t="s">
        <v>4537</v>
      </c>
      <c r="R147" s="177">
        <v>12</v>
      </c>
      <c r="S147" s="177" t="s">
        <v>4474</v>
      </c>
      <c r="T147" s="177" t="s">
        <v>5882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5897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46</v>
      </c>
      <c r="BK147" s="177" t="s">
        <v>4663</v>
      </c>
      <c r="BL147" s="221" t="s">
        <v>5946</v>
      </c>
      <c r="BM147" s="177">
        <v>7</v>
      </c>
      <c r="BN147" s="177">
        <v>19</v>
      </c>
      <c r="BO147" s="177">
        <v>100</v>
      </c>
      <c r="BP147" s="177">
        <v>90</v>
      </c>
      <c r="BQ147" s="18">
        <v>225</v>
      </c>
      <c r="BR147" s="177" t="s">
        <v>4644</v>
      </c>
      <c r="BS147" s="177" t="s">
        <v>4652</v>
      </c>
      <c r="BT147" s="21">
        <f>4*PI()*12^2/4</f>
        <v>452.38934211693021</v>
      </c>
      <c r="BU147" s="177">
        <v>25</v>
      </c>
      <c r="BV147" s="122">
        <v>5.4999999999999997E-3</v>
      </c>
      <c r="BW147" s="177" t="s">
        <v>5755</v>
      </c>
      <c r="BX147" s="46">
        <v>275</v>
      </c>
      <c r="BY147" s="177">
        <v>290</v>
      </c>
      <c r="BZ147" s="46">
        <v>410</v>
      </c>
      <c r="CA147" s="177">
        <v>496</v>
      </c>
      <c r="CB147" s="69">
        <v>206000</v>
      </c>
      <c r="CC147" s="177" t="s">
        <v>5755</v>
      </c>
      <c r="CD147" s="46">
        <v>275</v>
      </c>
      <c r="CE147" s="21">
        <v>283.5</v>
      </c>
      <c r="CF147" s="47">
        <v>410</v>
      </c>
      <c r="CG147" s="21">
        <v>462.5</v>
      </c>
      <c r="CH147" s="69">
        <v>206500</v>
      </c>
      <c r="CI147" s="177" t="s">
        <v>5755</v>
      </c>
      <c r="CJ147" s="47">
        <v>275</v>
      </c>
      <c r="CK147" s="177">
        <v>308</v>
      </c>
      <c r="CL147" s="47">
        <v>410</v>
      </c>
      <c r="CM147" s="177">
        <v>503</v>
      </c>
      <c r="CN147" s="67">
        <v>200000</v>
      </c>
      <c r="CO147" s="177" t="s">
        <v>6163</v>
      </c>
      <c r="CP147" s="21">
        <v>46.8</v>
      </c>
      <c r="CQ147" s="21">
        <v>3.31</v>
      </c>
      <c r="CR147" s="67">
        <v>33000</v>
      </c>
      <c r="CS147" s="215">
        <v>486</v>
      </c>
      <c r="CT147" s="177">
        <v>557</v>
      </c>
      <c r="CU147" s="67">
        <v>200000</v>
      </c>
      <c r="CV147" s="177">
        <v>8.8000000000000007</v>
      </c>
      <c r="CW147" s="177">
        <v>640</v>
      </c>
      <c r="CX147" s="32">
        <v>730</v>
      </c>
      <c r="CY147" s="177">
        <v>800</v>
      </c>
      <c r="CZ147" s="32">
        <v>940</v>
      </c>
      <c r="DA147" s="61">
        <v>200000</v>
      </c>
      <c r="DB147" s="41" t="s">
        <v>6174</v>
      </c>
      <c r="DC147" s="177" t="s">
        <v>4498</v>
      </c>
      <c r="DD147" s="357" t="s">
        <v>6164</v>
      </c>
    </row>
    <row r="148" spans="1:108">
      <c r="A148" s="18">
        <v>143</v>
      </c>
      <c r="B148" s="372"/>
      <c r="C148" s="372"/>
      <c r="D148" s="385"/>
      <c r="E148" s="385"/>
      <c r="F148" s="362"/>
      <c r="G148" s="369"/>
      <c r="H148" s="390"/>
      <c r="I148" s="143" t="s">
        <v>4453</v>
      </c>
      <c r="J148" s="329" t="s">
        <v>4399</v>
      </c>
      <c r="K148" s="177" t="s">
        <v>5882</v>
      </c>
      <c r="L148" s="329" t="s">
        <v>4577</v>
      </c>
      <c r="M148" s="177" t="s">
        <v>4781</v>
      </c>
      <c r="N148" s="18" t="s">
        <v>4576</v>
      </c>
      <c r="O148" s="177" t="s">
        <v>4537</v>
      </c>
      <c r="P148" s="177" t="s">
        <v>4474</v>
      </c>
      <c r="Q148" s="177" t="s">
        <v>4537</v>
      </c>
      <c r="R148" s="177">
        <v>12</v>
      </c>
      <c r="S148" s="177" t="s">
        <v>4474</v>
      </c>
      <c r="T148" s="177" t="s">
        <v>5882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5897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46</v>
      </c>
      <c r="BK148" s="177" t="s">
        <v>4663</v>
      </c>
      <c r="BL148" s="329" t="s">
        <v>5946</v>
      </c>
      <c r="BM148" s="177">
        <v>7</v>
      </c>
      <c r="BN148" s="177">
        <v>19</v>
      </c>
      <c r="BO148" s="177">
        <v>100</v>
      </c>
      <c r="BP148" s="177">
        <v>90</v>
      </c>
      <c r="BQ148" s="18">
        <v>225</v>
      </c>
      <c r="BR148" s="177" t="s">
        <v>4644</v>
      </c>
      <c r="BS148" s="177" t="s">
        <v>4654</v>
      </c>
      <c r="BT148" s="21">
        <f>12*PI()*12^2/4</f>
        <v>1357.1680263507906</v>
      </c>
      <c r="BU148" s="177">
        <v>25</v>
      </c>
      <c r="BV148" s="122">
        <v>1.4999999999999999E-2</v>
      </c>
      <c r="BW148" s="177" t="s">
        <v>5755</v>
      </c>
      <c r="BX148" s="46">
        <v>275</v>
      </c>
      <c r="BY148" s="177">
        <v>290</v>
      </c>
      <c r="BZ148" s="46">
        <v>410</v>
      </c>
      <c r="CA148" s="177">
        <v>496</v>
      </c>
      <c r="CB148" s="69">
        <v>206000</v>
      </c>
      <c r="CC148" s="177" t="s">
        <v>5755</v>
      </c>
      <c r="CD148" s="46">
        <v>275</v>
      </c>
      <c r="CE148" s="21">
        <v>290</v>
      </c>
      <c r="CF148" s="47">
        <v>410</v>
      </c>
      <c r="CG148" s="21">
        <v>470.5</v>
      </c>
      <c r="CH148" s="69">
        <v>202500</v>
      </c>
      <c r="CI148" s="177" t="s">
        <v>5755</v>
      </c>
      <c r="CJ148" s="47">
        <v>275</v>
      </c>
      <c r="CK148" s="177">
        <v>308</v>
      </c>
      <c r="CL148" s="47">
        <v>410</v>
      </c>
      <c r="CM148" s="177">
        <v>503</v>
      </c>
      <c r="CN148" s="67">
        <v>200000</v>
      </c>
      <c r="CO148" s="177" t="s">
        <v>6163</v>
      </c>
      <c r="CP148" s="21">
        <v>40.299999999999997</v>
      </c>
      <c r="CQ148" s="21">
        <v>2.8</v>
      </c>
      <c r="CR148" s="67">
        <v>33000</v>
      </c>
      <c r="CS148" s="329">
        <v>486</v>
      </c>
      <c r="CT148" s="177">
        <v>557</v>
      </c>
      <c r="CU148" s="67">
        <v>200000</v>
      </c>
      <c r="CV148" s="177">
        <v>8.8000000000000007</v>
      </c>
      <c r="CW148" s="177">
        <v>640</v>
      </c>
      <c r="CX148" s="32">
        <v>730</v>
      </c>
      <c r="CY148" s="177">
        <v>800</v>
      </c>
      <c r="CZ148" s="32">
        <v>940</v>
      </c>
      <c r="DA148" s="61">
        <v>200000</v>
      </c>
      <c r="DB148" s="41" t="s">
        <v>6161</v>
      </c>
      <c r="DC148" s="177" t="s">
        <v>4498</v>
      </c>
      <c r="DD148" s="357" t="s">
        <v>6164</v>
      </c>
    </row>
    <row r="149" spans="1:108">
      <c r="A149" s="18">
        <v>144</v>
      </c>
      <c r="B149" s="372"/>
      <c r="C149" s="372"/>
      <c r="D149" s="385"/>
      <c r="E149" s="385"/>
      <c r="F149" s="362"/>
      <c r="G149" s="369"/>
      <c r="H149" s="390"/>
      <c r="I149" s="143" t="s">
        <v>4454</v>
      </c>
      <c r="J149" s="329" t="s">
        <v>5</v>
      </c>
      <c r="K149" s="177" t="s">
        <v>5882</v>
      </c>
      <c r="L149" s="329" t="s">
        <v>4577</v>
      </c>
      <c r="M149" s="177" t="s">
        <v>4781</v>
      </c>
      <c r="N149" s="18" t="s">
        <v>4575</v>
      </c>
      <c r="O149" s="177" t="s">
        <v>4537</v>
      </c>
      <c r="P149" s="177" t="s">
        <v>4474</v>
      </c>
      <c r="Q149" s="177" t="s">
        <v>4537</v>
      </c>
      <c r="R149" s="177">
        <v>12</v>
      </c>
      <c r="S149" s="177" t="s">
        <v>4474</v>
      </c>
      <c r="T149" s="177" t="s">
        <v>5882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5897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46</v>
      </c>
      <c r="BK149" s="177" t="s">
        <v>4663</v>
      </c>
      <c r="BL149" s="329" t="s">
        <v>5946</v>
      </c>
      <c r="BM149" s="177">
        <v>7</v>
      </c>
      <c r="BN149" s="177">
        <v>19</v>
      </c>
      <c r="BO149" s="177">
        <v>100</v>
      </c>
      <c r="BP149" s="177">
        <v>90</v>
      </c>
      <c r="BQ149" s="18">
        <v>225</v>
      </c>
      <c r="BR149" s="177" t="s">
        <v>4644</v>
      </c>
      <c r="BS149" s="177" t="s">
        <v>4653</v>
      </c>
      <c r="BT149" s="21">
        <f>8*PI()*12^2/4</f>
        <v>904.77868423386042</v>
      </c>
      <c r="BU149" s="177">
        <v>25</v>
      </c>
      <c r="BV149" s="122">
        <v>0.01</v>
      </c>
      <c r="BW149" s="177" t="s">
        <v>5755</v>
      </c>
      <c r="BX149" s="46">
        <v>275</v>
      </c>
      <c r="BY149" s="177">
        <v>290</v>
      </c>
      <c r="BZ149" s="46">
        <v>410</v>
      </c>
      <c r="CA149" s="177">
        <v>496</v>
      </c>
      <c r="CB149" s="69">
        <v>206000</v>
      </c>
      <c r="CC149" s="177" t="s">
        <v>5755</v>
      </c>
      <c r="CD149" s="46">
        <v>275</v>
      </c>
      <c r="CE149" s="21">
        <v>291</v>
      </c>
      <c r="CF149" s="47">
        <v>410</v>
      </c>
      <c r="CG149" s="21">
        <v>465</v>
      </c>
      <c r="CH149" s="69">
        <v>200000</v>
      </c>
      <c r="CI149" s="177" t="s">
        <v>5755</v>
      </c>
      <c r="CJ149" s="47">
        <v>275</v>
      </c>
      <c r="CK149" s="177">
        <v>308</v>
      </c>
      <c r="CL149" s="47">
        <v>410</v>
      </c>
      <c r="CM149" s="177">
        <v>503</v>
      </c>
      <c r="CN149" s="61">
        <v>200000</v>
      </c>
      <c r="CO149" s="329" t="s">
        <v>6163</v>
      </c>
      <c r="CP149" s="98">
        <v>44.1</v>
      </c>
      <c r="CQ149" s="98">
        <v>3.47</v>
      </c>
      <c r="CR149" s="67">
        <v>33000</v>
      </c>
      <c r="CS149" s="99">
        <v>486</v>
      </c>
      <c r="CT149" s="98">
        <v>557</v>
      </c>
      <c r="CU149" s="67">
        <v>200000</v>
      </c>
      <c r="CV149" s="177">
        <v>8.8000000000000007</v>
      </c>
      <c r="CW149" s="177">
        <v>640</v>
      </c>
      <c r="CX149" s="32">
        <v>730</v>
      </c>
      <c r="CY149" s="177">
        <v>800</v>
      </c>
      <c r="CZ149" s="32">
        <v>940</v>
      </c>
      <c r="DA149" s="61">
        <v>200000</v>
      </c>
      <c r="DB149" s="41" t="s">
        <v>6175</v>
      </c>
      <c r="DC149" s="177" t="s">
        <v>4498</v>
      </c>
      <c r="DD149" s="357" t="s">
        <v>4636</v>
      </c>
    </row>
    <row r="150" spans="1:108">
      <c r="A150" s="18">
        <v>145</v>
      </c>
      <c r="B150" s="372"/>
      <c r="C150" s="372"/>
      <c r="D150" s="385"/>
      <c r="E150" s="385"/>
      <c r="F150" s="362"/>
      <c r="G150" s="369"/>
      <c r="H150" s="390"/>
      <c r="I150" s="143" t="s">
        <v>4455</v>
      </c>
      <c r="J150" s="329" t="s">
        <v>5</v>
      </c>
      <c r="K150" s="177" t="s">
        <v>5882</v>
      </c>
      <c r="L150" s="329" t="s">
        <v>4577</v>
      </c>
      <c r="M150" s="177" t="s">
        <v>4781</v>
      </c>
      <c r="N150" s="18" t="s">
        <v>4575</v>
      </c>
      <c r="O150" s="177" t="s">
        <v>4537</v>
      </c>
      <c r="P150" s="177" t="s">
        <v>4474</v>
      </c>
      <c r="Q150" s="177" t="s">
        <v>4537</v>
      </c>
      <c r="R150" s="177">
        <v>12</v>
      </c>
      <c r="S150" s="177" t="s">
        <v>4474</v>
      </c>
      <c r="T150" s="177" t="s">
        <v>5882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5897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46</v>
      </c>
      <c r="BK150" s="177" t="s">
        <v>4663</v>
      </c>
      <c r="BL150" s="329" t="s">
        <v>5946</v>
      </c>
      <c r="BM150" s="177">
        <v>7</v>
      </c>
      <c r="BN150" s="177">
        <v>19</v>
      </c>
      <c r="BO150" s="177">
        <v>100</v>
      </c>
      <c r="BP150" s="177">
        <v>90</v>
      </c>
      <c r="BQ150" s="18">
        <v>225</v>
      </c>
      <c r="BR150" s="177" t="s">
        <v>4644</v>
      </c>
      <c r="BS150" s="177" t="s">
        <v>4643</v>
      </c>
      <c r="BT150" s="21">
        <v>0</v>
      </c>
      <c r="BU150" s="177">
        <v>25</v>
      </c>
      <c r="BV150" s="341">
        <v>2E-3</v>
      </c>
      <c r="BW150" s="177" t="s">
        <v>5755</v>
      </c>
      <c r="BX150" s="46">
        <v>275</v>
      </c>
      <c r="BY150" s="177">
        <v>290</v>
      </c>
      <c r="BZ150" s="46">
        <v>410</v>
      </c>
      <c r="CA150" s="177">
        <v>496</v>
      </c>
      <c r="CB150" s="69">
        <v>206000</v>
      </c>
      <c r="CC150" s="177" t="s">
        <v>5755</v>
      </c>
      <c r="CD150" s="46">
        <v>275</v>
      </c>
      <c r="CE150" s="21">
        <v>290.5</v>
      </c>
      <c r="CF150" s="47">
        <v>410</v>
      </c>
      <c r="CG150" s="21">
        <v>468</v>
      </c>
      <c r="CH150" s="69">
        <v>201500</v>
      </c>
      <c r="CI150" s="177" t="s">
        <v>5755</v>
      </c>
      <c r="CJ150" s="47">
        <v>275</v>
      </c>
      <c r="CK150" s="177">
        <v>308</v>
      </c>
      <c r="CL150" s="47">
        <v>410</v>
      </c>
      <c r="CM150" s="177">
        <v>503</v>
      </c>
      <c r="CN150" s="61">
        <v>200000</v>
      </c>
      <c r="CO150" s="329" t="s">
        <v>6163</v>
      </c>
      <c r="CP150" s="98">
        <v>44.4</v>
      </c>
      <c r="CQ150" s="98">
        <v>3.32</v>
      </c>
      <c r="CR150" s="67">
        <v>33000</v>
      </c>
      <c r="CS150" s="99">
        <v>486</v>
      </c>
      <c r="CT150" s="98">
        <v>557</v>
      </c>
      <c r="CU150" s="67">
        <v>200000</v>
      </c>
      <c r="CV150" s="177">
        <v>8.8000000000000007</v>
      </c>
      <c r="CW150" s="177">
        <v>640</v>
      </c>
      <c r="CX150" s="32">
        <v>730</v>
      </c>
      <c r="CY150" s="177">
        <v>800</v>
      </c>
      <c r="CZ150" s="32">
        <v>940</v>
      </c>
      <c r="DA150" s="61">
        <v>200000</v>
      </c>
      <c r="DB150" s="41" t="s">
        <v>6176</v>
      </c>
      <c r="DC150" s="177" t="s">
        <v>4498</v>
      </c>
      <c r="DD150" s="357" t="s">
        <v>4636</v>
      </c>
    </row>
    <row r="151" spans="1:108">
      <c r="A151" s="18">
        <v>146</v>
      </c>
      <c r="B151" s="372"/>
      <c r="C151" s="372"/>
      <c r="D151" s="385"/>
      <c r="E151" s="385"/>
      <c r="F151" s="362"/>
      <c r="G151" s="369"/>
      <c r="H151" s="390"/>
      <c r="I151" s="143" t="s">
        <v>6169</v>
      </c>
      <c r="J151" s="215" t="s">
        <v>5</v>
      </c>
      <c r="K151" s="177" t="s">
        <v>5882</v>
      </c>
      <c r="L151" s="260" t="s">
        <v>4577</v>
      </c>
      <c r="M151" s="177" t="s">
        <v>4781</v>
      </c>
      <c r="N151" s="18" t="s">
        <v>4576</v>
      </c>
      <c r="O151" s="177" t="s">
        <v>4537</v>
      </c>
      <c r="P151" s="177" t="s">
        <v>4474</v>
      </c>
      <c r="Q151" s="177" t="s">
        <v>4537</v>
      </c>
      <c r="R151" s="177">
        <v>12</v>
      </c>
      <c r="S151" s="177" t="s">
        <v>4474</v>
      </c>
      <c r="T151" s="177" t="s">
        <v>5882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5897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46</v>
      </c>
      <c r="BK151" s="177" t="s">
        <v>4663</v>
      </c>
      <c r="BL151" s="221" t="s">
        <v>5946</v>
      </c>
      <c r="BM151" s="177">
        <v>7</v>
      </c>
      <c r="BN151" s="177">
        <v>19</v>
      </c>
      <c r="BO151" s="177">
        <v>100</v>
      </c>
      <c r="BP151" s="177">
        <v>90</v>
      </c>
      <c r="BQ151" s="18">
        <v>225</v>
      </c>
      <c r="BR151" s="177" t="s">
        <v>4644</v>
      </c>
      <c r="BS151" s="177" t="s">
        <v>4654</v>
      </c>
      <c r="BT151" s="21">
        <f>12*PI()*12^2/4</f>
        <v>1357.1680263507906</v>
      </c>
      <c r="BU151" s="177">
        <v>25</v>
      </c>
      <c r="BV151" s="122">
        <v>1.6500000000000001E-2</v>
      </c>
      <c r="BW151" s="177" t="s">
        <v>5755</v>
      </c>
      <c r="BX151" s="46">
        <v>275</v>
      </c>
      <c r="BY151" s="177">
        <v>290</v>
      </c>
      <c r="BZ151" s="46">
        <v>410</v>
      </c>
      <c r="CA151" s="177">
        <v>496</v>
      </c>
      <c r="CB151" s="69">
        <v>206000</v>
      </c>
      <c r="CC151" s="177" t="s">
        <v>5755</v>
      </c>
      <c r="CD151" s="46">
        <v>275</v>
      </c>
      <c r="CE151" s="21">
        <v>287</v>
      </c>
      <c r="CF151" s="47">
        <v>410</v>
      </c>
      <c r="CG151" s="21">
        <v>464.5</v>
      </c>
      <c r="CH151" s="69">
        <v>203500</v>
      </c>
      <c r="CI151" s="177" t="s">
        <v>5755</v>
      </c>
      <c r="CJ151" s="47">
        <v>275</v>
      </c>
      <c r="CK151" s="177">
        <v>308</v>
      </c>
      <c r="CL151" s="47">
        <v>410</v>
      </c>
      <c r="CM151" s="177">
        <v>503</v>
      </c>
      <c r="CN151" s="61">
        <v>200000</v>
      </c>
      <c r="CO151" s="329" t="s">
        <v>6163</v>
      </c>
      <c r="CP151" s="98">
        <v>44.2</v>
      </c>
      <c r="CQ151" s="98">
        <v>3.44</v>
      </c>
      <c r="CR151" s="67">
        <v>33000</v>
      </c>
      <c r="CS151" s="99">
        <v>486</v>
      </c>
      <c r="CT151" s="98">
        <v>557</v>
      </c>
      <c r="CU151" s="67">
        <v>200000</v>
      </c>
      <c r="CV151" s="177">
        <v>8.8000000000000007</v>
      </c>
      <c r="CW151" s="177">
        <v>640</v>
      </c>
      <c r="CX151" s="32">
        <v>730</v>
      </c>
      <c r="CY151" s="177">
        <v>800</v>
      </c>
      <c r="CZ151" s="32">
        <v>940</v>
      </c>
      <c r="DA151" s="61">
        <v>200000</v>
      </c>
      <c r="DB151" s="41" t="s">
        <v>6171</v>
      </c>
      <c r="DC151" s="177" t="s">
        <v>4498</v>
      </c>
      <c r="DD151" s="357" t="s">
        <v>6164</v>
      </c>
    </row>
    <row r="152" spans="1:108">
      <c r="A152" s="18">
        <v>147</v>
      </c>
      <c r="B152" s="372"/>
      <c r="C152" s="372"/>
      <c r="D152" s="385"/>
      <c r="E152" s="385"/>
      <c r="F152" s="362"/>
      <c r="G152" s="369"/>
      <c r="H152" s="390"/>
      <c r="I152" s="143" t="s">
        <v>4457</v>
      </c>
      <c r="J152" s="329" t="s">
        <v>5</v>
      </c>
      <c r="K152" s="177" t="s">
        <v>5882</v>
      </c>
      <c r="L152" s="329" t="s">
        <v>4577</v>
      </c>
      <c r="M152" s="177" t="s">
        <v>4781</v>
      </c>
      <c r="N152" s="18" t="s">
        <v>4575</v>
      </c>
      <c r="O152" s="177" t="s">
        <v>4537</v>
      </c>
      <c r="P152" s="177" t="s">
        <v>4474</v>
      </c>
      <c r="Q152" s="177" t="s">
        <v>4537</v>
      </c>
      <c r="R152" s="177">
        <v>12</v>
      </c>
      <c r="S152" s="177" t="s">
        <v>4474</v>
      </c>
      <c r="T152" s="177" t="s">
        <v>5882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5897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46</v>
      </c>
      <c r="BK152" s="177" t="s">
        <v>4663</v>
      </c>
      <c r="BL152" s="329" t="s">
        <v>5946</v>
      </c>
      <c r="BM152" s="177">
        <v>7</v>
      </c>
      <c r="BN152" s="177">
        <v>19</v>
      </c>
      <c r="BO152" s="177">
        <v>100</v>
      </c>
      <c r="BP152" s="177">
        <v>90</v>
      </c>
      <c r="BQ152" s="18">
        <v>225</v>
      </c>
      <c r="BR152" s="177" t="s">
        <v>4644</v>
      </c>
      <c r="BS152" s="177" t="s">
        <v>4654</v>
      </c>
      <c r="BT152" s="21">
        <f>12*PI()*12^2/4</f>
        <v>1357.1680263507906</v>
      </c>
      <c r="BU152" s="177">
        <v>25</v>
      </c>
      <c r="BV152" s="122">
        <v>5.0000000000000001E-3</v>
      </c>
      <c r="BW152" s="177" t="s">
        <v>5755</v>
      </c>
      <c r="BX152" s="46">
        <v>275</v>
      </c>
      <c r="BY152" s="177">
        <v>290</v>
      </c>
      <c r="BZ152" s="46">
        <v>410</v>
      </c>
      <c r="CA152" s="177">
        <v>496</v>
      </c>
      <c r="CB152" s="69">
        <v>206000</v>
      </c>
      <c r="CC152" s="177" t="s">
        <v>5755</v>
      </c>
      <c r="CD152" s="46">
        <v>275</v>
      </c>
      <c r="CE152" s="21">
        <v>287</v>
      </c>
      <c r="CF152" s="47">
        <v>410</v>
      </c>
      <c r="CG152" s="21">
        <v>464.5</v>
      </c>
      <c r="CH152" s="69">
        <v>203500</v>
      </c>
      <c r="CI152" s="177" t="s">
        <v>5755</v>
      </c>
      <c r="CJ152" s="47">
        <v>275</v>
      </c>
      <c r="CK152" s="177">
        <v>309</v>
      </c>
      <c r="CL152" s="47">
        <v>410</v>
      </c>
      <c r="CM152" s="177">
        <v>500</v>
      </c>
      <c r="CN152" s="61">
        <v>200000</v>
      </c>
      <c r="CO152" s="329" t="s">
        <v>6163</v>
      </c>
      <c r="CP152" s="98">
        <v>41.7</v>
      </c>
      <c r="CQ152" s="98">
        <v>2.7</v>
      </c>
      <c r="CR152" s="67">
        <v>33000</v>
      </c>
      <c r="CS152" s="99">
        <v>486</v>
      </c>
      <c r="CT152" s="98">
        <v>557</v>
      </c>
      <c r="CU152" s="67">
        <v>200000</v>
      </c>
      <c r="CV152" s="177">
        <v>8.8000000000000007</v>
      </c>
      <c r="CW152" s="177">
        <v>640</v>
      </c>
      <c r="CX152" s="32">
        <v>730</v>
      </c>
      <c r="CY152" s="177">
        <v>800</v>
      </c>
      <c r="CZ152" s="32">
        <v>940</v>
      </c>
      <c r="DA152" s="61">
        <v>200000</v>
      </c>
      <c r="DB152" s="41" t="s">
        <v>5945</v>
      </c>
      <c r="DC152" s="177" t="s">
        <v>4498</v>
      </c>
      <c r="DD152" s="357" t="s">
        <v>4636</v>
      </c>
    </row>
    <row r="153" spans="1:108">
      <c r="A153" s="18">
        <v>148</v>
      </c>
      <c r="B153" s="372"/>
      <c r="C153" s="372"/>
      <c r="D153" s="385"/>
      <c r="E153" s="385"/>
      <c r="F153" s="362"/>
      <c r="G153" s="369"/>
      <c r="H153" s="390"/>
      <c r="I153" s="277" t="s">
        <v>6166</v>
      </c>
      <c r="J153" s="329" t="s">
        <v>5</v>
      </c>
      <c r="K153" s="177" t="s">
        <v>5882</v>
      </c>
      <c r="L153" s="329" t="s">
        <v>4577</v>
      </c>
      <c r="M153" s="177" t="s">
        <v>4781</v>
      </c>
      <c r="N153" s="18" t="s">
        <v>4576</v>
      </c>
      <c r="O153" s="177" t="s">
        <v>4474</v>
      </c>
      <c r="P153" s="177" t="s">
        <v>4474</v>
      </c>
      <c r="Q153" s="177" t="s">
        <v>4537</v>
      </c>
      <c r="R153" s="177">
        <v>12</v>
      </c>
      <c r="S153" s="177" t="s">
        <v>4474</v>
      </c>
      <c r="T153" s="177" t="s">
        <v>5882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5897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5882</v>
      </c>
      <c r="BH153" s="228" t="s">
        <v>5882</v>
      </c>
      <c r="BI153" s="228" t="s">
        <v>5882</v>
      </c>
      <c r="BJ153" s="228" t="s">
        <v>5882</v>
      </c>
      <c r="BK153" s="228" t="s">
        <v>5882</v>
      </c>
      <c r="BL153" s="227" t="s">
        <v>5882</v>
      </c>
      <c r="BM153" s="228" t="s">
        <v>5882</v>
      </c>
      <c r="BN153" s="228" t="s">
        <v>5882</v>
      </c>
      <c r="BO153" s="228" t="s">
        <v>5882</v>
      </c>
      <c r="BP153" s="228" t="s">
        <v>5882</v>
      </c>
      <c r="BQ153" s="243" t="s">
        <v>5882</v>
      </c>
      <c r="BR153" s="227" t="s">
        <v>5882</v>
      </c>
      <c r="BS153" s="228" t="s">
        <v>5882</v>
      </c>
      <c r="BT153" s="228" t="s">
        <v>5882</v>
      </c>
      <c r="BU153" s="228" t="s">
        <v>5882</v>
      </c>
      <c r="BV153" s="243" t="s">
        <v>5882</v>
      </c>
      <c r="BW153" s="177" t="s">
        <v>5755</v>
      </c>
      <c r="BX153" s="46">
        <v>275</v>
      </c>
      <c r="BY153" s="177">
        <v>290</v>
      </c>
      <c r="BZ153" s="46">
        <v>410</v>
      </c>
      <c r="CA153" s="177">
        <v>496</v>
      </c>
      <c r="CB153" s="69">
        <v>206000</v>
      </c>
      <c r="CC153" s="177" t="s">
        <v>5755</v>
      </c>
      <c r="CD153" s="46">
        <v>275</v>
      </c>
      <c r="CE153" s="21">
        <v>287</v>
      </c>
      <c r="CF153" s="47">
        <v>410</v>
      </c>
      <c r="CG153" s="21">
        <v>464.5</v>
      </c>
      <c r="CH153" s="69">
        <v>203500</v>
      </c>
      <c r="CI153" s="177" t="s">
        <v>5755</v>
      </c>
      <c r="CJ153" s="47">
        <v>275</v>
      </c>
      <c r="CK153" s="177">
        <v>309</v>
      </c>
      <c r="CL153" s="47">
        <v>410</v>
      </c>
      <c r="CM153" s="177">
        <v>500</v>
      </c>
      <c r="CN153" s="332">
        <v>200000</v>
      </c>
      <c r="CO153" s="232" t="s">
        <v>5882</v>
      </c>
      <c r="CP153" s="233" t="s">
        <v>5882</v>
      </c>
      <c r="CQ153" s="233" t="s">
        <v>5882</v>
      </c>
      <c r="CR153" s="234" t="s">
        <v>5882</v>
      </c>
      <c r="CS153" s="232" t="s">
        <v>5882</v>
      </c>
      <c r="CT153" s="233" t="s">
        <v>5882</v>
      </c>
      <c r="CU153" s="234" t="s">
        <v>5882</v>
      </c>
      <c r="CV153" s="177">
        <v>8.8000000000000007</v>
      </c>
      <c r="CW153" s="177">
        <v>640</v>
      </c>
      <c r="CX153" s="32">
        <v>730</v>
      </c>
      <c r="CY153" s="177">
        <v>800</v>
      </c>
      <c r="CZ153" s="32">
        <v>940</v>
      </c>
      <c r="DA153" s="61">
        <v>200000</v>
      </c>
      <c r="DB153" s="41" t="s">
        <v>4846</v>
      </c>
      <c r="DC153" s="177" t="s">
        <v>4498</v>
      </c>
      <c r="DD153" s="357" t="s">
        <v>6164</v>
      </c>
    </row>
    <row r="154" spans="1:108">
      <c r="A154" s="18">
        <v>149</v>
      </c>
      <c r="B154" s="372"/>
      <c r="C154" s="372"/>
      <c r="D154" s="385"/>
      <c r="E154" s="385"/>
      <c r="F154" s="362"/>
      <c r="G154" s="369"/>
      <c r="H154" s="390"/>
      <c r="I154" s="143" t="s">
        <v>6165</v>
      </c>
      <c r="J154" s="329" t="s">
        <v>5</v>
      </c>
      <c r="K154" s="177" t="s">
        <v>5882</v>
      </c>
      <c r="L154" s="329" t="s">
        <v>4577</v>
      </c>
      <c r="M154" s="177" t="s">
        <v>4781</v>
      </c>
      <c r="N154" s="18" t="s">
        <v>4576</v>
      </c>
      <c r="O154" s="177" t="s">
        <v>4537</v>
      </c>
      <c r="P154" s="177" t="s">
        <v>4474</v>
      </c>
      <c r="Q154" s="177" t="s">
        <v>4537</v>
      </c>
      <c r="R154" s="177">
        <v>12</v>
      </c>
      <c r="S154" s="177" t="s">
        <v>4474</v>
      </c>
      <c r="T154" s="177" t="s">
        <v>5882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5897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46</v>
      </c>
      <c r="BK154" s="177" t="s">
        <v>4663</v>
      </c>
      <c r="BL154" s="329" t="s">
        <v>5946</v>
      </c>
      <c r="BM154" s="177">
        <v>7</v>
      </c>
      <c r="BN154" s="177">
        <v>19</v>
      </c>
      <c r="BO154" s="177">
        <v>100</v>
      </c>
      <c r="BP154" s="177">
        <v>90</v>
      </c>
      <c r="BQ154" s="18">
        <v>225</v>
      </c>
      <c r="BR154" s="177" t="s">
        <v>4644</v>
      </c>
      <c r="BS154" s="177" t="s">
        <v>4653</v>
      </c>
      <c r="BT154" s="21">
        <f>8*PI()*12^2/4</f>
        <v>904.77868423386042</v>
      </c>
      <c r="BU154" s="177">
        <v>25</v>
      </c>
      <c r="BV154" s="122">
        <v>1.0999999999999999E-2</v>
      </c>
      <c r="BW154" s="177" t="s">
        <v>5755</v>
      </c>
      <c r="BX154" s="46">
        <v>275</v>
      </c>
      <c r="BY154" s="177">
        <v>290</v>
      </c>
      <c r="BZ154" s="46">
        <v>410</v>
      </c>
      <c r="CA154" s="177">
        <v>496</v>
      </c>
      <c r="CB154" s="69">
        <v>206000</v>
      </c>
      <c r="CC154" s="177" t="s">
        <v>5755</v>
      </c>
      <c r="CD154" s="46">
        <v>275</v>
      </c>
      <c r="CE154" s="21">
        <v>320</v>
      </c>
      <c r="CF154" s="47">
        <v>410</v>
      </c>
      <c r="CG154" s="21">
        <v>484</v>
      </c>
      <c r="CH154" s="69">
        <v>199500</v>
      </c>
      <c r="CI154" s="177" t="s">
        <v>5755</v>
      </c>
      <c r="CJ154" s="47">
        <v>275</v>
      </c>
      <c r="CK154" s="177">
        <v>309</v>
      </c>
      <c r="CL154" s="47">
        <v>410</v>
      </c>
      <c r="CM154" s="177">
        <v>500</v>
      </c>
      <c r="CN154" s="334">
        <v>200000</v>
      </c>
      <c r="CO154" s="333" t="s">
        <v>6163</v>
      </c>
      <c r="CP154" s="335">
        <v>49.8</v>
      </c>
      <c r="CQ154" s="335">
        <v>4.0599999999999996</v>
      </c>
      <c r="CR154" s="336">
        <v>33000</v>
      </c>
      <c r="CS154" s="337">
        <v>486</v>
      </c>
      <c r="CT154" s="335">
        <v>557</v>
      </c>
      <c r="CU154" s="336">
        <v>200000</v>
      </c>
      <c r="CV154" s="177">
        <v>8.8000000000000007</v>
      </c>
      <c r="CW154" s="177">
        <v>640</v>
      </c>
      <c r="CX154" s="32">
        <v>730</v>
      </c>
      <c r="CY154" s="177">
        <v>800</v>
      </c>
      <c r="CZ154" s="32">
        <v>940</v>
      </c>
      <c r="DA154" s="61">
        <v>200000</v>
      </c>
      <c r="DB154" s="338" t="s">
        <v>6172</v>
      </c>
      <c r="DC154" s="177" t="s">
        <v>4498</v>
      </c>
      <c r="DD154" s="357" t="s">
        <v>6164</v>
      </c>
    </row>
    <row r="155" spans="1:108" ht="16.2" thickBot="1">
      <c r="A155" s="18">
        <v>150</v>
      </c>
      <c r="B155" s="372"/>
      <c r="C155" s="372"/>
      <c r="D155" s="385"/>
      <c r="E155" s="385"/>
      <c r="F155" s="362"/>
      <c r="G155" s="369"/>
      <c r="H155" s="390"/>
      <c r="I155" s="278" t="s">
        <v>4460</v>
      </c>
      <c r="J155" s="329" t="s">
        <v>5</v>
      </c>
      <c r="K155" s="177" t="s">
        <v>5882</v>
      </c>
      <c r="L155" s="329" t="s">
        <v>4577</v>
      </c>
      <c r="M155" s="177" t="s">
        <v>4781</v>
      </c>
      <c r="N155" s="18" t="s">
        <v>4575</v>
      </c>
      <c r="O155" s="177" t="s">
        <v>4474</v>
      </c>
      <c r="P155" s="177" t="s">
        <v>4474</v>
      </c>
      <c r="Q155" s="177" t="s">
        <v>4537</v>
      </c>
      <c r="R155" s="177">
        <v>12</v>
      </c>
      <c r="S155" s="177" t="s">
        <v>4474</v>
      </c>
      <c r="T155" s="177" t="s">
        <v>5882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5897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5882</v>
      </c>
      <c r="BH155" s="223" t="s">
        <v>5882</v>
      </c>
      <c r="BI155" s="223" t="s">
        <v>5882</v>
      </c>
      <c r="BJ155" s="223" t="s">
        <v>5882</v>
      </c>
      <c r="BK155" s="223" t="s">
        <v>5882</v>
      </c>
      <c r="BL155" s="222" t="s">
        <v>5882</v>
      </c>
      <c r="BM155" s="223" t="s">
        <v>5882</v>
      </c>
      <c r="BN155" s="223" t="s">
        <v>5882</v>
      </c>
      <c r="BO155" s="223" t="s">
        <v>5882</v>
      </c>
      <c r="BP155" s="223" t="s">
        <v>5882</v>
      </c>
      <c r="BQ155" s="245" t="s">
        <v>5882</v>
      </c>
      <c r="BR155" s="222" t="s">
        <v>5882</v>
      </c>
      <c r="BS155" s="223" t="s">
        <v>5882</v>
      </c>
      <c r="BT155" s="223" t="s">
        <v>5882</v>
      </c>
      <c r="BU155" s="223" t="s">
        <v>5882</v>
      </c>
      <c r="BV155" s="245" t="s">
        <v>5882</v>
      </c>
      <c r="BW155" s="177" t="s">
        <v>5755</v>
      </c>
      <c r="BX155" s="46">
        <v>275</v>
      </c>
      <c r="BY155" s="177">
        <v>290</v>
      </c>
      <c r="BZ155" s="46">
        <v>410</v>
      </c>
      <c r="CA155" s="177">
        <v>496</v>
      </c>
      <c r="CB155" s="69">
        <v>206000</v>
      </c>
      <c r="CC155" s="177" t="s">
        <v>5755</v>
      </c>
      <c r="CD155" s="46">
        <v>275</v>
      </c>
      <c r="CE155" s="21">
        <v>287</v>
      </c>
      <c r="CF155" s="47">
        <v>410</v>
      </c>
      <c r="CG155" s="21">
        <v>464.5</v>
      </c>
      <c r="CH155" s="69">
        <v>203500</v>
      </c>
      <c r="CI155" s="177" t="s">
        <v>5755</v>
      </c>
      <c r="CJ155" s="47">
        <v>275</v>
      </c>
      <c r="CK155" s="177">
        <v>309</v>
      </c>
      <c r="CL155" s="47">
        <v>410</v>
      </c>
      <c r="CM155" s="177">
        <v>500</v>
      </c>
      <c r="CN155" s="61">
        <v>200000</v>
      </c>
      <c r="CO155" s="235" t="s">
        <v>5882</v>
      </c>
      <c r="CP155" s="236" t="s">
        <v>5882</v>
      </c>
      <c r="CQ155" s="236" t="s">
        <v>5882</v>
      </c>
      <c r="CR155" s="237" t="s">
        <v>5882</v>
      </c>
      <c r="CS155" s="235" t="s">
        <v>5882</v>
      </c>
      <c r="CT155" s="236" t="s">
        <v>5882</v>
      </c>
      <c r="CU155" s="237" t="s">
        <v>5882</v>
      </c>
      <c r="CV155" s="177">
        <v>8.8000000000000007</v>
      </c>
      <c r="CW155" s="177">
        <v>640</v>
      </c>
      <c r="CX155" s="32">
        <v>730</v>
      </c>
      <c r="CY155" s="177">
        <v>800</v>
      </c>
      <c r="CZ155" s="32">
        <v>940</v>
      </c>
      <c r="DA155" s="61">
        <v>200000</v>
      </c>
      <c r="DB155" s="285" t="s">
        <v>5928</v>
      </c>
      <c r="DC155" s="177" t="s">
        <v>4498</v>
      </c>
      <c r="DD155" s="357" t="s">
        <v>4636</v>
      </c>
    </row>
    <row r="156" spans="1:108">
      <c r="A156" s="18">
        <v>151</v>
      </c>
      <c r="B156" s="361">
        <v>21</v>
      </c>
      <c r="C156" s="361">
        <v>1994</v>
      </c>
      <c r="D156" s="361" t="s">
        <v>6052</v>
      </c>
      <c r="E156" s="392" t="s">
        <v>6064</v>
      </c>
      <c r="F156" s="361">
        <v>4</v>
      </c>
      <c r="G156" s="392" t="s">
        <v>6051</v>
      </c>
      <c r="H156" s="371" t="s">
        <v>6045</v>
      </c>
      <c r="I156" s="130" t="s">
        <v>4714</v>
      </c>
      <c r="J156" s="256" t="s">
        <v>4399</v>
      </c>
      <c r="K156" s="346" t="s">
        <v>5882</v>
      </c>
      <c r="L156" s="256" t="s">
        <v>4578</v>
      </c>
      <c r="M156" s="176" t="s">
        <v>4782</v>
      </c>
      <c r="N156" s="48" t="s">
        <v>4576</v>
      </c>
      <c r="O156" s="256" t="s">
        <v>4474</v>
      </c>
      <c r="P156" s="261" t="s">
        <v>4474</v>
      </c>
      <c r="Q156" s="261" t="s">
        <v>4537</v>
      </c>
      <c r="R156" s="322">
        <v>6</v>
      </c>
      <c r="S156" s="261" t="s">
        <v>4474</v>
      </c>
      <c r="T156" s="261" t="s">
        <v>5882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5150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5172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5897</v>
      </c>
      <c r="AS156" s="176" t="s">
        <v>6046</v>
      </c>
      <c r="AT156" s="261">
        <v>80</v>
      </c>
      <c r="AU156" s="261">
        <v>16</v>
      </c>
      <c r="AV156" s="176">
        <f t="shared" ref="AV156:AV159" si="46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5882</v>
      </c>
      <c r="BH156" s="226" t="s">
        <v>5882</v>
      </c>
      <c r="BI156" s="226" t="s">
        <v>5882</v>
      </c>
      <c r="BJ156" s="226" t="s">
        <v>5882</v>
      </c>
      <c r="BK156" s="226" t="s">
        <v>5882</v>
      </c>
      <c r="BL156" s="225" t="s">
        <v>5882</v>
      </c>
      <c r="BM156" s="226" t="s">
        <v>5882</v>
      </c>
      <c r="BN156" s="226" t="s">
        <v>5882</v>
      </c>
      <c r="BO156" s="226" t="s">
        <v>5882</v>
      </c>
      <c r="BP156" s="226" t="s">
        <v>5882</v>
      </c>
      <c r="BQ156" s="244" t="s">
        <v>5882</v>
      </c>
      <c r="BR156" s="225" t="s">
        <v>5882</v>
      </c>
      <c r="BS156" s="226" t="s">
        <v>5882</v>
      </c>
      <c r="BT156" s="226" t="s">
        <v>5882</v>
      </c>
      <c r="BU156" s="226" t="s">
        <v>5882</v>
      </c>
      <c r="BV156" s="244" t="s">
        <v>5882</v>
      </c>
      <c r="BW156" s="256" t="s">
        <v>6047</v>
      </c>
      <c r="BX156" s="261">
        <v>250</v>
      </c>
      <c r="BY156" s="45">
        <v>299</v>
      </c>
      <c r="BZ156" s="45">
        <v>400</v>
      </c>
      <c r="CA156" s="31">
        <f>BZ156*1.1</f>
        <v>440.00000000000006</v>
      </c>
      <c r="CB156" s="66">
        <v>200000</v>
      </c>
      <c r="CC156" s="261" t="s">
        <v>6047</v>
      </c>
      <c r="CD156" s="261">
        <v>250</v>
      </c>
      <c r="CE156" s="45">
        <v>299</v>
      </c>
      <c r="CF156" s="45">
        <v>400</v>
      </c>
      <c r="CG156" s="31">
        <f>CF156*1.1</f>
        <v>440.00000000000006</v>
      </c>
      <c r="CH156" s="66">
        <v>200000</v>
      </c>
      <c r="CI156" s="261" t="s">
        <v>6047</v>
      </c>
      <c r="CJ156" s="261">
        <v>250</v>
      </c>
      <c r="CK156" s="45">
        <v>299</v>
      </c>
      <c r="CL156" s="45">
        <v>400</v>
      </c>
      <c r="CM156" s="31">
        <f>CL156*1.1</f>
        <v>440.00000000000006</v>
      </c>
      <c r="CN156" s="66">
        <v>200000</v>
      </c>
      <c r="CO156" s="229" t="s">
        <v>5882</v>
      </c>
      <c r="CP156" s="230" t="s">
        <v>5882</v>
      </c>
      <c r="CQ156" s="230" t="s">
        <v>5882</v>
      </c>
      <c r="CR156" s="231" t="s">
        <v>5882</v>
      </c>
      <c r="CS156" s="229" t="s">
        <v>5882</v>
      </c>
      <c r="CT156" s="230" t="s">
        <v>5882</v>
      </c>
      <c r="CU156" s="231" t="s">
        <v>5882</v>
      </c>
      <c r="CV156" s="261" t="s">
        <v>6048</v>
      </c>
      <c r="CW156" s="261">
        <v>640</v>
      </c>
      <c r="CX156" s="30">
        <v>730</v>
      </c>
      <c r="CY156" s="12">
        <v>800</v>
      </c>
      <c r="CZ156" s="30">
        <v>940</v>
      </c>
      <c r="DA156" s="66">
        <v>200000</v>
      </c>
      <c r="DB156" s="280" t="s">
        <v>6049</v>
      </c>
      <c r="DC156" s="294" t="s">
        <v>4498</v>
      </c>
      <c r="DD156" s="356" t="s">
        <v>4636</v>
      </c>
    </row>
    <row r="157" spans="1:108">
      <c r="A157" s="18">
        <v>152</v>
      </c>
      <c r="B157" s="362"/>
      <c r="C157" s="362"/>
      <c r="D157" s="362"/>
      <c r="E157" s="393"/>
      <c r="F157" s="362"/>
      <c r="G157" s="393"/>
      <c r="H157" s="372"/>
      <c r="I157" s="277" t="s">
        <v>4715</v>
      </c>
      <c r="J157" s="260" t="s">
        <v>4399</v>
      </c>
      <c r="K157" s="177" t="s">
        <v>5882</v>
      </c>
      <c r="L157" s="260" t="s">
        <v>4578</v>
      </c>
      <c r="M157" s="177" t="s">
        <v>4782</v>
      </c>
      <c r="N157" s="18" t="s">
        <v>4576</v>
      </c>
      <c r="O157" s="260" t="s">
        <v>4474</v>
      </c>
      <c r="P157" s="177" t="s">
        <v>4474</v>
      </c>
      <c r="Q157" s="262" t="s">
        <v>4537</v>
      </c>
      <c r="R157" s="177">
        <v>6</v>
      </c>
      <c r="S157" s="177" t="s">
        <v>4474</v>
      </c>
      <c r="T157" s="177" t="s">
        <v>5882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5150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5172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5897</v>
      </c>
      <c r="AS157" s="177" t="s">
        <v>6050</v>
      </c>
      <c r="AT157" s="262">
        <v>130</v>
      </c>
      <c r="AU157" s="262">
        <v>20</v>
      </c>
      <c r="AV157" s="177">
        <f t="shared" si="46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7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5882</v>
      </c>
      <c r="BH157" s="228" t="s">
        <v>5882</v>
      </c>
      <c r="BI157" s="228" t="s">
        <v>5882</v>
      </c>
      <c r="BJ157" s="228" t="s">
        <v>5882</v>
      </c>
      <c r="BK157" s="228" t="s">
        <v>5882</v>
      </c>
      <c r="BL157" s="227" t="s">
        <v>5882</v>
      </c>
      <c r="BM157" s="228" t="s">
        <v>5882</v>
      </c>
      <c r="BN157" s="228" t="s">
        <v>5882</v>
      </c>
      <c r="BO157" s="228" t="s">
        <v>5882</v>
      </c>
      <c r="BP157" s="228" t="s">
        <v>5882</v>
      </c>
      <c r="BQ157" s="243" t="s">
        <v>5882</v>
      </c>
      <c r="BR157" s="227" t="s">
        <v>5882</v>
      </c>
      <c r="BS157" s="228" t="s">
        <v>5882</v>
      </c>
      <c r="BT157" s="228" t="s">
        <v>5882</v>
      </c>
      <c r="BU157" s="228" t="s">
        <v>5882</v>
      </c>
      <c r="BV157" s="243" t="s">
        <v>5882</v>
      </c>
      <c r="BW157" s="257" t="s">
        <v>6047</v>
      </c>
      <c r="BX157" s="262">
        <v>250</v>
      </c>
      <c r="BY157" s="46">
        <v>299</v>
      </c>
      <c r="BZ157" s="46">
        <v>400</v>
      </c>
      <c r="CA157" s="33">
        <f t="shared" ref="CA157:CA159" si="48">BZ157*1.1</f>
        <v>440.00000000000006</v>
      </c>
      <c r="CB157" s="67">
        <v>200000</v>
      </c>
      <c r="CC157" s="262" t="s">
        <v>6047</v>
      </c>
      <c r="CD157" s="262">
        <v>250</v>
      </c>
      <c r="CE157" s="46">
        <v>299</v>
      </c>
      <c r="CF157" s="46">
        <v>400</v>
      </c>
      <c r="CG157" s="33">
        <f t="shared" ref="CG157:CG159" si="49">CF157*1.1</f>
        <v>440.00000000000006</v>
      </c>
      <c r="CH157" s="67">
        <v>200000</v>
      </c>
      <c r="CI157" s="262" t="s">
        <v>6047</v>
      </c>
      <c r="CJ157" s="262">
        <v>250</v>
      </c>
      <c r="CK157" s="46">
        <v>299</v>
      </c>
      <c r="CL157" s="46">
        <v>400</v>
      </c>
      <c r="CM157" s="33">
        <f t="shared" ref="CM157:CM159" si="50">CL157*1.1</f>
        <v>440.00000000000006</v>
      </c>
      <c r="CN157" s="67">
        <v>200000</v>
      </c>
      <c r="CO157" s="232" t="s">
        <v>5882</v>
      </c>
      <c r="CP157" s="233" t="s">
        <v>5882</v>
      </c>
      <c r="CQ157" s="233" t="s">
        <v>5882</v>
      </c>
      <c r="CR157" s="234" t="s">
        <v>5882</v>
      </c>
      <c r="CS157" s="232" t="s">
        <v>5882</v>
      </c>
      <c r="CT157" s="233" t="s">
        <v>5882</v>
      </c>
      <c r="CU157" s="234" t="s">
        <v>5882</v>
      </c>
      <c r="CV157" s="262" t="s">
        <v>6048</v>
      </c>
      <c r="CW157" s="262">
        <v>640</v>
      </c>
      <c r="CX157" s="32">
        <v>730</v>
      </c>
      <c r="CY157" s="10">
        <v>800</v>
      </c>
      <c r="CZ157" s="32">
        <v>940</v>
      </c>
      <c r="DA157" s="67">
        <v>200000</v>
      </c>
      <c r="DB157" s="279" t="s">
        <v>6049</v>
      </c>
      <c r="DC157" s="295" t="s">
        <v>4498</v>
      </c>
      <c r="DD157" s="357" t="s">
        <v>4636</v>
      </c>
    </row>
    <row r="158" spans="1:108">
      <c r="A158" s="18">
        <v>153</v>
      </c>
      <c r="B158" s="362"/>
      <c r="C158" s="362"/>
      <c r="D158" s="362"/>
      <c r="E158" s="393"/>
      <c r="F158" s="362"/>
      <c r="G158" s="393"/>
      <c r="H158" s="372"/>
      <c r="I158" s="277" t="s">
        <v>4716</v>
      </c>
      <c r="J158" s="260" t="s">
        <v>4399</v>
      </c>
      <c r="K158" s="177" t="s">
        <v>5882</v>
      </c>
      <c r="L158" s="260" t="s">
        <v>4578</v>
      </c>
      <c r="M158" s="177" t="s">
        <v>4782</v>
      </c>
      <c r="N158" s="18" t="s">
        <v>4576</v>
      </c>
      <c r="O158" s="260" t="s">
        <v>4474</v>
      </c>
      <c r="P158" s="177" t="s">
        <v>4474</v>
      </c>
      <c r="Q158" s="262" t="s">
        <v>4537</v>
      </c>
      <c r="R158" s="177">
        <v>6</v>
      </c>
      <c r="S158" s="177" t="s">
        <v>4474</v>
      </c>
      <c r="T158" s="177" t="s">
        <v>5882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5150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5172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5897</v>
      </c>
      <c r="AS158" s="177" t="s">
        <v>6046</v>
      </c>
      <c r="AT158" s="262">
        <v>80</v>
      </c>
      <c r="AU158" s="262">
        <v>16</v>
      </c>
      <c r="AV158" s="177">
        <f t="shared" si="46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7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5882</v>
      </c>
      <c r="BH158" s="228" t="s">
        <v>5882</v>
      </c>
      <c r="BI158" s="228" t="s">
        <v>5882</v>
      </c>
      <c r="BJ158" s="228" t="s">
        <v>5882</v>
      </c>
      <c r="BK158" s="228" t="s">
        <v>5882</v>
      </c>
      <c r="BL158" s="227" t="s">
        <v>5882</v>
      </c>
      <c r="BM158" s="228" t="s">
        <v>5882</v>
      </c>
      <c r="BN158" s="228" t="s">
        <v>5882</v>
      </c>
      <c r="BO158" s="228" t="s">
        <v>5882</v>
      </c>
      <c r="BP158" s="228" t="s">
        <v>5882</v>
      </c>
      <c r="BQ158" s="243" t="s">
        <v>5882</v>
      </c>
      <c r="BR158" s="227" t="s">
        <v>5882</v>
      </c>
      <c r="BS158" s="228" t="s">
        <v>5882</v>
      </c>
      <c r="BT158" s="228" t="s">
        <v>5882</v>
      </c>
      <c r="BU158" s="228" t="s">
        <v>5882</v>
      </c>
      <c r="BV158" s="243" t="s">
        <v>5882</v>
      </c>
      <c r="BW158" s="257" t="s">
        <v>6047</v>
      </c>
      <c r="BX158" s="262">
        <v>250</v>
      </c>
      <c r="BY158" s="46">
        <v>299</v>
      </c>
      <c r="BZ158" s="46">
        <v>400</v>
      </c>
      <c r="CA158" s="33">
        <f t="shared" si="48"/>
        <v>440.00000000000006</v>
      </c>
      <c r="CB158" s="67">
        <v>200000</v>
      </c>
      <c r="CC158" s="262" t="s">
        <v>6047</v>
      </c>
      <c r="CD158" s="262">
        <v>250</v>
      </c>
      <c r="CE158" s="46">
        <v>299</v>
      </c>
      <c r="CF158" s="46">
        <v>400</v>
      </c>
      <c r="CG158" s="33">
        <f t="shared" si="49"/>
        <v>440.00000000000006</v>
      </c>
      <c r="CH158" s="67">
        <v>200000</v>
      </c>
      <c r="CI158" s="262" t="s">
        <v>6047</v>
      </c>
      <c r="CJ158" s="262">
        <v>250</v>
      </c>
      <c r="CK158" s="46">
        <v>299</v>
      </c>
      <c r="CL158" s="46">
        <v>400</v>
      </c>
      <c r="CM158" s="33">
        <f t="shared" si="50"/>
        <v>440.00000000000006</v>
      </c>
      <c r="CN158" s="67">
        <v>200000</v>
      </c>
      <c r="CO158" s="232" t="s">
        <v>5882</v>
      </c>
      <c r="CP158" s="233" t="s">
        <v>5882</v>
      </c>
      <c r="CQ158" s="233" t="s">
        <v>5882</v>
      </c>
      <c r="CR158" s="234" t="s">
        <v>5882</v>
      </c>
      <c r="CS158" s="232" t="s">
        <v>5882</v>
      </c>
      <c r="CT158" s="233" t="s">
        <v>5882</v>
      </c>
      <c r="CU158" s="234" t="s">
        <v>5882</v>
      </c>
      <c r="CV158" s="262" t="s">
        <v>6048</v>
      </c>
      <c r="CW158" s="262">
        <v>640</v>
      </c>
      <c r="CX158" s="32">
        <v>730</v>
      </c>
      <c r="CY158" s="10">
        <v>800</v>
      </c>
      <c r="CZ158" s="32">
        <v>940</v>
      </c>
      <c r="DA158" s="67">
        <v>200000</v>
      </c>
      <c r="DB158" s="279" t="s">
        <v>4846</v>
      </c>
      <c r="DC158" s="295" t="s">
        <v>4498</v>
      </c>
      <c r="DD158" s="357" t="s">
        <v>4636</v>
      </c>
    </row>
    <row r="159" spans="1:108" ht="16.2" thickBot="1">
      <c r="A159" s="18">
        <v>154</v>
      </c>
      <c r="B159" s="363"/>
      <c r="C159" s="363"/>
      <c r="D159" s="363"/>
      <c r="E159" s="394"/>
      <c r="F159" s="363"/>
      <c r="G159" s="394"/>
      <c r="H159" s="373"/>
      <c r="I159" s="278" t="s">
        <v>6044</v>
      </c>
      <c r="J159" s="155" t="s">
        <v>4399</v>
      </c>
      <c r="K159" s="178" t="s">
        <v>5882</v>
      </c>
      <c r="L159" s="155" t="s">
        <v>4578</v>
      </c>
      <c r="M159" s="178" t="s">
        <v>4782</v>
      </c>
      <c r="N159" s="14" t="s">
        <v>4576</v>
      </c>
      <c r="O159" s="155" t="s">
        <v>4474</v>
      </c>
      <c r="P159" s="178" t="s">
        <v>4474</v>
      </c>
      <c r="Q159" s="263" t="s">
        <v>4537</v>
      </c>
      <c r="R159" s="178">
        <v>6</v>
      </c>
      <c r="S159" s="178" t="s">
        <v>4474</v>
      </c>
      <c r="T159" s="178" t="s">
        <v>5882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5150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5172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5897</v>
      </c>
      <c r="AS159" s="178" t="s">
        <v>6050</v>
      </c>
      <c r="AT159" s="178">
        <v>130</v>
      </c>
      <c r="AU159" s="263">
        <v>20</v>
      </c>
      <c r="AV159" s="178">
        <f t="shared" si="46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7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5882</v>
      </c>
      <c r="BH159" s="223" t="s">
        <v>5882</v>
      </c>
      <c r="BI159" s="223" t="s">
        <v>5882</v>
      </c>
      <c r="BJ159" s="223" t="s">
        <v>5882</v>
      </c>
      <c r="BK159" s="223" t="s">
        <v>5882</v>
      </c>
      <c r="BL159" s="222" t="s">
        <v>5882</v>
      </c>
      <c r="BM159" s="223" t="s">
        <v>5882</v>
      </c>
      <c r="BN159" s="223" t="s">
        <v>5882</v>
      </c>
      <c r="BO159" s="223" t="s">
        <v>5882</v>
      </c>
      <c r="BP159" s="223" t="s">
        <v>5882</v>
      </c>
      <c r="BQ159" s="245" t="s">
        <v>5882</v>
      </c>
      <c r="BR159" s="222" t="s">
        <v>5882</v>
      </c>
      <c r="BS159" s="223" t="s">
        <v>5882</v>
      </c>
      <c r="BT159" s="223" t="s">
        <v>5882</v>
      </c>
      <c r="BU159" s="223" t="s">
        <v>5882</v>
      </c>
      <c r="BV159" s="245" t="s">
        <v>5882</v>
      </c>
      <c r="BW159" s="258" t="s">
        <v>6047</v>
      </c>
      <c r="BX159" s="263">
        <v>250</v>
      </c>
      <c r="BY159" s="56">
        <v>299</v>
      </c>
      <c r="BZ159" s="56">
        <v>400</v>
      </c>
      <c r="CA159" s="35">
        <f t="shared" si="48"/>
        <v>440.00000000000006</v>
      </c>
      <c r="CB159" s="70">
        <v>200000</v>
      </c>
      <c r="CC159" s="263" t="s">
        <v>6047</v>
      </c>
      <c r="CD159" s="263">
        <v>250</v>
      </c>
      <c r="CE159" s="56">
        <v>299</v>
      </c>
      <c r="CF159" s="56">
        <v>400</v>
      </c>
      <c r="CG159" s="35">
        <f t="shared" si="49"/>
        <v>440.00000000000006</v>
      </c>
      <c r="CH159" s="70">
        <v>200000</v>
      </c>
      <c r="CI159" s="263" t="s">
        <v>6047</v>
      </c>
      <c r="CJ159" s="263">
        <v>250</v>
      </c>
      <c r="CK159" s="56">
        <v>299</v>
      </c>
      <c r="CL159" s="56">
        <v>400</v>
      </c>
      <c r="CM159" s="35">
        <f t="shared" si="50"/>
        <v>440.00000000000006</v>
      </c>
      <c r="CN159" s="70">
        <v>200000</v>
      </c>
      <c r="CO159" s="235" t="s">
        <v>5882</v>
      </c>
      <c r="CP159" s="236" t="s">
        <v>5882</v>
      </c>
      <c r="CQ159" s="236" t="s">
        <v>5882</v>
      </c>
      <c r="CR159" s="237" t="s">
        <v>5882</v>
      </c>
      <c r="CS159" s="235" t="s">
        <v>5882</v>
      </c>
      <c r="CT159" s="236" t="s">
        <v>5882</v>
      </c>
      <c r="CU159" s="237" t="s">
        <v>5882</v>
      </c>
      <c r="CV159" s="263" t="s">
        <v>6048</v>
      </c>
      <c r="CW159" s="263">
        <v>640</v>
      </c>
      <c r="CX159" s="34">
        <v>730</v>
      </c>
      <c r="CY159" s="13">
        <v>800</v>
      </c>
      <c r="CZ159" s="34">
        <v>940</v>
      </c>
      <c r="DA159" s="70">
        <v>200000</v>
      </c>
      <c r="DB159" s="281" t="s">
        <v>4846</v>
      </c>
      <c r="DC159" s="296" t="s">
        <v>4498</v>
      </c>
      <c r="DD159" s="358" t="s">
        <v>4636</v>
      </c>
    </row>
    <row r="160" spans="1:108">
      <c r="A160" s="18">
        <v>155</v>
      </c>
      <c r="B160" s="361">
        <v>22</v>
      </c>
      <c r="C160" s="361">
        <v>1994</v>
      </c>
      <c r="D160" s="378" t="s">
        <v>4751</v>
      </c>
      <c r="E160" s="384" t="s">
        <v>4941</v>
      </c>
      <c r="F160" s="361">
        <v>6</v>
      </c>
      <c r="G160" s="371" t="s">
        <v>6003</v>
      </c>
      <c r="H160" s="361" t="s">
        <v>5992</v>
      </c>
      <c r="I160" s="145" t="s">
        <v>4680</v>
      </c>
      <c r="J160" s="214" t="s">
        <v>4399</v>
      </c>
      <c r="K160" s="176" t="s">
        <v>5882</v>
      </c>
      <c r="L160" s="259" t="s">
        <v>4577</v>
      </c>
      <c r="M160" s="176" t="s">
        <v>4781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5882</v>
      </c>
      <c r="S160" s="176" t="s">
        <v>4474</v>
      </c>
      <c r="T160" s="176" t="s">
        <v>5882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5897</v>
      </c>
      <c r="AS160" s="176" t="s">
        <v>4686</v>
      </c>
      <c r="AT160" s="176">
        <f t="shared" ref="AT160:AT165" si="51">150/AU160/0.25</f>
        <v>30</v>
      </c>
      <c r="AU160" s="176">
        <v>20</v>
      </c>
      <c r="AV160" s="176">
        <f t="shared" ref="AV160:AV165" si="52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3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46</v>
      </c>
      <c r="BK160" s="176" t="s">
        <v>4663</v>
      </c>
      <c r="BL160" s="220" t="s">
        <v>5946</v>
      </c>
      <c r="BM160" s="176">
        <v>6</v>
      </c>
      <c r="BN160" s="176">
        <v>19</v>
      </c>
      <c r="BO160" s="176">
        <v>100</v>
      </c>
      <c r="BP160" s="176"/>
      <c r="BQ160" s="17">
        <f t="shared" ref="BQ160:BQ165" si="54">AJ160/6</f>
        <v>250</v>
      </c>
      <c r="BR160" s="176" t="s">
        <v>4644</v>
      </c>
      <c r="BS160" s="176" t="s">
        <v>4643</v>
      </c>
      <c r="BT160" s="21">
        <v>0</v>
      </c>
      <c r="BU160" s="30">
        <v>20</v>
      </c>
      <c r="BV160" s="124">
        <v>2E-3</v>
      </c>
      <c r="BW160" s="176" t="s">
        <v>5755</v>
      </c>
      <c r="BX160" s="176">
        <v>275</v>
      </c>
      <c r="BY160" s="16">
        <f t="shared" ref="BY160:BY165" si="55">(317.4+289.8)/2</f>
        <v>303.60000000000002</v>
      </c>
      <c r="BZ160" s="176">
        <v>410</v>
      </c>
      <c r="CA160" s="16">
        <f t="shared" ref="CA160:CA165" si="56">(485.9+458.8)/2</f>
        <v>472.35</v>
      </c>
      <c r="CB160" s="66">
        <v>200000</v>
      </c>
      <c r="CC160" s="214" t="s">
        <v>5755</v>
      </c>
      <c r="CD160" s="176">
        <v>275</v>
      </c>
      <c r="CE160" s="16">
        <f t="shared" ref="CE160:CE165" si="57">(377.4+314)/2</f>
        <v>345.7</v>
      </c>
      <c r="CF160" s="72">
        <v>410</v>
      </c>
      <c r="CG160" s="16">
        <f t="shared" ref="CG160:CG165" si="58">(514.8+496.6)/2</f>
        <v>505.7</v>
      </c>
      <c r="CH160" s="66">
        <v>200000</v>
      </c>
      <c r="CI160" s="30" t="s">
        <v>5755</v>
      </c>
      <c r="CJ160" s="65">
        <v>275</v>
      </c>
      <c r="CK160" s="30">
        <v>360</v>
      </c>
      <c r="CL160" s="65">
        <v>410</v>
      </c>
      <c r="CM160" s="16">
        <v>458.8</v>
      </c>
      <c r="CN160" s="61">
        <v>200000</v>
      </c>
      <c r="CO160" s="214" t="s">
        <v>5886</v>
      </c>
      <c r="CP160" s="16">
        <v>37.299999999999997</v>
      </c>
      <c r="CQ160" s="16">
        <v>2.74</v>
      </c>
      <c r="CR160" s="66">
        <v>34785</v>
      </c>
      <c r="CS160" s="214">
        <v>657</v>
      </c>
      <c r="CT160" s="176">
        <v>705</v>
      </c>
      <c r="CU160" s="66">
        <v>200000</v>
      </c>
      <c r="CV160" s="176">
        <v>8.8000000000000007</v>
      </c>
      <c r="CW160" s="176">
        <v>640</v>
      </c>
      <c r="CX160" s="30">
        <v>730</v>
      </c>
      <c r="CY160" s="176">
        <v>800</v>
      </c>
      <c r="CZ160" s="32">
        <v>940</v>
      </c>
      <c r="DA160" s="76">
        <v>200000</v>
      </c>
      <c r="DB160" s="41" t="s">
        <v>4859</v>
      </c>
      <c r="DC160" s="32" t="s">
        <v>4498</v>
      </c>
      <c r="DD160" s="357" t="s">
        <v>6213</v>
      </c>
    </row>
    <row r="161" spans="1:108">
      <c r="A161" s="18">
        <v>156</v>
      </c>
      <c r="B161" s="362"/>
      <c r="C161" s="362"/>
      <c r="D161" s="379"/>
      <c r="E161" s="385"/>
      <c r="F161" s="362"/>
      <c r="G161" s="372"/>
      <c r="H161" s="362"/>
      <c r="I161" s="143" t="s">
        <v>4681</v>
      </c>
      <c r="J161" s="215" t="s">
        <v>4399</v>
      </c>
      <c r="K161" s="177" t="s">
        <v>5882</v>
      </c>
      <c r="L161" s="260" t="s">
        <v>4577</v>
      </c>
      <c r="M161" s="177" t="s">
        <v>4781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5882</v>
      </c>
      <c r="S161" s="177" t="s">
        <v>4474</v>
      </c>
      <c r="T161" s="177" t="s">
        <v>5882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5897</v>
      </c>
      <c r="AS161" s="177" t="s">
        <v>4686</v>
      </c>
      <c r="AT161" s="177">
        <f t="shared" si="51"/>
        <v>30</v>
      </c>
      <c r="AU161" s="177">
        <v>20</v>
      </c>
      <c r="AV161" s="177">
        <f t="shared" si="52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3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46</v>
      </c>
      <c r="BK161" s="177" t="s">
        <v>4663</v>
      </c>
      <c r="BL161" s="221" t="s">
        <v>5946</v>
      </c>
      <c r="BM161" s="177">
        <v>6</v>
      </c>
      <c r="BN161" s="177">
        <v>19</v>
      </c>
      <c r="BO161" s="177">
        <v>100</v>
      </c>
      <c r="BP161" s="177"/>
      <c r="BQ161" s="18">
        <f t="shared" si="54"/>
        <v>250</v>
      </c>
      <c r="BR161" s="177" t="s">
        <v>4636</v>
      </c>
      <c r="BS161" s="177" t="s">
        <v>6193</v>
      </c>
      <c r="BT161" s="21">
        <f>10*PI()*12^2/4</f>
        <v>1130.9733552923256</v>
      </c>
      <c r="BU161" s="32">
        <v>20</v>
      </c>
      <c r="BV161" s="122">
        <v>0.01</v>
      </c>
      <c r="BW161" s="177" t="s">
        <v>5755</v>
      </c>
      <c r="BX161" s="177">
        <v>275</v>
      </c>
      <c r="BY161" s="21">
        <f t="shared" si="55"/>
        <v>303.60000000000002</v>
      </c>
      <c r="BZ161" s="177">
        <v>410</v>
      </c>
      <c r="CA161" s="21">
        <f t="shared" si="56"/>
        <v>472.35</v>
      </c>
      <c r="CB161" s="67">
        <v>200000</v>
      </c>
      <c r="CC161" s="221" t="s">
        <v>5755</v>
      </c>
      <c r="CD161" s="177">
        <v>275</v>
      </c>
      <c r="CE161" s="21">
        <f t="shared" si="57"/>
        <v>345.7</v>
      </c>
      <c r="CF161" s="47">
        <v>410</v>
      </c>
      <c r="CG161" s="21">
        <f t="shared" si="58"/>
        <v>505.7</v>
      </c>
      <c r="CH161" s="67">
        <v>200000</v>
      </c>
      <c r="CI161" s="32" t="s">
        <v>5755</v>
      </c>
      <c r="CJ161" s="60">
        <v>275</v>
      </c>
      <c r="CK161" s="32">
        <v>360</v>
      </c>
      <c r="CL161" s="60">
        <v>410</v>
      </c>
      <c r="CM161" s="21">
        <v>458.8</v>
      </c>
      <c r="CN161" s="61">
        <v>200000</v>
      </c>
      <c r="CO161" s="215" t="s">
        <v>5886</v>
      </c>
      <c r="CP161" s="21">
        <v>44.7</v>
      </c>
      <c r="CQ161" s="21">
        <v>3.53</v>
      </c>
      <c r="CR161" s="67">
        <v>34785</v>
      </c>
      <c r="CS161" s="215">
        <v>657</v>
      </c>
      <c r="CT161" s="177">
        <v>705</v>
      </c>
      <c r="CU161" s="67">
        <v>200000</v>
      </c>
      <c r="CV161" s="177">
        <v>8.8000000000000007</v>
      </c>
      <c r="CW161" s="177">
        <v>640</v>
      </c>
      <c r="CX161" s="32">
        <v>730</v>
      </c>
      <c r="CY161" s="177">
        <v>800</v>
      </c>
      <c r="CZ161" s="32">
        <v>940</v>
      </c>
      <c r="DA161" s="61">
        <v>200000</v>
      </c>
      <c r="DB161" s="41" t="s">
        <v>4857</v>
      </c>
      <c r="DC161" s="32" t="s">
        <v>4498</v>
      </c>
      <c r="DD161" s="357" t="s">
        <v>6213</v>
      </c>
    </row>
    <row r="162" spans="1:108">
      <c r="A162" s="18">
        <v>157</v>
      </c>
      <c r="B162" s="362"/>
      <c r="C162" s="362"/>
      <c r="D162" s="379"/>
      <c r="E162" s="385"/>
      <c r="F162" s="362"/>
      <c r="G162" s="372"/>
      <c r="H162" s="362"/>
      <c r="I162" s="143" t="s">
        <v>4682</v>
      </c>
      <c r="J162" s="215" t="s">
        <v>4399</v>
      </c>
      <c r="K162" s="177" t="s">
        <v>5882</v>
      </c>
      <c r="L162" s="260" t="s">
        <v>4577</v>
      </c>
      <c r="M162" s="177" t="s">
        <v>4781</v>
      </c>
      <c r="N162" s="18" t="s">
        <v>4576</v>
      </c>
      <c r="O162" s="177" t="s">
        <v>4537</v>
      </c>
      <c r="P162" s="177" t="s">
        <v>4474</v>
      </c>
      <c r="Q162" s="177" t="s">
        <v>4537</v>
      </c>
      <c r="R162" s="177">
        <v>10</v>
      </c>
      <c r="S162" s="177" t="s">
        <v>4474</v>
      </c>
      <c r="T162" s="177" t="s">
        <v>5882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5897</v>
      </c>
      <c r="AS162" s="177" t="s">
        <v>4686</v>
      </c>
      <c r="AT162" s="177">
        <f t="shared" si="51"/>
        <v>30</v>
      </c>
      <c r="AU162" s="177">
        <v>20</v>
      </c>
      <c r="AV162" s="177">
        <f t="shared" si="52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3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46</v>
      </c>
      <c r="BK162" s="177" t="s">
        <v>4663</v>
      </c>
      <c r="BL162" s="221" t="s">
        <v>5946</v>
      </c>
      <c r="BM162" s="177">
        <v>6</v>
      </c>
      <c r="BN162" s="177">
        <v>19</v>
      </c>
      <c r="BO162" s="177">
        <v>100</v>
      </c>
      <c r="BP162" s="177"/>
      <c r="BQ162" s="18">
        <f t="shared" si="54"/>
        <v>250</v>
      </c>
      <c r="BR162" s="177" t="s">
        <v>4636</v>
      </c>
      <c r="BS162" s="177" t="s">
        <v>6193</v>
      </c>
      <c r="BT162" s="21">
        <f>10*PI()*12^2/4</f>
        <v>1130.9733552923256</v>
      </c>
      <c r="BU162" s="32">
        <v>20</v>
      </c>
      <c r="BV162" s="122">
        <v>0.01</v>
      </c>
      <c r="BW162" s="177" t="s">
        <v>5755</v>
      </c>
      <c r="BX162" s="177">
        <v>275</v>
      </c>
      <c r="BY162" s="21">
        <f t="shared" si="55"/>
        <v>303.60000000000002</v>
      </c>
      <c r="BZ162" s="177">
        <v>410</v>
      </c>
      <c r="CA162" s="21">
        <f t="shared" si="56"/>
        <v>472.35</v>
      </c>
      <c r="CB162" s="67">
        <v>200000</v>
      </c>
      <c r="CC162" s="221" t="s">
        <v>5755</v>
      </c>
      <c r="CD162" s="177">
        <v>275</v>
      </c>
      <c r="CE162" s="21">
        <f t="shared" si="57"/>
        <v>345.7</v>
      </c>
      <c r="CF162" s="47">
        <v>410</v>
      </c>
      <c r="CG162" s="21">
        <f t="shared" si="58"/>
        <v>505.7</v>
      </c>
      <c r="CH162" s="67">
        <v>200000</v>
      </c>
      <c r="CI162" s="32" t="s">
        <v>5755</v>
      </c>
      <c r="CJ162" s="60">
        <v>275</v>
      </c>
      <c r="CK162" s="32">
        <v>360</v>
      </c>
      <c r="CL162" s="60">
        <v>410</v>
      </c>
      <c r="CM162" s="21">
        <v>458.8</v>
      </c>
      <c r="CN162" s="61">
        <v>200000</v>
      </c>
      <c r="CO162" s="215" t="s">
        <v>5886</v>
      </c>
      <c r="CP162" s="21">
        <v>41.2</v>
      </c>
      <c r="CQ162" s="21">
        <v>3.21</v>
      </c>
      <c r="CR162" s="67">
        <v>34785</v>
      </c>
      <c r="CS162" s="215">
        <v>497</v>
      </c>
      <c r="CT162" s="177">
        <v>870</v>
      </c>
      <c r="CU162" s="67">
        <v>200000</v>
      </c>
      <c r="CV162" s="177">
        <v>8.8000000000000007</v>
      </c>
      <c r="CW162" s="177">
        <v>640</v>
      </c>
      <c r="CX162" s="32">
        <v>730</v>
      </c>
      <c r="CY162" s="177">
        <v>800</v>
      </c>
      <c r="CZ162" s="32">
        <v>940</v>
      </c>
      <c r="DA162" s="61">
        <v>200000</v>
      </c>
      <c r="DB162" s="41" t="s">
        <v>4858</v>
      </c>
      <c r="DC162" s="32" t="s">
        <v>4498</v>
      </c>
      <c r="DD162" s="357" t="s">
        <v>6213</v>
      </c>
    </row>
    <row r="163" spans="1:108">
      <c r="A163" s="18">
        <v>158</v>
      </c>
      <c r="B163" s="362"/>
      <c r="C163" s="362"/>
      <c r="D163" s="379"/>
      <c r="E163" s="385"/>
      <c r="F163" s="362"/>
      <c r="G163" s="372"/>
      <c r="H163" s="362"/>
      <c r="I163" s="143" t="s">
        <v>4683</v>
      </c>
      <c r="J163" s="215" t="s">
        <v>4399</v>
      </c>
      <c r="K163" s="177" t="s">
        <v>5882</v>
      </c>
      <c r="L163" s="260" t="s">
        <v>4577</v>
      </c>
      <c r="M163" s="177" t="s">
        <v>4781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5882</v>
      </c>
      <c r="S163" s="177" t="s">
        <v>4474</v>
      </c>
      <c r="T163" s="177" t="s">
        <v>5882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5897</v>
      </c>
      <c r="AS163" s="177" t="s">
        <v>4686</v>
      </c>
      <c r="AT163" s="177">
        <f t="shared" si="51"/>
        <v>30</v>
      </c>
      <c r="AU163" s="177">
        <v>20</v>
      </c>
      <c r="AV163" s="177">
        <f t="shared" si="52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3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46</v>
      </c>
      <c r="BK163" s="177" t="s">
        <v>4663</v>
      </c>
      <c r="BL163" s="221" t="s">
        <v>5946</v>
      </c>
      <c r="BM163" s="177">
        <v>6</v>
      </c>
      <c r="BN163" s="177">
        <v>19</v>
      </c>
      <c r="BO163" s="177">
        <v>100</v>
      </c>
      <c r="BP163" s="177"/>
      <c r="BQ163" s="18">
        <f t="shared" si="54"/>
        <v>250</v>
      </c>
      <c r="BR163" s="177" t="s">
        <v>4644</v>
      </c>
      <c r="BS163" s="177" t="s">
        <v>6194</v>
      </c>
      <c r="BT163" s="21">
        <f>8*PI()*10^2/4</f>
        <v>628.31853071795865</v>
      </c>
      <c r="BU163" s="32">
        <v>20</v>
      </c>
      <c r="BV163" s="122">
        <v>0.01</v>
      </c>
      <c r="BW163" s="177" t="s">
        <v>5755</v>
      </c>
      <c r="BX163" s="177">
        <v>275</v>
      </c>
      <c r="BY163" s="21">
        <f t="shared" si="55"/>
        <v>303.60000000000002</v>
      </c>
      <c r="BZ163" s="177">
        <v>410</v>
      </c>
      <c r="CA163" s="21">
        <f t="shared" si="56"/>
        <v>472.35</v>
      </c>
      <c r="CB163" s="67">
        <v>200000</v>
      </c>
      <c r="CC163" s="221" t="s">
        <v>5755</v>
      </c>
      <c r="CD163" s="177">
        <v>275</v>
      </c>
      <c r="CE163" s="21">
        <f t="shared" si="57"/>
        <v>345.7</v>
      </c>
      <c r="CF163" s="47">
        <v>410</v>
      </c>
      <c r="CG163" s="21">
        <f t="shared" si="58"/>
        <v>505.7</v>
      </c>
      <c r="CH163" s="67">
        <v>200000</v>
      </c>
      <c r="CI163" s="32" t="s">
        <v>5755</v>
      </c>
      <c r="CJ163" s="60">
        <v>275</v>
      </c>
      <c r="CK163" s="32">
        <v>360</v>
      </c>
      <c r="CL163" s="60">
        <v>410</v>
      </c>
      <c r="CM163" s="21">
        <v>458.8</v>
      </c>
      <c r="CN163" s="61">
        <v>200000</v>
      </c>
      <c r="CO163" s="215" t="s">
        <v>5886</v>
      </c>
      <c r="CP163" s="21">
        <v>44.3</v>
      </c>
      <c r="CQ163" s="21">
        <v>3.56</v>
      </c>
      <c r="CR163" s="67">
        <v>34785</v>
      </c>
      <c r="CS163" s="215">
        <v>504</v>
      </c>
      <c r="CT163" s="177">
        <v>622</v>
      </c>
      <c r="CU163" s="67">
        <v>200000</v>
      </c>
      <c r="CV163" s="177">
        <v>8.8000000000000007</v>
      </c>
      <c r="CW163" s="177">
        <v>640</v>
      </c>
      <c r="CX163" s="32">
        <v>730</v>
      </c>
      <c r="CY163" s="177">
        <v>800</v>
      </c>
      <c r="CZ163" s="32">
        <v>940</v>
      </c>
      <c r="DA163" s="61">
        <v>200000</v>
      </c>
      <c r="DB163" s="41" t="s">
        <v>4857</v>
      </c>
      <c r="DC163" s="32" t="s">
        <v>4498</v>
      </c>
      <c r="DD163" s="357" t="s">
        <v>6213</v>
      </c>
    </row>
    <row r="164" spans="1:108">
      <c r="A164" s="18">
        <v>159</v>
      </c>
      <c r="B164" s="362"/>
      <c r="C164" s="362"/>
      <c r="D164" s="379"/>
      <c r="E164" s="385"/>
      <c r="F164" s="362"/>
      <c r="G164" s="372"/>
      <c r="H164" s="362"/>
      <c r="I164" s="143" t="s">
        <v>4684</v>
      </c>
      <c r="J164" s="215" t="s">
        <v>4399</v>
      </c>
      <c r="K164" s="177" t="s">
        <v>5882</v>
      </c>
      <c r="L164" s="260" t="s">
        <v>4577</v>
      </c>
      <c r="M164" s="177" t="s">
        <v>4781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5882</v>
      </c>
      <c r="S164" s="177" t="s">
        <v>4474</v>
      </c>
      <c r="T164" s="177" t="s">
        <v>5882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5897</v>
      </c>
      <c r="AS164" s="177" t="s">
        <v>4686</v>
      </c>
      <c r="AT164" s="177">
        <f t="shared" si="51"/>
        <v>30</v>
      </c>
      <c r="AU164" s="177">
        <v>20</v>
      </c>
      <c r="AV164" s="177">
        <f t="shared" si="52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3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46</v>
      </c>
      <c r="BK164" s="177" t="s">
        <v>4663</v>
      </c>
      <c r="BL164" s="221" t="s">
        <v>5946</v>
      </c>
      <c r="BM164" s="177">
        <v>6</v>
      </c>
      <c r="BN164" s="177">
        <v>19</v>
      </c>
      <c r="BO164" s="177">
        <v>100</v>
      </c>
      <c r="BP164" s="177"/>
      <c r="BQ164" s="18">
        <f t="shared" si="54"/>
        <v>250</v>
      </c>
      <c r="BR164" s="177" t="s">
        <v>4644</v>
      </c>
      <c r="BS164" s="177" t="s">
        <v>6193</v>
      </c>
      <c r="BT164" s="21">
        <f>10*PI()*12^2/4</f>
        <v>1130.9733552923256</v>
      </c>
      <c r="BU164" s="32">
        <v>20</v>
      </c>
      <c r="BV164" s="122">
        <v>1.2E-2</v>
      </c>
      <c r="BW164" s="177" t="s">
        <v>5755</v>
      </c>
      <c r="BX164" s="177">
        <v>275</v>
      </c>
      <c r="BY164" s="21">
        <f t="shared" si="55"/>
        <v>303.60000000000002</v>
      </c>
      <c r="BZ164" s="177">
        <v>410</v>
      </c>
      <c r="CA164" s="21">
        <f t="shared" si="56"/>
        <v>472.35</v>
      </c>
      <c r="CB164" s="67">
        <v>200000</v>
      </c>
      <c r="CC164" s="221" t="s">
        <v>5755</v>
      </c>
      <c r="CD164" s="177">
        <v>275</v>
      </c>
      <c r="CE164" s="21">
        <f t="shared" si="57"/>
        <v>345.7</v>
      </c>
      <c r="CF164" s="47">
        <v>410</v>
      </c>
      <c r="CG164" s="21">
        <f t="shared" si="58"/>
        <v>505.7</v>
      </c>
      <c r="CH164" s="67">
        <v>200000</v>
      </c>
      <c r="CI164" s="32" t="s">
        <v>5755</v>
      </c>
      <c r="CJ164" s="60">
        <v>275</v>
      </c>
      <c r="CK164" s="32">
        <v>360</v>
      </c>
      <c r="CL164" s="60">
        <v>410</v>
      </c>
      <c r="CM164" s="21">
        <v>458.8</v>
      </c>
      <c r="CN164" s="61">
        <v>200000</v>
      </c>
      <c r="CO164" s="215" t="s">
        <v>5886</v>
      </c>
      <c r="CP164" s="21">
        <v>33.9</v>
      </c>
      <c r="CQ164" s="21">
        <v>3.16</v>
      </c>
      <c r="CR164" s="67">
        <v>34785</v>
      </c>
      <c r="CS164" s="215">
        <v>497</v>
      </c>
      <c r="CT164" s="177">
        <v>870</v>
      </c>
      <c r="CU164" s="67">
        <v>200000</v>
      </c>
      <c r="CV164" s="177">
        <v>8.8000000000000007</v>
      </c>
      <c r="CW164" s="177">
        <v>640</v>
      </c>
      <c r="CX164" s="32">
        <v>730</v>
      </c>
      <c r="CY164" s="177">
        <v>800</v>
      </c>
      <c r="CZ164" s="32">
        <v>940</v>
      </c>
      <c r="DA164" s="61">
        <v>200000</v>
      </c>
      <c r="DB164" s="41" t="s">
        <v>4856</v>
      </c>
      <c r="DC164" s="32" t="s">
        <v>4498</v>
      </c>
      <c r="DD164" s="357" t="s">
        <v>6213</v>
      </c>
    </row>
    <row r="165" spans="1:108" ht="16.2" thickBot="1">
      <c r="A165" s="18">
        <v>160</v>
      </c>
      <c r="B165" s="362"/>
      <c r="C165" s="362"/>
      <c r="D165" s="379"/>
      <c r="E165" s="385"/>
      <c r="F165" s="362"/>
      <c r="G165" s="372"/>
      <c r="H165" s="362"/>
      <c r="I165" s="143" t="s">
        <v>4685</v>
      </c>
      <c r="J165" s="215" t="s">
        <v>4399</v>
      </c>
      <c r="K165" s="177" t="s">
        <v>5882</v>
      </c>
      <c r="L165" s="260" t="s">
        <v>4577</v>
      </c>
      <c r="M165" s="177" t="s">
        <v>4781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5882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5897</v>
      </c>
      <c r="AS165" s="177" t="s">
        <v>4686</v>
      </c>
      <c r="AT165" s="177">
        <f t="shared" si="51"/>
        <v>30</v>
      </c>
      <c r="AU165" s="177">
        <v>20</v>
      </c>
      <c r="AV165" s="177">
        <f t="shared" si="52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3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46</v>
      </c>
      <c r="BK165" s="177" t="s">
        <v>4663</v>
      </c>
      <c r="BL165" s="221" t="s">
        <v>5946</v>
      </c>
      <c r="BM165" s="177">
        <v>6</v>
      </c>
      <c r="BN165" s="177">
        <v>19</v>
      </c>
      <c r="BO165" s="177">
        <v>100</v>
      </c>
      <c r="BP165" s="177"/>
      <c r="BQ165" s="18">
        <f t="shared" si="54"/>
        <v>250</v>
      </c>
      <c r="BR165" s="178" t="s">
        <v>4644</v>
      </c>
      <c r="BS165" s="177" t="s">
        <v>6194</v>
      </c>
      <c r="BT165" s="23">
        <f>8*PI()*10^2/4</f>
        <v>628.31853071795865</v>
      </c>
      <c r="BU165" s="32">
        <v>20</v>
      </c>
      <c r="BV165" s="122">
        <v>0.01</v>
      </c>
      <c r="BW165" s="177" t="s">
        <v>5755</v>
      </c>
      <c r="BX165" s="177">
        <v>275</v>
      </c>
      <c r="BY165" s="21">
        <f t="shared" si="55"/>
        <v>303.60000000000002</v>
      </c>
      <c r="BZ165" s="177">
        <v>410</v>
      </c>
      <c r="CA165" s="21">
        <f t="shared" si="56"/>
        <v>472.35</v>
      </c>
      <c r="CB165" s="67">
        <v>200000</v>
      </c>
      <c r="CC165" s="221" t="s">
        <v>5755</v>
      </c>
      <c r="CD165" s="177">
        <v>275</v>
      </c>
      <c r="CE165" s="21">
        <f t="shared" si="57"/>
        <v>345.7</v>
      </c>
      <c r="CF165" s="47">
        <v>410</v>
      </c>
      <c r="CG165" s="21">
        <f t="shared" si="58"/>
        <v>505.7</v>
      </c>
      <c r="CH165" s="67">
        <v>200000</v>
      </c>
      <c r="CI165" s="32" t="s">
        <v>5755</v>
      </c>
      <c r="CJ165" s="60">
        <v>275</v>
      </c>
      <c r="CK165" s="32">
        <v>360</v>
      </c>
      <c r="CL165" s="60">
        <v>410</v>
      </c>
      <c r="CM165" s="21">
        <v>458.8</v>
      </c>
      <c r="CN165" s="61">
        <v>200000</v>
      </c>
      <c r="CO165" s="215" t="s">
        <v>5886</v>
      </c>
      <c r="CP165" s="21">
        <v>33.4</v>
      </c>
      <c r="CQ165" s="21">
        <v>2.87</v>
      </c>
      <c r="CR165" s="67">
        <v>34785</v>
      </c>
      <c r="CS165" s="215">
        <v>504</v>
      </c>
      <c r="CT165" s="177">
        <v>622</v>
      </c>
      <c r="CU165" s="67">
        <v>200000</v>
      </c>
      <c r="CV165" s="177">
        <v>8.8000000000000007</v>
      </c>
      <c r="CW165" s="177">
        <v>640</v>
      </c>
      <c r="CX165" s="32">
        <v>730</v>
      </c>
      <c r="CY165" s="177">
        <v>800</v>
      </c>
      <c r="CZ165" s="32">
        <v>940</v>
      </c>
      <c r="DA165" s="61">
        <v>200000</v>
      </c>
      <c r="DB165" s="41" t="s">
        <v>4863</v>
      </c>
      <c r="DC165" s="32" t="s">
        <v>4498</v>
      </c>
      <c r="DD165" s="357" t="s">
        <v>6213</v>
      </c>
    </row>
    <row r="166" spans="1:108">
      <c r="A166" s="18">
        <v>161</v>
      </c>
      <c r="B166" s="371">
        <v>23</v>
      </c>
      <c r="C166" s="371">
        <v>1995</v>
      </c>
      <c r="D166" s="387" t="s">
        <v>6197</v>
      </c>
      <c r="E166" s="387" t="s">
        <v>6204</v>
      </c>
      <c r="F166" s="371">
        <v>4</v>
      </c>
      <c r="G166" s="371" t="s">
        <v>6058</v>
      </c>
      <c r="H166" s="371" t="s">
        <v>6054</v>
      </c>
      <c r="I166" s="43" t="s">
        <v>6198</v>
      </c>
      <c r="J166" s="325" t="s">
        <v>4399</v>
      </c>
      <c r="K166" s="176" t="s">
        <v>5882</v>
      </c>
      <c r="L166" s="328" t="s">
        <v>4578</v>
      </c>
      <c r="M166" s="176" t="s">
        <v>4782</v>
      </c>
      <c r="N166" s="176" t="s">
        <v>4576</v>
      </c>
      <c r="O166" s="328" t="s">
        <v>4474</v>
      </c>
      <c r="P166" s="322" t="s">
        <v>4474</v>
      </c>
      <c r="Q166" s="322" t="s">
        <v>4474</v>
      </c>
      <c r="R166" s="176" t="s">
        <v>5882</v>
      </c>
      <c r="S166" s="176" t="s">
        <v>4474</v>
      </c>
      <c r="T166" s="176" t="s">
        <v>5882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5897</v>
      </c>
      <c r="AS166" s="176" t="s">
        <v>6205</v>
      </c>
      <c r="AT166" s="16">
        <f>640/AU169/0.25</f>
        <v>128</v>
      </c>
      <c r="AU166" s="176">
        <v>20</v>
      </c>
      <c r="AV166" s="176">
        <f t="shared" ref="AV166:AV169" si="59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5882</v>
      </c>
      <c r="BH166" s="226" t="s">
        <v>5882</v>
      </c>
      <c r="BI166" s="226" t="s">
        <v>5882</v>
      </c>
      <c r="BJ166" s="226" t="s">
        <v>5882</v>
      </c>
      <c r="BK166" s="226" t="s">
        <v>5882</v>
      </c>
      <c r="BL166" s="225" t="s">
        <v>5882</v>
      </c>
      <c r="BM166" s="226" t="s">
        <v>5882</v>
      </c>
      <c r="BN166" s="226" t="s">
        <v>5882</v>
      </c>
      <c r="BO166" s="226" t="s">
        <v>5882</v>
      </c>
      <c r="BP166" s="226" t="s">
        <v>5882</v>
      </c>
      <c r="BQ166" s="244" t="s">
        <v>5882</v>
      </c>
      <c r="BR166" s="225" t="s">
        <v>5882</v>
      </c>
      <c r="BS166" s="226" t="s">
        <v>5882</v>
      </c>
      <c r="BT166" s="226" t="s">
        <v>5882</v>
      </c>
      <c r="BU166" s="226" t="s">
        <v>5882</v>
      </c>
      <c r="BV166" s="244" t="s">
        <v>5882</v>
      </c>
      <c r="BW166" s="176" t="s">
        <v>6202</v>
      </c>
      <c r="BX166" s="176">
        <v>235</v>
      </c>
      <c r="BY166" s="16">
        <v>333.5</v>
      </c>
      <c r="BZ166" s="65">
        <v>360</v>
      </c>
      <c r="CA166" s="176">
        <v>463</v>
      </c>
      <c r="CB166" s="66">
        <v>200000</v>
      </c>
      <c r="CC166" s="176" t="s">
        <v>6202</v>
      </c>
      <c r="CD166" s="176">
        <v>235</v>
      </c>
      <c r="CE166" s="16">
        <v>303</v>
      </c>
      <c r="CF166" s="65">
        <v>360</v>
      </c>
      <c r="CG166" s="16">
        <v>438</v>
      </c>
      <c r="CH166" s="66">
        <v>200000</v>
      </c>
      <c r="CI166" s="176" t="s">
        <v>6202</v>
      </c>
      <c r="CJ166" s="176">
        <v>235</v>
      </c>
      <c r="CK166" s="31">
        <v>300</v>
      </c>
      <c r="CL166" s="65">
        <v>360</v>
      </c>
      <c r="CM166" s="31">
        <v>450</v>
      </c>
      <c r="CN166" s="66">
        <v>200000</v>
      </c>
      <c r="CO166" s="229" t="s">
        <v>5882</v>
      </c>
      <c r="CP166" s="230" t="s">
        <v>5882</v>
      </c>
      <c r="CQ166" s="230" t="s">
        <v>5882</v>
      </c>
      <c r="CR166" s="231" t="s">
        <v>5882</v>
      </c>
      <c r="CS166" s="229" t="s">
        <v>5882</v>
      </c>
      <c r="CT166" s="230" t="s">
        <v>5882</v>
      </c>
      <c r="CU166" s="231" t="s">
        <v>5882</v>
      </c>
      <c r="CV166" s="176">
        <v>10.9</v>
      </c>
      <c r="CW166" s="176">
        <v>900</v>
      </c>
      <c r="CX166" s="30">
        <v>990</v>
      </c>
      <c r="CY166" s="176">
        <v>1000</v>
      </c>
      <c r="CZ166" s="176">
        <v>1141</v>
      </c>
      <c r="DA166" s="76">
        <v>200000</v>
      </c>
      <c r="DB166" s="28" t="s">
        <v>4857</v>
      </c>
      <c r="DC166" s="176" t="s">
        <v>4498</v>
      </c>
      <c r="DD166" s="356" t="s">
        <v>6214</v>
      </c>
    </row>
    <row r="167" spans="1:108">
      <c r="A167" s="18">
        <v>162</v>
      </c>
      <c r="B167" s="372"/>
      <c r="C167" s="372"/>
      <c r="D167" s="500"/>
      <c r="E167" s="500"/>
      <c r="F167" s="372"/>
      <c r="G167" s="372"/>
      <c r="H167" s="372"/>
      <c r="I167" s="41" t="s">
        <v>6206</v>
      </c>
      <c r="J167" s="326" t="s">
        <v>4399</v>
      </c>
      <c r="K167" s="177" t="s">
        <v>5882</v>
      </c>
      <c r="L167" s="329" t="s">
        <v>4578</v>
      </c>
      <c r="M167" s="177" t="s">
        <v>4782</v>
      </c>
      <c r="N167" s="177" t="s">
        <v>4576</v>
      </c>
      <c r="O167" s="329" t="s">
        <v>4474</v>
      </c>
      <c r="P167" s="323" t="s">
        <v>4474</v>
      </c>
      <c r="Q167" s="323" t="s">
        <v>4474</v>
      </c>
      <c r="R167" s="177" t="s">
        <v>5882</v>
      </c>
      <c r="S167" s="177" t="s">
        <v>4474</v>
      </c>
      <c r="T167" s="177" t="s">
        <v>5882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5897</v>
      </c>
      <c r="AS167" s="177" t="s">
        <v>6205</v>
      </c>
      <c r="AT167" s="21">
        <f t="shared" ref="AT167:AT168" si="60">640/AU170/0.25</f>
        <v>128</v>
      </c>
      <c r="AU167" s="177">
        <v>20</v>
      </c>
      <c r="AV167" s="177">
        <f t="shared" si="59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5882</v>
      </c>
      <c r="BH167" s="228" t="s">
        <v>5882</v>
      </c>
      <c r="BI167" s="228" t="s">
        <v>5882</v>
      </c>
      <c r="BJ167" s="228" t="s">
        <v>5882</v>
      </c>
      <c r="BK167" s="228" t="s">
        <v>5882</v>
      </c>
      <c r="BL167" s="227" t="s">
        <v>5882</v>
      </c>
      <c r="BM167" s="228" t="s">
        <v>5882</v>
      </c>
      <c r="BN167" s="228" t="s">
        <v>5882</v>
      </c>
      <c r="BO167" s="228" t="s">
        <v>5882</v>
      </c>
      <c r="BP167" s="228" t="s">
        <v>5882</v>
      </c>
      <c r="BQ167" s="243" t="s">
        <v>5882</v>
      </c>
      <c r="BR167" s="227" t="s">
        <v>5882</v>
      </c>
      <c r="BS167" s="228" t="s">
        <v>5882</v>
      </c>
      <c r="BT167" s="228" t="s">
        <v>5882</v>
      </c>
      <c r="BU167" s="228" t="s">
        <v>5882</v>
      </c>
      <c r="BV167" s="243" t="s">
        <v>5882</v>
      </c>
      <c r="BW167" s="177" t="s">
        <v>6202</v>
      </c>
      <c r="BX167" s="177">
        <v>235</v>
      </c>
      <c r="BY167" s="21">
        <v>333.5</v>
      </c>
      <c r="BZ167" s="60">
        <v>360</v>
      </c>
      <c r="CA167" s="177">
        <v>463</v>
      </c>
      <c r="CB167" s="67">
        <v>200000</v>
      </c>
      <c r="CC167" s="177" t="s">
        <v>6202</v>
      </c>
      <c r="CD167" s="177">
        <v>235</v>
      </c>
      <c r="CE167" s="21">
        <v>303</v>
      </c>
      <c r="CF167" s="60">
        <v>360</v>
      </c>
      <c r="CG167" s="21">
        <v>438</v>
      </c>
      <c r="CH167" s="67">
        <v>200000</v>
      </c>
      <c r="CI167" s="177" t="s">
        <v>6202</v>
      </c>
      <c r="CJ167" s="177">
        <v>235</v>
      </c>
      <c r="CK167" s="33">
        <v>300</v>
      </c>
      <c r="CL167" s="60">
        <v>360</v>
      </c>
      <c r="CM167" s="33">
        <v>450</v>
      </c>
      <c r="CN167" s="67">
        <v>200000</v>
      </c>
      <c r="CO167" s="232" t="s">
        <v>5882</v>
      </c>
      <c r="CP167" s="233" t="s">
        <v>5882</v>
      </c>
      <c r="CQ167" s="233" t="s">
        <v>5882</v>
      </c>
      <c r="CR167" s="234" t="s">
        <v>5882</v>
      </c>
      <c r="CS167" s="232" t="s">
        <v>5882</v>
      </c>
      <c r="CT167" s="233" t="s">
        <v>5882</v>
      </c>
      <c r="CU167" s="234" t="s">
        <v>5882</v>
      </c>
      <c r="CV167" s="177">
        <v>10.9</v>
      </c>
      <c r="CW167" s="177">
        <v>900</v>
      </c>
      <c r="CX167" s="32">
        <v>990</v>
      </c>
      <c r="CY167" s="177">
        <v>1000</v>
      </c>
      <c r="CZ167" s="177">
        <v>1141</v>
      </c>
      <c r="DA167" s="61">
        <v>200000</v>
      </c>
      <c r="DB167" s="29" t="s">
        <v>4857</v>
      </c>
      <c r="DC167" s="177" t="s">
        <v>4498</v>
      </c>
      <c r="DD167" s="357" t="s">
        <v>6216</v>
      </c>
    </row>
    <row r="168" spans="1:108">
      <c r="A168" s="18">
        <v>163</v>
      </c>
      <c r="B168" s="372"/>
      <c r="C168" s="372"/>
      <c r="D168" s="500"/>
      <c r="E168" s="500"/>
      <c r="F168" s="372"/>
      <c r="G168" s="372"/>
      <c r="H168" s="372"/>
      <c r="I168" s="41" t="s">
        <v>6207</v>
      </c>
      <c r="J168" s="326" t="s">
        <v>4399</v>
      </c>
      <c r="K168" s="177" t="s">
        <v>5882</v>
      </c>
      <c r="L168" s="329" t="s">
        <v>4578</v>
      </c>
      <c r="M168" s="177" t="s">
        <v>4782</v>
      </c>
      <c r="N168" s="177" t="s">
        <v>4576</v>
      </c>
      <c r="O168" s="329" t="s">
        <v>4474</v>
      </c>
      <c r="P168" s="323" t="s">
        <v>4474</v>
      </c>
      <c r="Q168" s="323" t="s">
        <v>4474</v>
      </c>
      <c r="R168" s="177" t="s">
        <v>5882</v>
      </c>
      <c r="S168" s="177" t="s">
        <v>4474</v>
      </c>
      <c r="T168" s="177" t="s">
        <v>5882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6205</v>
      </c>
      <c r="AT168" s="21">
        <f t="shared" si="60"/>
        <v>160</v>
      </c>
      <c r="AU168" s="177">
        <v>20</v>
      </c>
      <c r="AV168" s="177">
        <f t="shared" ref="AV168" si="61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5882</v>
      </c>
      <c r="BH168" s="228" t="s">
        <v>5882</v>
      </c>
      <c r="BI168" s="228" t="s">
        <v>5882</v>
      </c>
      <c r="BJ168" s="228" t="s">
        <v>5882</v>
      </c>
      <c r="BK168" s="228" t="s">
        <v>5882</v>
      </c>
      <c r="BL168" s="227" t="s">
        <v>5882</v>
      </c>
      <c r="BM168" s="228" t="s">
        <v>5882</v>
      </c>
      <c r="BN168" s="228" t="s">
        <v>5882</v>
      </c>
      <c r="BO168" s="228" t="s">
        <v>5882</v>
      </c>
      <c r="BP168" s="228" t="s">
        <v>5882</v>
      </c>
      <c r="BQ168" s="243" t="s">
        <v>5882</v>
      </c>
      <c r="BR168" s="227" t="s">
        <v>5882</v>
      </c>
      <c r="BS168" s="228" t="s">
        <v>5882</v>
      </c>
      <c r="BT168" s="228" t="s">
        <v>5882</v>
      </c>
      <c r="BU168" s="228" t="s">
        <v>5882</v>
      </c>
      <c r="BV168" s="243" t="s">
        <v>5882</v>
      </c>
      <c r="BW168" s="177" t="s">
        <v>6202</v>
      </c>
      <c r="BX168" s="177">
        <v>235</v>
      </c>
      <c r="BY168" s="21">
        <v>333.5</v>
      </c>
      <c r="BZ168" s="60">
        <v>360</v>
      </c>
      <c r="CA168" s="177">
        <v>463</v>
      </c>
      <c r="CB168" s="67">
        <v>200000</v>
      </c>
      <c r="CC168" s="177" t="s">
        <v>6202</v>
      </c>
      <c r="CD168" s="177">
        <v>235</v>
      </c>
      <c r="CE168" s="21">
        <v>303</v>
      </c>
      <c r="CF168" s="60">
        <v>360</v>
      </c>
      <c r="CG168" s="21">
        <v>438</v>
      </c>
      <c r="CH168" s="67">
        <v>200000</v>
      </c>
      <c r="CI168" s="177" t="s">
        <v>6202</v>
      </c>
      <c r="CJ168" s="177">
        <v>235</v>
      </c>
      <c r="CK168" s="33">
        <v>300</v>
      </c>
      <c r="CL168" s="60">
        <v>360</v>
      </c>
      <c r="CM168" s="33">
        <v>450</v>
      </c>
      <c r="CN168" s="67">
        <v>200000</v>
      </c>
      <c r="CO168" s="232" t="s">
        <v>5882</v>
      </c>
      <c r="CP168" s="233" t="s">
        <v>5882</v>
      </c>
      <c r="CQ168" s="233" t="s">
        <v>5882</v>
      </c>
      <c r="CR168" s="234" t="s">
        <v>5882</v>
      </c>
      <c r="CS168" s="232" t="s">
        <v>5882</v>
      </c>
      <c r="CT168" s="233" t="s">
        <v>5882</v>
      </c>
      <c r="CU168" s="234" t="s">
        <v>5882</v>
      </c>
      <c r="CV168" s="177">
        <v>10.9</v>
      </c>
      <c r="CW168" s="177">
        <v>900</v>
      </c>
      <c r="CX168" s="32">
        <v>990</v>
      </c>
      <c r="CY168" s="177">
        <v>1000</v>
      </c>
      <c r="CZ168" s="177">
        <v>1141</v>
      </c>
      <c r="DA168" s="61">
        <v>200000</v>
      </c>
      <c r="DB168" s="29" t="s">
        <v>4852</v>
      </c>
      <c r="DC168" s="177" t="s">
        <v>4498</v>
      </c>
      <c r="DD168" s="357" t="s">
        <v>6215</v>
      </c>
    </row>
    <row r="169" spans="1:108" ht="16.2" thickBot="1">
      <c r="A169" s="18">
        <v>164</v>
      </c>
      <c r="B169" s="373"/>
      <c r="C169" s="373"/>
      <c r="D169" s="388"/>
      <c r="E169" s="388"/>
      <c r="F169" s="373"/>
      <c r="G169" s="373"/>
      <c r="H169" s="373"/>
      <c r="I169" s="340" t="s">
        <v>6201</v>
      </c>
      <c r="J169" s="327" t="s">
        <v>4399</v>
      </c>
      <c r="K169" s="348" t="s">
        <v>5882</v>
      </c>
      <c r="L169" s="323" t="s">
        <v>4577</v>
      </c>
      <c r="M169" s="177" t="s">
        <v>4781</v>
      </c>
      <c r="N169" s="323" t="s">
        <v>4576</v>
      </c>
      <c r="O169" s="327" t="s">
        <v>4537</v>
      </c>
      <c r="P169" s="324" t="s">
        <v>4474</v>
      </c>
      <c r="Q169" s="324" t="s">
        <v>4474</v>
      </c>
      <c r="R169" s="324" t="s">
        <v>5882</v>
      </c>
      <c r="S169" s="324" t="s">
        <v>4474</v>
      </c>
      <c r="T169" s="324" t="s">
        <v>5882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5897</v>
      </c>
      <c r="AS169" s="178" t="s">
        <v>6205</v>
      </c>
      <c r="AT169" s="23">
        <f>640/AU169/0.25</f>
        <v>128</v>
      </c>
      <c r="AU169" s="324">
        <v>20</v>
      </c>
      <c r="AV169" s="324">
        <f t="shared" si="59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5882</v>
      </c>
      <c r="BJ169" s="228" t="s">
        <v>5882</v>
      </c>
      <c r="BK169" s="228" t="s">
        <v>5882</v>
      </c>
      <c r="BL169" s="155" t="s">
        <v>5946</v>
      </c>
      <c r="BM169" s="178">
        <v>10</v>
      </c>
      <c r="BN169" s="178">
        <v>19</v>
      </c>
      <c r="BO169" s="178">
        <v>100</v>
      </c>
      <c r="BP169" s="178">
        <v>75</v>
      </c>
      <c r="BQ169" s="14">
        <v>150</v>
      </c>
      <c r="BR169" s="155" t="s">
        <v>6199</v>
      </c>
      <c r="BS169" s="178" t="s">
        <v>6200</v>
      </c>
      <c r="BT169" s="23">
        <f>4*PI()*12^2/4</f>
        <v>452.38934211693021</v>
      </c>
      <c r="BU169" s="23">
        <v>25</v>
      </c>
      <c r="BV169" s="123">
        <v>5.1999999999999998E-3</v>
      </c>
      <c r="BW169" s="178" t="s">
        <v>6202</v>
      </c>
      <c r="BX169" s="87">
        <v>235</v>
      </c>
      <c r="BY169" s="23">
        <v>334</v>
      </c>
      <c r="BZ169" s="87">
        <v>360</v>
      </c>
      <c r="CA169" s="178">
        <v>463</v>
      </c>
      <c r="CB169" s="70">
        <v>200000</v>
      </c>
      <c r="CC169" s="178" t="s">
        <v>6202</v>
      </c>
      <c r="CD169" s="87">
        <v>235</v>
      </c>
      <c r="CE169" s="23">
        <v>303</v>
      </c>
      <c r="CF169" s="87">
        <v>360</v>
      </c>
      <c r="CG169" s="23">
        <v>438</v>
      </c>
      <c r="CH169" s="70">
        <v>200000</v>
      </c>
      <c r="CI169" s="178" t="s">
        <v>6202</v>
      </c>
      <c r="CJ169" s="87">
        <v>235</v>
      </c>
      <c r="CK169" s="35">
        <v>300</v>
      </c>
      <c r="CL169" s="87">
        <v>360</v>
      </c>
      <c r="CM169" s="35">
        <v>450</v>
      </c>
      <c r="CN169" s="70">
        <v>200000</v>
      </c>
      <c r="CO169" s="155" t="s">
        <v>6203</v>
      </c>
      <c r="CP169" s="23">
        <v>30.5</v>
      </c>
      <c r="CQ169" s="77"/>
      <c r="CR169" s="83">
        <v>28950</v>
      </c>
      <c r="CS169" s="94">
        <v>634</v>
      </c>
      <c r="CT169" s="84">
        <v>657</v>
      </c>
      <c r="CU169" s="67">
        <v>200000</v>
      </c>
      <c r="CV169" s="178">
        <v>10.9</v>
      </c>
      <c r="CW169" s="178">
        <v>900</v>
      </c>
      <c r="CX169" s="34">
        <v>990</v>
      </c>
      <c r="CY169" s="178">
        <v>1000</v>
      </c>
      <c r="CZ169" s="178">
        <v>1141</v>
      </c>
      <c r="DA169" s="77">
        <v>200000</v>
      </c>
      <c r="DB169" s="27" t="s">
        <v>6208</v>
      </c>
      <c r="DC169" s="155" t="s">
        <v>4498</v>
      </c>
      <c r="DD169" s="358" t="s">
        <v>6213</v>
      </c>
    </row>
    <row r="170" spans="1:108">
      <c r="A170" s="18">
        <v>165</v>
      </c>
      <c r="B170" s="361">
        <v>24</v>
      </c>
      <c r="C170" s="361">
        <v>1996</v>
      </c>
      <c r="D170" s="384" t="s">
        <v>4789</v>
      </c>
      <c r="E170" s="384" t="s">
        <v>4940</v>
      </c>
      <c r="F170" s="361">
        <v>2</v>
      </c>
      <c r="G170" s="368" t="s">
        <v>5998</v>
      </c>
      <c r="H170" s="368" t="s">
        <v>5997</v>
      </c>
      <c r="I170" s="147" t="s">
        <v>4490</v>
      </c>
      <c r="J170" s="214" t="s">
        <v>4</v>
      </c>
      <c r="K170" s="30" t="s">
        <v>6155</v>
      </c>
      <c r="L170" s="259" t="s">
        <v>4578</v>
      </c>
      <c r="M170" s="176" t="s">
        <v>4782</v>
      </c>
      <c r="N170" s="17" t="s">
        <v>4576</v>
      </c>
      <c r="O170" s="176" t="s">
        <v>4404</v>
      </c>
      <c r="P170" s="176" t="s">
        <v>4474</v>
      </c>
      <c r="Q170" s="176" t="s">
        <v>4419</v>
      </c>
      <c r="R170" s="30">
        <v>20</v>
      </c>
      <c r="S170" s="176" t="s">
        <v>4474</v>
      </c>
      <c r="T170" s="176" t="s">
        <v>5882</v>
      </c>
      <c r="U170" s="30" t="s">
        <v>4629</v>
      </c>
      <c r="V170" s="88">
        <v>10</v>
      </c>
      <c r="W170" s="266">
        <v>0</v>
      </c>
      <c r="X170" s="17" t="s">
        <v>5882</v>
      </c>
      <c r="Y170" s="171" t="s">
        <v>4584</v>
      </c>
      <c r="Z170" s="226" t="s">
        <v>5882</v>
      </c>
      <c r="AA170" s="226" t="s">
        <v>5882</v>
      </c>
      <c r="AB170" s="31">
        <v>51</v>
      </c>
      <c r="AC170" s="226" t="s">
        <v>5882</v>
      </c>
      <c r="AD170" s="226" t="s">
        <v>5882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2">(AO170-AF170)/2</f>
        <v>0</v>
      </c>
      <c r="AR170" s="214" t="s">
        <v>5897</v>
      </c>
      <c r="AS170" s="176" t="s">
        <v>4567</v>
      </c>
      <c r="AT170" s="16">
        <f>0.4*CW170*AV170/1000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5882</v>
      </c>
      <c r="BH170" s="226" t="s">
        <v>5882</v>
      </c>
      <c r="BI170" s="226" t="s">
        <v>5882</v>
      </c>
      <c r="BJ170" s="226" t="s">
        <v>5882</v>
      </c>
      <c r="BK170" s="226" t="s">
        <v>5882</v>
      </c>
      <c r="BL170" s="225" t="s">
        <v>5882</v>
      </c>
      <c r="BM170" s="226" t="s">
        <v>5882</v>
      </c>
      <c r="BN170" s="226" t="s">
        <v>5882</v>
      </c>
      <c r="BO170" s="226" t="s">
        <v>5882</v>
      </c>
      <c r="BP170" s="226" t="s">
        <v>5882</v>
      </c>
      <c r="BQ170" s="244" t="s">
        <v>5882</v>
      </c>
      <c r="BR170" s="226" t="s">
        <v>5882</v>
      </c>
      <c r="BS170" s="226" t="s">
        <v>5882</v>
      </c>
      <c r="BT170" s="226" t="s">
        <v>5882</v>
      </c>
      <c r="BU170" s="226" t="s">
        <v>5882</v>
      </c>
      <c r="BV170" s="244" t="s">
        <v>5882</v>
      </c>
      <c r="BW170" s="176" t="s">
        <v>4397</v>
      </c>
      <c r="BX170" s="176">
        <v>225</v>
      </c>
      <c r="BY170" s="31">
        <f>BX170*1.3</f>
        <v>292.5</v>
      </c>
      <c r="BZ170" s="176">
        <v>360</v>
      </c>
      <c r="CA170" s="31">
        <f>BZ170*1.2</f>
        <v>432</v>
      </c>
      <c r="CB170" s="88">
        <v>200000</v>
      </c>
      <c r="CC170" s="214" t="s">
        <v>4397</v>
      </c>
      <c r="CD170" s="176">
        <v>225</v>
      </c>
      <c r="CE170" s="31">
        <f>CD170*1.3</f>
        <v>292.5</v>
      </c>
      <c r="CF170" s="65">
        <v>360</v>
      </c>
      <c r="CG170" s="31">
        <f>CF170*1.2</f>
        <v>432</v>
      </c>
      <c r="CH170" s="88">
        <v>200000</v>
      </c>
      <c r="CI170" s="30" t="s">
        <v>4514</v>
      </c>
      <c r="CJ170" s="65">
        <v>225</v>
      </c>
      <c r="CK170" s="176">
        <v>309</v>
      </c>
      <c r="CL170" s="65">
        <v>360</v>
      </c>
      <c r="CM170" s="176">
        <v>408</v>
      </c>
      <c r="CN170" s="30">
        <v>200000</v>
      </c>
      <c r="CO170" s="229" t="s">
        <v>5882</v>
      </c>
      <c r="CP170" s="230" t="s">
        <v>5882</v>
      </c>
      <c r="CQ170" s="230" t="s">
        <v>5882</v>
      </c>
      <c r="CR170" s="231" t="s">
        <v>5882</v>
      </c>
      <c r="CS170" s="229" t="s">
        <v>5882</v>
      </c>
      <c r="CT170" s="230" t="s">
        <v>5882</v>
      </c>
      <c r="CU170" s="231" t="s">
        <v>5882</v>
      </c>
      <c r="CV170" s="176">
        <v>8.8000000000000007</v>
      </c>
      <c r="CW170" s="176">
        <v>640</v>
      </c>
      <c r="CX170" s="30">
        <v>730</v>
      </c>
      <c r="CY170" s="176">
        <v>800</v>
      </c>
      <c r="CZ170" s="30">
        <v>940</v>
      </c>
      <c r="DA170" s="76">
        <v>200000</v>
      </c>
      <c r="DB170" s="28" t="s">
        <v>4851</v>
      </c>
      <c r="DC170" s="176" t="s">
        <v>4498</v>
      </c>
      <c r="DD170" s="356" t="s">
        <v>4636</v>
      </c>
    </row>
    <row r="171" spans="1:108" ht="16.2" thickBot="1">
      <c r="A171" s="18">
        <v>166</v>
      </c>
      <c r="B171" s="363"/>
      <c r="C171" s="363"/>
      <c r="D171" s="386"/>
      <c r="E171" s="386"/>
      <c r="F171" s="363"/>
      <c r="G171" s="370"/>
      <c r="H171" s="370"/>
      <c r="I171" s="148" t="s">
        <v>4491</v>
      </c>
      <c r="J171" s="155" t="s">
        <v>4</v>
      </c>
      <c r="K171" s="34" t="s">
        <v>6155</v>
      </c>
      <c r="L171" s="155" t="s">
        <v>4578</v>
      </c>
      <c r="M171" s="178" t="s">
        <v>4782</v>
      </c>
      <c r="N171" s="14" t="s">
        <v>4576</v>
      </c>
      <c r="O171" s="178" t="s">
        <v>4404</v>
      </c>
      <c r="P171" s="178" t="s">
        <v>4474</v>
      </c>
      <c r="Q171" s="178" t="s">
        <v>4419</v>
      </c>
      <c r="R171" s="34">
        <v>20</v>
      </c>
      <c r="S171" s="178" t="s">
        <v>4474</v>
      </c>
      <c r="T171" s="178" t="s">
        <v>5882</v>
      </c>
      <c r="U171" s="34" t="s">
        <v>4629</v>
      </c>
      <c r="V171" s="119">
        <v>10</v>
      </c>
      <c r="W171" s="267">
        <v>0</v>
      </c>
      <c r="X171" s="14" t="s">
        <v>5882</v>
      </c>
      <c r="Y171" s="173" t="s">
        <v>4584</v>
      </c>
      <c r="Z171" s="228" t="s">
        <v>5882</v>
      </c>
      <c r="AA171" s="228" t="s">
        <v>5882</v>
      </c>
      <c r="AB171" s="35">
        <v>51</v>
      </c>
      <c r="AC171" s="228" t="s">
        <v>5882</v>
      </c>
      <c r="AD171" s="228" t="s">
        <v>5882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2"/>
        <v>0</v>
      </c>
      <c r="AR171" s="155" t="s">
        <v>5897</v>
      </c>
      <c r="AS171" s="178" t="s">
        <v>4567</v>
      </c>
      <c r="AT171" s="23">
        <f>0.4*CW171*AV171/1000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3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5882</v>
      </c>
      <c r="BH171" s="228" t="s">
        <v>5882</v>
      </c>
      <c r="BI171" s="228" t="s">
        <v>5882</v>
      </c>
      <c r="BJ171" s="228" t="s">
        <v>5882</v>
      </c>
      <c r="BK171" s="228" t="s">
        <v>5882</v>
      </c>
      <c r="BL171" s="227" t="s">
        <v>5882</v>
      </c>
      <c r="BM171" s="228" t="s">
        <v>5882</v>
      </c>
      <c r="BN171" s="228" t="s">
        <v>5882</v>
      </c>
      <c r="BO171" s="228" t="s">
        <v>5882</v>
      </c>
      <c r="BP171" s="228" t="s">
        <v>5882</v>
      </c>
      <c r="BQ171" s="243" t="s">
        <v>5882</v>
      </c>
      <c r="BR171" s="228" t="s">
        <v>5882</v>
      </c>
      <c r="BS171" s="228" t="s">
        <v>5882</v>
      </c>
      <c r="BT171" s="228" t="s">
        <v>5882</v>
      </c>
      <c r="BU171" s="228" t="s">
        <v>5882</v>
      </c>
      <c r="BV171" s="243" t="s">
        <v>5882</v>
      </c>
      <c r="BW171" s="178" t="s">
        <v>4397</v>
      </c>
      <c r="BX171" s="178">
        <v>225</v>
      </c>
      <c r="BY171" s="35">
        <f>BX171*1.3</f>
        <v>292.5</v>
      </c>
      <c r="BZ171" s="178">
        <v>360</v>
      </c>
      <c r="CA171" s="35">
        <f>BZ171*1.2</f>
        <v>432</v>
      </c>
      <c r="CB171" s="70">
        <v>200000</v>
      </c>
      <c r="CC171" s="155" t="s">
        <v>4397</v>
      </c>
      <c r="CD171" s="178">
        <v>225</v>
      </c>
      <c r="CE171" s="35">
        <f>CD171*1.3</f>
        <v>292.5</v>
      </c>
      <c r="CF171" s="87">
        <v>360</v>
      </c>
      <c r="CG171" s="35">
        <f>CF171*1.2</f>
        <v>432</v>
      </c>
      <c r="CH171" s="70">
        <v>200000</v>
      </c>
      <c r="CI171" s="34" t="s">
        <v>4514</v>
      </c>
      <c r="CJ171" s="87">
        <v>225</v>
      </c>
      <c r="CK171" s="178">
        <v>309</v>
      </c>
      <c r="CL171" s="87">
        <v>360</v>
      </c>
      <c r="CM171" s="178">
        <v>408</v>
      </c>
      <c r="CN171" s="77">
        <v>200000</v>
      </c>
      <c r="CO171" s="235" t="s">
        <v>5882</v>
      </c>
      <c r="CP171" s="236" t="s">
        <v>5882</v>
      </c>
      <c r="CQ171" s="236" t="s">
        <v>5882</v>
      </c>
      <c r="CR171" s="237" t="s">
        <v>5882</v>
      </c>
      <c r="CS171" s="235" t="s">
        <v>5882</v>
      </c>
      <c r="CT171" s="236" t="s">
        <v>5882</v>
      </c>
      <c r="CU171" s="237" t="s">
        <v>5882</v>
      </c>
      <c r="CV171" s="178">
        <v>8.8000000000000007</v>
      </c>
      <c r="CW171" s="178">
        <v>640</v>
      </c>
      <c r="CX171" s="34">
        <v>730</v>
      </c>
      <c r="CY171" s="178">
        <v>800</v>
      </c>
      <c r="CZ171" s="34">
        <v>940</v>
      </c>
      <c r="DA171" s="77">
        <v>200000</v>
      </c>
      <c r="DB171" s="27" t="s">
        <v>28</v>
      </c>
      <c r="DC171" s="178" t="s">
        <v>4498</v>
      </c>
      <c r="DD171" s="358" t="s">
        <v>4636</v>
      </c>
    </row>
    <row r="172" spans="1:108">
      <c r="A172" s="18">
        <v>167</v>
      </c>
      <c r="B172" s="361">
        <v>25</v>
      </c>
      <c r="C172" s="361">
        <v>1996</v>
      </c>
      <c r="D172" s="378" t="s">
        <v>4752</v>
      </c>
      <c r="E172" s="384" t="s">
        <v>4939</v>
      </c>
      <c r="F172" s="361">
        <v>7</v>
      </c>
      <c r="G172" s="371" t="s">
        <v>6003</v>
      </c>
      <c r="H172" s="361" t="s">
        <v>5992</v>
      </c>
      <c r="I172" s="43" t="s">
        <v>4705</v>
      </c>
      <c r="J172" s="214" t="s">
        <v>4399</v>
      </c>
      <c r="K172" s="176" t="s">
        <v>5882</v>
      </c>
      <c r="L172" s="259" t="s">
        <v>4577</v>
      </c>
      <c r="M172" s="176" t="s">
        <v>4781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5882</v>
      </c>
      <c r="S172" s="176" t="s">
        <v>4474</v>
      </c>
      <c r="T172" s="176" t="s">
        <v>5882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5897</v>
      </c>
      <c r="AS172" s="176" t="s">
        <v>4686</v>
      </c>
      <c r="AT172" s="16">
        <v>30.5</v>
      </c>
      <c r="AU172" s="176">
        <v>20</v>
      </c>
      <c r="AV172" s="176">
        <f t="shared" ref="AV172:AV184" si="64">IF(AU172=24,353,IF(AU172=22,303,IF(AU172=20,245,IF(AU172=16,157,0))))</f>
        <v>245</v>
      </c>
      <c r="AW172" s="16">
        <v>62</v>
      </c>
      <c r="AX172" s="16">
        <f t="shared" ref="AX172:AX184" si="65">AW172</f>
        <v>62</v>
      </c>
      <c r="AY172" s="16">
        <v>0</v>
      </c>
      <c r="AZ172" s="16">
        <v>70</v>
      </c>
      <c r="BA172" s="16">
        <f t="shared" ref="BA172:BA181" si="66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5882</v>
      </c>
      <c r="BH172" s="226" t="s">
        <v>5882</v>
      </c>
      <c r="BI172" s="226" t="s">
        <v>5882</v>
      </c>
      <c r="BJ172" s="226" t="s">
        <v>5882</v>
      </c>
      <c r="BK172" s="226" t="s">
        <v>5882</v>
      </c>
      <c r="BL172" s="225" t="s">
        <v>5882</v>
      </c>
      <c r="BM172" s="226" t="s">
        <v>5882</v>
      </c>
      <c r="BN172" s="226" t="s">
        <v>5882</v>
      </c>
      <c r="BO172" s="226" t="s">
        <v>5882</v>
      </c>
      <c r="BP172" s="226" t="s">
        <v>5882</v>
      </c>
      <c r="BQ172" s="244" t="s">
        <v>5882</v>
      </c>
      <c r="BR172" s="226" t="s">
        <v>5882</v>
      </c>
      <c r="BS172" s="226" t="s">
        <v>5882</v>
      </c>
      <c r="BT172" s="226" t="s">
        <v>5882</v>
      </c>
      <c r="BU172" s="226" t="s">
        <v>5882</v>
      </c>
      <c r="BV172" s="244" t="s">
        <v>5882</v>
      </c>
      <c r="BW172" s="176" t="s">
        <v>5755</v>
      </c>
      <c r="BX172" s="16">
        <v>275</v>
      </c>
      <c r="BY172" s="16">
        <v>343.5</v>
      </c>
      <c r="BZ172" s="16">
        <v>410</v>
      </c>
      <c r="CA172" s="16">
        <v>489.5</v>
      </c>
      <c r="CB172" s="81">
        <v>202500</v>
      </c>
      <c r="CC172" s="176" t="s">
        <v>5755</v>
      </c>
      <c r="CD172" s="16">
        <v>275</v>
      </c>
      <c r="CE172" s="16">
        <v>424</v>
      </c>
      <c r="CF172" s="72">
        <v>410</v>
      </c>
      <c r="CG172" s="16">
        <v>545.5</v>
      </c>
      <c r="CH172" s="81">
        <v>205000</v>
      </c>
      <c r="CI172" s="176" t="s">
        <v>5755</v>
      </c>
      <c r="CJ172" s="65">
        <v>275</v>
      </c>
      <c r="CK172" s="176">
        <v>278</v>
      </c>
      <c r="CL172" s="65">
        <v>410</v>
      </c>
      <c r="CM172" s="176">
        <v>448</v>
      </c>
      <c r="CN172" s="81">
        <v>199000</v>
      </c>
      <c r="CO172" s="229" t="s">
        <v>5882</v>
      </c>
      <c r="CP172" s="230" t="s">
        <v>5882</v>
      </c>
      <c r="CQ172" s="230" t="s">
        <v>5882</v>
      </c>
      <c r="CR172" s="231" t="s">
        <v>5882</v>
      </c>
      <c r="CS172" s="229" t="s">
        <v>5882</v>
      </c>
      <c r="CT172" s="230" t="s">
        <v>5882</v>
      </c>
      <c r="CU172" s="231" t="s">
        <v>5882</v>
      </c>
      <c r="CV172" s="176">
        <v>8.8000000000000007</v>
      </c>
      <c r="CW172" s="176">
        <v>640</v>
      </c>
      <c r="CX172" s="30">
        <v>730</v>
      </c>
      <c r="CY172" s="176">
        <v>800</v>
      </c>
      <c r="CZ172" s="32">
        <v>940</v>
      </c>
      <c r="DA172" s="76">
        <v>200000</v>
      </c>
      <c r="DB172" s="43" t="s">
        <v>5922</v>
      </c>
      <c r="DC172" s="176" t="s">
        <v>4498</v>
      </c>
      <c r="DD172" s="357" t="s">
        <v>4636</v>
      </c>
    </row>
    <row r="173" spans="1:108">
      <c r="A173" s="18">
        <v>168</v>
      </c>
      <c r="B173" s="362"/>
      <c r="C173" s="362"/>
      <c r="D173" s="379"/>
      <c r="E173" s="385"/>
      <c r="F173" s="362"/>
      <c r="G173" s="372"/>
      <c r="H173" s="362"/>
      <c r="I173" s="143" t="s">
        <v>4699</v>
      </c>
      <c r="J173" s="215" t="s">
        <v>4399</v>
      </c>
      <c r="K173" s="177" t="s">
        <v>5882</v>
      </c>
      <c r="L173" s="260" t="s">
        <v>4577</v>
      </c>
      <c r="M173" s="177" t="s">
        <v>4781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5882</v>
      </c>
      <c r="S173" s="177" t="s">
        <v>4474</v>
      </c>
      <c r="T173" s="177" t="s">
        <v>5882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7">(AO173-AF173)/2</f>
        <v>11.400000000000006</v>
      </c>
      <c r="AQ173" s="21">
        <f t="shared" si="62"/>
        <v>11.400000000000006</v>
      </c>
      <c r="AR173" s="215" t="s">
        <v>5897</v>
      </c>
      <c r="AS173" s="177" t="s">
        <v>4686</v>
      </c>
      <c r="AT173" s="21">
        <v>30.5</v>
      </c>
      <c r="AU173" s="177">
        <v>20</v>
      </c>
      <c r="AV173" s="177">
        <f t="shared" si="64"/>
        <v>245</v>
      </c>
      <c r="AW173" s="21">
        <v>62</v>
      </c>
      <c r="AX173" s="21">
        <f t="shared" si="65"/>
        <v>62</v>
      </c>
      <c r="AY173" s="21">
        <v>0</v>
      </c>
      <c r="AZ173" s="21">
        <v>70</v>
      </c>
      <c r="BA173" s="21">
        <f t="shared" si="66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46</v>
      </c>
      <c r="BK173" s="177" t="s">
        <v>4663</v>
      </c>
      <c r="BL173" s="221" t="s">
        <v>5946</v>
      </c>
      <c r="BM173" s="177">
        <v>14</v>
      </c>
      <c r="BN173" s="177">
        <v>19</v>
      </c>
      <c r="BO173" s="177">
        <v>90</v>
      </c>
      <c r="BP173" s="177">
        <v>100</v>
      </c>
      <c r="BQ173" s="18">
        <v>225</v>
      </c>
      <c r="BR173" s="177" t="s">
        <v>4698</v>
      </c>
      <c r="BS173" s="177" t="s">
        <v>4697</v>
      </c>
      <c r="BT173" s="21">
        <f t="shared" ref="BT173:BT177" si="68">4*PI()*12^2/4+4*PI()*10^2/4</f>
        <v>766.54860747590953</v>
      </c>
      <c r="BU173" s="32">
        <v>50</v>
      </c>
      <c r="BV173" s="122">
        <f t="shared" ref="BV173:BV178" si="69">(4*PI()*12^2/4+4*PI()*10^2/4)/BG173/BH173</f>
        <v>6.9686237043264506E-3</v>
      </c>
      <c r="BW173" s="177" t="s">
        <v>5755</v>
      </c>
      <c r="BX173" s="21">
        <v>275</v>
      </c>
      <c r="BY173" s="21">
        <v>343.5</v>
      </c>
      <c r="BZ173" s="21">
        <v>410</v>
      </c>
      <c r="CA173" s="21">
        <v>489.5</v>
      </c>
      <c r="CB173" s="69">
        <v>202500</v>
      </c>
      <c r="CC173" s="177" t="s">
        <v>5755</v>
      </c>
      <c r="CD173" s="21">
        <v>275</v>
      </c>
      <c r="CE173" s="21">
        <v>424</v>
      </c>
      <c r="CF173" s="47">
        <v>410</v>
      </c>
      <c r="CG173" s="21">
        <v>545.5</v>
      </c>
      <c r="CH173" s="69">
        <v>205000</v>
      </c>
      <c r="CI173" s="177" t="s">
        <v>5755</v>
      </c>
      <c r="CJ173" s="60">
        <v>275</v>
      </c>
      <c r="CK173" s="177">
        <v>278</v>
      </c>
      <c r="CL173" s="60">
        <v>410</v>
      </c>
      <c r="CM173" s="177">
        <v>448</v>
      </c>
      <c r="CN173" s="69">
        <v>199000</v>
      </c>
      <c r="CO173" s="215" t="s">
        <v>5886</v>
      </c>
      <c r="CP173" s="32">
        <v>37</v>
      </c>
      <c r="CQ173" s="33">
        <v>2.9</v>
      </c>
      <c r="CR173" s="67">
        <v>33000</v>
      </c>
      <c r="CS173" s="93">
        <v>479.5</v>
      </c>
      <c r="CT173" s="64">
        <v>748.5</v>
      </c>
      <c r="CU173" s="69">
        <v>199000</v>
      </c>
      <c r="CV173" s="177">
        <v>8.8000000000000007</v>
      </c>
      <c r="CW173" s="177">
        <v>640</v>
      </c>
      <c r="CX173" s="32">
        <v>730</v>
      </c>
      <c r="CY173" s="177">
        <v>800</v>
      </c>
      <c r="CZ173" s="32">
        <v>940</v>
      </c>
      <c r="DA173" s="61">
        <v>200000</v>
      </c>
      <c r="DB173" s="41" t="s">
        <v>4839</v>
      </c>
      <c r="DC173" s="177" t="s">
        <v>4498</v>
      </c>
      <c r="DD173" s="357" t="s">
        <v>4636</v>
      </c>
    </row>
    <row r="174" spans="1:108">
      <c r="A174" s="18">
        <v>169</v>
      </c>
      <c r="B174" s="362"/>
      <c r="C174" s="362"/>
      <c r="D174" s="379"/>
      <c r="E174" s="385"/>
      <c r="F174" s="362"/>
      <c r="G174" s="372"/>
      <c r="H174" s="362"/>
      <c r="I174" s="143" t="s">
        <v>4700</v>
      </c>
      <c r="J174" s="215" t="s">
        <v>4399</v>
      </c>
      <c r="K174" s="177" t="s">
        <v>5882</v>
      </c>
      <c r="L174" s="260" t="s">
        <v>4577</v>
      </c>
      <c r="M174" s="177" t="s">
        <v>4781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5882</v>
      </c>
      <c r="S174" s="177" t="s">
        <v>4474</v>
      </c>
      <c r="T174" s="177" t="s">
        <v>5882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7"/>
        <v>11.400000000000006</v>
      </c>
      <c r="AQ174" s="21">
        <f t="shared" si="62"/>
        <v>11.400000000000006</v>
      </c>
      <c r="AR174" s="215" t="s">
        <v>5897</v>
      </c>
      <c r="AS174" s="177" t="s">
        <v>4686</v>
      </c>
      <c r="AT174" s="21">
        <v>30.5</v>
      </c>
      <c r="AU174" s="177">
        <v>20</v>
      </c>
      <c r="AV174" s="177">
        <f t="shared" si="64"/>
        <v>245</v>
      </c>
      <c r="AW174" s="21">
        <v>62</v>
      </c>
      <c r="AX174" s="21">
        <f t="shared" si="65"/>
        <v>62</v>
      </c>
      <c r="AY174" s="21">
        <v>0</v>
      </c>
      <c r="AZ174" s="21">
        <v>70</v>
      </c>
      <c r="BA174" s="21">
        <f t="shared" si="66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46</v>
      </c>
      <c r="BK174" s="177" t="s">
        <v>4663</v>
      </c>
      <c r="BL174" s="221" t="s">
        <v>5946</v>
      </c>
      <c r="BM174" s="177">
        <v>14</v>
      </c>
      <c r="BN174" s="177">
        <v>19</v>
      </c>
      <c r="BO174" s="177">
        <v>90</v>
      </c>
      <c r="BP174" s="177">
        <v>100</v>
      </c>
      <c r="BQ174" s="18">
        <v>225</v>
      </c>
      <c r="BR174" s="177" t="s">
        <v>4698</v>
      </c>
      <c r="BS174" s="177" t="s">
        <v>4697</v>
      </c>
      <c r="BT174" s="21">
        <f t="shared" si="68"/>
        <v>766.54860747590953</v>
      </c>
      <c r="BU174" s="32">
        <v>50</v>
      </c>
      <c r="BV174" s="122">
        <f t="shared" si="69"/>
        <v>6.9686237043264506E-3</v>
      </c>
      <c r="BW174" s="177" t="s">
        <v>5755</v>
      </c>
      <c r="BX174" s="21">
        <v>275</v>
      </c>
      <c r="BY174" s="21">
        <v>343.5</v>
      </c>
      <c r="BZ174" s="21">
        <v>410</v>
      </c>
      <c r="CA174" s="21">
        <v>489.5</v>
      </c>
      <c r="CB174" s="69">
        <v>202500</v>
      </c>
      <c r="CC174" s="177" t="s">
        <v>5755</v>
      </c>
      <c r="CD174" s="21">
        <v>275</v>
      </c>
      <c r="CE174" s="21">
        <v>424</v>
      </c>
      <c r="CF174" s="47">
        <v>410</v>
      </c>
      <c r="CG174" s="21">
        <v>545.5</v>
      </c>
      <c r="CH174" s="69">
        <v>205000</v>
      </c>
      <c r="CI174" s="177" t="s">
        <v>5755</v>
      </c>
      <c r="CJ174" s="60">
        <v>275</v>
      </c>
      <c r="CK174" s="177">
        <v>278</v>
      </c>
      <c r="CL174" s="60">
        <v>410</v>
      </c>
      <c r="CM174" s="177">
        <v>448</v>
      </c>
      <c r="CN174" s="69">
        <v>199000</v>
      </c>
      <c r="CO174" s="215" t="s">
        <v>5886</v>
      </c>
      <c r="CP174" s="32">
        <v>37</v>
      </c>
      <c r="CQ174" s="33">
        <v>2.9</v>
      </c>
      <c r="CR174" s="67">
        <v>33000</v>
      </c>
      <c r="CS174" s="93">
        <v>479.5</v>
      </c>
      <c r="CT174" s="64">
        <v>748.5</v>
      </c>
      <c r="CU174" s="69">
        <v>199000</v>
      </c>
      <c r="CV174" s="177">
        <v>8.8000000000000007</v>
      </c>
      <c r="CW174" s="177">
        <v>640</v>
      </c>
      <c r="CX174" s="32">
        <v>730</v>
      </c>
      <c r="CY174" s="177">
        <v>800</v>
      </c>
      <c r="CZ174" s="32">
        <v>940</v>
      </c>
      <c r="DA174" s="61">
        <v>200000</v>
      </c>
      <c r="DB174" s="41" t="s">
        <v>6170</v>
      </c>
      <c r="DC174" s="177" t="s">
        <v>4498</v>
      </c>
      <c r="DD174" s="357" t="s">
        <v>4636</v>
      </c>
    </row>
    <row r="175" spans="1:108">
      <c r="A175" s="18">
        <v>170</v>
      </c>
      <c r="B175" s="362"/>
      <c r="C175" s="362"/>
      <c r="D175" s="379"/>
      <c r="E175" s="385"/>
      <c r="F175" s="362"/>
      <c r="G175" s="372"/>
      <c r="H175" s="362"/>
      <c r="I175" s="143" t="s">
        <v>4701</v>
      </c>
      <c r="J175" s="215" t="s">
        <v>4399</v>
      </c>
      <c r="K175" s="177" t="s">
        <v>5882</v>
      </c>
      <c r="L175" s="260" t="s">
        <v>4577</v>
      </c>
      <c r="M175" s="177" t="s">
        <v>4781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5882</v>
      </c>
      <c r="S175" s="177" t="s">
        <v>4474</v>
      </c>
      <c r="T175" s="177" t="s">
        <v>5882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7"/>
        <v>11.400000000000006</v>
      </c>
      <c r="AQ175" s="21">
        <f t="shared" si="62"/>
        <v>11.400000000000006</v>
      </c>
      <c r="AR175" s="215" t="s">
        <v>5897</v>
      </c>
      <c r="AS175" s="177" t="s">
        <v>4686</v>
      </c>
      <c r="AT175" s="21">
        <v>30.5</v>
      </c>
      <c r="AU175" s="177">
        <v>20</v>
      </c>
      <c r="AV175" s="177">
        <f t="shared" si="64"/>
        <v>245</v>
      </c>
      <c r="AW175" s="21">
        <v>62</v>
      </c>
      <c r="AX175" s="21">
        <f t="shared" si="65"/>
        <v>62</v>
      </c>
      <c r="AY175" s="21">
        <v>0</v>
      </c>
      <c r="AZ175" s="21">
        <v>70</v>
      </c>
      <c r="BA175" s="21">
        <f t="shared" si="66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46</v>
      </c>
      <c r="BK175" s="177" t="s">
        <v>4663</v>
      </c>
      <c r="BL175" s="221" t="s">
        <v>5946</v>
      </c>
      <c r="BM175" s="177">
        <v>14</v>
      </c>
      <c r="BN175" s="177">
        <v>19</v>
      </c>
      <c r="BO175" s="177">
        <v>90</v>
      </c>
      <c r="BP175" s="177">
        <v>100</v>
      </c>
      <c r="BQ175" s="18">
        <v>225</v>
      </c>
      <c r="BR175" s="177" t="s">
        <v>4698</v>
      </c>
      <c r="BS175" s="177" t="s">
        <v>4697</v>
      </c>
      <c r="BT175" s="21">
        <f t="shared" si="68"/>
        <v>766.54860747590953</v>
      </c>
      <c r="BU175" s="32">
        <v>50</v>
      </c>
      <c r="BV175" s="122">
        <f t="shared" si="69"/>
        <v>6.9686237043264506E-3</v>
      </c>
      <c r="BW175" s="177" t="s">
        <v>5755</v>
      </c>
      <c r="BX175" s="21">
        <v>275</v>
      </c>
      <c r="BY175" s="21">
        <v>343.5</v>
      </c>
      <c r="BZ175" s="21">
        <v>410</v>
      </c>
      <c r="CA175" s="21">
        <v>489.5</v>
      </c>
      <c r="CB175" s="69">
        <v>202500</v>
      </c>
      <c r="CC175" s="177" t="s">
        <v>5755</v>
      </c>
      <c r="CD175" s="21">
        <v>275</v>
      </c>
      <c r="CE175" s="21">
        <v>424</v>
      </c>
      <c r="CF175" s="47">
        <v>410</v>
      </c>
      <c r="CG175" s="21">
        <v>545.5</v>
      </c>
      <c r="CH175" s="69">
        <v>205000</v>
      </c>
      <c r="CI175" s="177" t="s">
        <v>5755</v>
      </c>
      <c r="CJ175" s="60">
        <v>275</v>
      </c>
      <c r="CK175" s="177">
        <v>278</v>
      </c>
      <c r="CL175" s="60">
        <v>410</v>
      </c>
      <c r="CM175" s="177">
        <v>448</v>
      </c>
      <c r="CN175" s="69">
        <v>199000</v>
      </c>
      <c r="CO175" s="215" t="s">
        <v>5886</v>
      </c>
      <c r="CP175" s="32">
        <v>37</v>
      </c>
      <c r="CQ175" s="33">
        <v>2.9</v>
      </c>
      <c r="CR175" s="67">
        <v>33000</v>
      </c>
      <c r="CS175" s="93">
        <v>479.5</v>
      </c>
      <c r="CT175" s="64">
        <v>748.5</v>
      </c>
      <c r="CU175" s="69">
        <v>199000</v>
      </c>
      <c r="CV175" s="177">
        <v>8.8000000000000007</v>
      </c>
      <c r="CW175" s="177">
        <v>640</v>
      </c>
      <c r="CX175" s="32">
        <v>730</v>
      </c>
      <c r="CY175" s="177">
        <v>800</v>
      </c>
      <c r="CZ175" s="32">
        <v>940</v>
      </c>
      <c r="DA175" s="61">
        <v>200000</v>
      </c>
      <c r="DB175" s="41" t="s">
        <v>4839</v>
      </c>
      <c r="DC175" s="177" t="s">
        <v>4498</v>
      </c>
      <c r="DD175" s="357" t="s">
        <v>4636</v>
      </c>
    </row>
    <row r="176" spans="1:108">
      <c r="A176" s="18">
        <v>171</v>
      </c>
      <c r="B176" s="362"/>
      <c r="C176" s="362"/>
      <c r="D176" s="379"/>
      <c r="E176" s="385"/>
      <c r="F176" s="362"/>
      <c r="G176" s="372"/>
      <c r="H176" s="362"/>
      <c r="I176" s="143" t="s">
        <v>4702</v>
      </c>
      <c r="J176" s="215" t="s">
        <v>4399</v>
      </c>
      <c r="K176" s="177" t="s">
        <v>5882</v>
      </c>
      <c r="L176" s="260" t="s">
        <v>4577</v>
      </c>
      <c r="M176" s="177" t="s">
        <v>4781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5882</v>
      </c>
      <c r="S176" s="177" t="s">
        <v>4474</v>
      </c>
      <c r="T176" s="177" t="s">
        <v>5882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7"/>
        <v>11.400000000000006</v>
      </c>
      <c r="AQ176" s="21">
        <f t="shared" si="62"/>
        <v>11.400000000000006</v>
      </c>
      <c r="AR176" s="215" t="s">
        <v>5897</v>
      </c>
      <c r="AS176" s="177" t="s">
        <v>4686</v>
      </c>
      <c r="AT176" s="21">
        <v>30.5</v>
      </c>
      <c r="AU176" s="177">
        <v>20</v>
      </c>
      <c r="AV176" s="177">
        <f t="shared" si="64"/>
        <v>245</v>
      </c>
      <c r="AW176" s="21">
        <v>63</v>
      </c>
      <c r="AX176" s="21">
        <f t="shared" si="65"/>
        <v>63</v>
      </c>
      <c r="AY176" s="21">
        <v>0</v>
      </c>
      <c r="AZ176" s="21">
        <v>70</v>
      </c>
      <c r="BA176" s="21">
        <f t="shared" si="66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46</v>
      </c>
      <c r="BK176" s="177" t="s">
        <v>4663</v>
      </c>
      <c r="BL176" s="221" t="s">
        <v>5946</v>
      </c>
      <c r="BM176" s="177">
        <v>14</v>
      </c>
      <c r="BN176" s="177">
        <v>19</v>
      </c>
      <c r="BO176" s="177">
        <v>90</v>
      </c>
      <c r="BP176" s="177">
        <v>100</v>
      </c>
      <c r="BQ176" s="18">
        <v>225</v>
      </c>
      <c r="BR176" s="177" t="s">
        <v>4698</v>
      </c>
      <c r="BS176" s="177" t="s">
        <v>4697</v>
      </c>
      <c r="BT176" s="21">
        <f t="shared" si="68"/>
        <v>766.54860747590953</v>
      </c>
      <c r="BU176" s="32">
        <v>50</v>
      </c>
      <c r="BV176" s="122">
        <f t="shared" si="69"/>
        <v>6.9686237043264506E-3</v>
      </c>
      <c r="BW176" s="177" t="s">
        <v>5755</v>
      </c>
      <c r="BX176" s="21">
        <v>275</v>
      </c>
      <c r="BY176" s="21">
        <v>343.5</v>
      </c>
      <c r="BZ176" s="21">
        <v>410</v>
      </c>
      <c r="CA176" s="21">
        <v>489.5</v>
      </c>
      <c r="CB176" s="69">
        <v>202500</v>
      </c>
      <c r="CC176" s="177" t="s">
        <v>5755</v>
      </c>
      <c r="CD176" s="21">
        <v>275</v>
      </c>
      <c r="CE176" s="21">
        <v>424</v>
      </c>
      <c r="CF176" s="47">
        <v>410</v>
      </c>
      <c r="CG176" s="21">
        <v>545.5</v>
      </c>
      <c r="CH176" s="69">
        <v>205000</v>
      </c>
      <c r="CI176" s="177" t="s">
        <v>5755</v>
      </c>
      <c r="CJ176" s="60">
        <v>275</v>
      </c>
      <c r="CK176" s="177">
        <v>278</v>
      </c>
      <c r="CL176" s="60">
        <v>410</v>
      </c>
      <c r="CM176" s="177">
        <v>448</v>
      </c>
      <c r="CN176" s="69">
        <v>199000</v>
      </c>
      <c r="CO176" s="215" t="s">
        <v>5886</v>
      </c>
      <c r="CP176" s="32">
        <v>37</v>
      </c>
      <c r="CQ176" s="33">
        <v>2.9</v>
      </c>
      <c r="CR176" s="67">
        <v>33000</v>
      </c>
      <c r="CS176" s="93">
        <v>479.5</v>
      </c>
      <c r="CT176" s="64">
        <v>748.5</v>
      </c>
      <c r="CU176" s="69">
        <v>199000</v>
      </c>
      <c r="CV176" s="177">
        <v>8.8000000000000007</v>
      </c>
      <c r="CW176" s="177">
        <v>640</v>
      </c>
      <c r="CX176" s="32">
        <v>730</v>
      </c>
      <c r="CY176" s="177">
        <v>800</v>
      </c>
      <c r="CZ176" s="32">
        <v>940</v>
      </c>
      <c r="DA176" s="61">
        <v>200000</v>
      </c>
      <c r="DB176" s="41" t="s">
        <v>4839</v>
      </c>
      <c r="DC176" s="177" t="s">
        <v>4498</v>
      </c>
      <c r="DD176" s="357" t="s">
        <v>4636</v>
      </c>
    </row>
    <row r="177" spans="1:108">
      <c r="A177" s="18">
        <v>172</v>
      </c>
      <c r="B177" s="362"/>
      <c r="C177" s="362"/>
      <c r="D177" s="379"/>
      <c r="E177" s="385"/>
      <c r="F177" s="362"/>
      <c r="G177" s="372"/>
      <c r="H177" s="362"/>
      <c r="I177" s="143" t="s">
        <v>4703</v>
      </c>
      <c r="J177" s="215" t="s">
        <v>4399</v>
      </c>
      <c r="K177" s="177" t="s">
        <v>5882</v>
      </c>
      <c r="L177" s="260" t="s">
        <v>4577</v>
      </c>
      <c r="M177" s="177" t="s">
        <v>4781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5882</v>
      </c>
      <c r="S177" s="177" t="s">
        <v>4474</v>
      </c>
      <c r="T177" s="177" t="s">
        <v>5882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7"/>
        <v>11.400000000000006</v>
      </c>
      <c r="AQ177" s="21">
        <f t="shared" si="62"/>
        <v>11.400000000000006</v>
      </c>
      <c r="AR177" s="215" t="s">
        <v>5897</v>
      </c>
      <c r="AS177" s="177" t="s">
        <v>4686</v>
      </c>
      <c r="AT177" s="21">
        <v>30.5</v>
      </c>
      <c r="AU177" s="177">
        <v>20</v>
      </c>
      <c r="AV177" s="177">
        <f t="shared" si="64"/>
        <v>245</v>
      </c>
      <c r="AW177" s="21">
        <v>63</v>
      </c>
      <c r="AX177" s="21">
        <f t="shared" si="65"/>
        <v>63</v>
      </c>
      <c r="AY177" s="21">
        <v>0</v>
      </c>
      <c r="AZ177" s="21">
        <v>70</v>
      </c>
      <c r="BA177" s="21">
        <f t="shared" si="66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46</v>
      </c>
      <c r="BK177" s="177" t="s">
        <v>4663</v>
      </c>
      <c r="BL177" s="221" t="s">
        <v>5946</v>
      </c>
      <c r="BM177" s="177">
        <v>14</v>
      </c>
      <c r="BN177" s="177">
        <v>19</v>
      </c>
      <c r="BO177" s="177">
        <v>90</v>
      </c>
      <c r="BP177" s="177">
        <v>100</v>
      </c>
      <c r="BQ177" s="18">
        <v>225</v>
      </c>
      <c r="BR177" s="177" t="s">
        <v>4698</v>
      </c>
      <c r="BS177" s="177" t="s">
        <v>4697</v>
      </c>
      <c r="BT177" s="21">
        <f t="shared" si="68"/>
        <v>766.54860747590953</v>
      </c>
      <c r="BU177" s="32">
        <v>50</v>
      </c>
      <c r="BV177" s="122">
        <f t="shared" si="69"/>
        <v>6.9686237043264506E-3</v>
      </c>
      <c r="BW177" s="177" t="s">
        <v>5755</v>
      </c>
      <c r="BX177" s="21">
        <v>275</v>
      </c>
      <c r="BY177" s="21">
        <v>343.5</v>
      </c>
      <c r="BZ177" s="21">
        <v>410</v>
      </c>
      <c r="CA177" s="21">
        <v>489.5</v>
      </c>
      <c r="CB177" s="69">
        <v>202500</v>
      </c>
      <c r="CC177" s="177" t="s">
        <v>5755</v>
      </c>
      <c r="CD177" s="21">
        <v>275</v>
      </c>
      <c r="CE177" s="21">
        <v>424</v>
      </c>
      <c r="CF177" s="47">
        <v>410</v>
      </c>
      <c r="CG177" s="21">
        <v>545.5</v>
      </c>
      <c r="CH177" s="69">
        <v>205000</v>
      </c>
      <c r="CI177" s="177" t="s">
        <v>5755</v>
      </c>
      <c r="CJ177" s="60">
        <v>275</v>
      </c>
      <c r="CK177" s="177">
        <v>278</v>
      </c>
      <c r="CL177" s="60">
        <v>410</v>
      </c>
      <c r="CM177" s="177">
        <v>448</v>
      </c>
      <c r="CN177" s="69">
        <v>199000</v>
      </c>
      <c r="CO177" s="215" t="s">
        <v>5886</v>
      </c>
      <c r="CP177" s="32">
        <v>37</v>
      </c>
      <c r="CQ177" s="33">
        <v>2.9</v>
      </c>
      <c r="CR177" s="67">
        <v>33000</v>
      </c>
      <c r="CS177" s="93">
        <v>479.5</v>
      </c>
      <c r="CT177" s="64">
        <v>748.5</v>
      </c>
      <c r="CU177" s="69">
        <v>199000</v>
      </c>
      <c r="CV177" s="177">
        <v>8.8000000000000007</v>
      </c>
      <c r="CW177" s="177">
        <v>640</v>
      </c>
      <c r="CX177" s="32">
        <v>730</v>
      </c>
      <c r="CY177" s="177">
        <v>800</v>
      </c>
      <c r="CZ177" s="32">
        <v>940</v>
      </c>
      <c r="DA177" s="61">
        <v>200000</v>
      </c>
      <c r="DB177" s="41" t="s">
        <v>6161</v>
      </c>
      <c r="DC177" s="177" t="s">
        <v>4498</v>
      </c>
      <c r="DD177" s="357" t="s">
        <v>4636</v>
      </c>
    </row>
    <row r="178" spans="1:108" ht="16.2" thickBot="1">
      <c r="A178" s="18">
        <v>173</v>
      </c>
      <c r="B178" s="363"/>
      <c r="C178" s="363"/>
      <c r="D178" s="383"/>
      <c r="E178" s="386"/>
      <c r="F178" s="363"/>
      <c r="G178" s="373"/>
      <c r="H178" s="363"/>
      <c r="I178" s="144" t="s">
        <v>4704</v>
      </c>
      <c r="J178" s="155" t="s">
        <v>4399</v>
      </c>
      <c r="K178" s="178" t="s">
        <v>5882</v>
      </c>
      <c r="L178" s="155" t="s">
        <v>4577</v>
      </c>
      <c r="M178" s="178" t="s">
        <v>4781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5882</v>
      </c>
      <c r="S178" s="178" t="s">
        <v>4474</v>
      </c>
      <c r="T178" s="178" t="s">
        <v>5882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7"/>
        <v>11.400000000000006</v>
      </c>
      <c r="AQ178" s="23">
        <f t="shared" si="62"/>
        <v>11.400000000000006</v>
      </c>
      <c r="AR178" s="155" t="s">
        <v>5897</v>
      </c>
      <c r="AS178" s="178" t="s">
        <v>4686</v>
      </c>
      <c r="AT178" s="23">
        <v>30.5</v>
      </c>
      <c r="AU178" s="178">
        <v>20</v>
      </c>
      <c r="AV178" s="178">
        <f t="shared" si="64"/>
        <v>245</v>
      </c>
      <c r="AW178" s="23">
        <v>63</v>
      </c>
      <c r="AX178" s="23">
        <f t="shared" si="65"/>
        <v>63</v>
      </c>
      <c r="AY178" s="23">
        <v>0</v>
      </c>
      <c r="AZ178" s="23">
        <v>70</v>
      </c>
      <c r="BA178" s="23">
        <f t="shared" si="66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46</v>
      </c>
      <c r="BK178" s="178" t="s">
        <v>4663</v>
      </c>
      <c r="BL178" s="155" t="s">
        <v>5946</v>
      </c>
      <c r="BM178" s="178">
        <v>14</v>
      </c>
      <c r="BN178" s="178">
        <v>19</v>
      </c>
      <c r="BO178" s="178">
        <v>90</v>
      </c>
      <c r="BP178" s="178">
        <v>100</v>
      </c>
      <c r="BQ178" s="14">
        <v>225</v>
      </c>
      <c r="BR178" s="178" t="s">
        <v>4698</v>
      </c>
      <c r="BS178" s="178" t="s">
        <v>4697</v>
      </c>
      <c r="BT178" s="23">
        <f>4*PI()*12^2/4+4*PI()*10^2/4</f>
        <v>766.54860747590953</v>
      </c>
      <c r="BU178" s="34">
        <v>50</v>
      </c>
      <c r="BV178" s="123">
        <f t="shared" si="69"/>
        <v>6.9686237043264506E-3</v>
      </c>
      <c r="BW178" s="178" t="s">
        <v>5755</v>
      </c>
      <c r="BX178" s="23">
        <v>275</v>
      </c>
      <c r="BY178" s="23">
        <v>343.5</v>
      </c>
      <c r="BZ178" s="23">
        <v>410</v>
      </c>
      <c r="CA178" s="23">
        <v>489.5</v>
      </c>
      <c r="CB178" s="69">
        <v>202500</v>
      </c>
      <c r="CC178" s="178" t="s">
        <v>5755</v>
      </c>
      <c r="CD178" s="23">
        <v>275</v>
      </c>
      <c r="CE178" s="23">
        <v>424</v>
      </c>
      <c r="CF178" s="85">
        <v>410</v>
      </c>
      <c r="CG178" s="23">
        <v>545.5</v>
      </c>
      <c r="CH178" s="69">
        <v>205000</v>
      </c>
      <c r="CI178" s="178" t="s">
        <v>5755</v>
      </c>
      <c r="CJ178" s="87">
        <v>275</v>
      </c>
      <c r="CK178" s="178">
        <v>278</v>
      </c>
      <c r="CL178" s="87">
        <v>410</v>
      </c>
      <c r="CM178" s="178">
        <v>448</v>
      </c>
      <c r="CN178" s="69">
        <v>199000</v>
      </c>
      <c r="CO178" s="155" t="s">
        <v>5886</v>
      </c>
      <c r="CP178" s="34">
        <v>37</v>
      </c>
      <c r="CQ178" s="34">
        <v>3</v>
      </c>
      <c r="CR178" s="67">
        <v>33000</v>
      </c>
      <c r="CS178" s="94">
        <v>479.5</v>
      </c>
      <c r="CT178" s="84">
        <v>748.5</v>
      </c>
      <c r="CU178" s="83">
        <v>199000</v>
      </c>
      <c r="CV178" s="178">
        <v>8.8000000000000007</v>
      </c>
      <c r="CW178" s="178">
        <v>640</v>
      </c>
      <c r="CX178" s="34">
        <v>730</v>
      </c>
      <c r="CY178" s="178">
        <v>800</v>
      </c>
      <c r="CZ178" s="32">
        <v>940</v>
      </c>
      <c r="DA178" s="77">
        <v>200000</v>
      </c>
      <c r="DB178" s="42" t="s">
        <v>6170</v>
      </c>
      <c r="DC178" s="178" t="s">
        <v>4498</v>
      </c>
      <c r="DD178" s="357" t="s">
        <v>4636</v>
      </c>
    </row>
    <row r="179" spans="1:108">
      <c r="A179" s="18">
        <v>174</v>
      </c>
      <c r="B179" s="361">
        <v>26</v>
      </c>
      <c r="C179" s="361">
        <v>1996</v>
      </c>
      <c r="D179" s="384" t="s">
        <v>6088</v>
      </c>
      <c r="E179" s="384" t="s">
        <v>4938</v>
      </c>
      <c r="F179" s="361">
        <v>6</v>
      </c>
      <c r="G179" s="368" t="s">
        <v>6004</v>
      </c>
      <c r="H179" s="368" t="s">
        <v>5990</v>
      </c>
      <c r="I179" s="43" t="s">
        <v>7</v>
      </c>
      <c r="J179" s="214" t="s">
        <v>5</v>
      </c>
      <c r="K179" s="176" t="s">
        <v>5882</v>
      </c>
      <c r="L179" s="259" t="s">
        <v>4577</v>
      </c>
      <c r="M179" s="176" t="s">
        <v>4780</v>
      </c>
      <c r="N179" s="17" t="s">
        <v>4576</v>
      </c>
      <c r="O179" s="176" t="s">
        <v>4404</v>
      </c>
      <c r="P179" s="176" t="s">
        <v>4474</v>
      </c>
      <c r="Q179" s="176" t="s">
        <v>4404</v>
      </c>
      <c r="R179" s="176" t="s">
        <v>5882</v>
      </c>
      <c r="S179" s="176" t="s">
        <v>4474</v>
      </c>
      <c r="T179" s="176" t="s">
        <v>5882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2"/>
        <v>26.5</v>
      </c>
      <c r="AR179" s="214" t="s">
        <v>5897</v>
      </c>
      <c r="AS179" s="176" t="s">
        <v>4568</v>
      </c>
      <c r="AT179" s="176" t="s">
        <v>6241</v>
      </c>
      <c r="AU179" s="176">
        <v>20</v>
      </c>
      <c r="AV179" s="176">
        <f t="shared" si="64"/>
        <v>245</v>
      </c>
      <c r="AW179" s="16">
        <v>87</v>
      </c>
      <c r="AX179" s="16">
        <f t="shared" si="65"/>
        <v>87</v>
      </c>
      <c r="AY179" s="16">
        <v>0</v>
      </c>
      <c r="AZ179" s="16">
        <v>90</v>
      </c>
      <c r="BA179" s="16">
        <f t="shared" si="66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5882</v>
      </c>
      <c r="BH179" s="226" t="s">
        <v>5882</v>
      </c>
      <c r="BI179" s="226" t="s">
        <v>5882</v>
      </c>
      <c r="BJ179" s="226" t="s">
        <v>5882</v>
      </c>
      <c r="BK179" s="226" t="s">
        <v>5882</v>
      </c>
      <c r="BL179" s="225" t="s">
        <v>5882</v>
      </c>
      <c r="BM179" s="226" t="s">
        <v>5882</v>
      </c>
      <c r="BN179" s="226" t="s">
        <v>5882</v>
      </c>
      <c r="BO179" s="226" t="s">
        <v>5882</v>
      </c>
      <c r="BP179" s="226" t="s">
        <v>5882</v>
      </c>
      <c r="BQ179" s="244" t="s">
        <v>5882</v>
      </c>
      <c r="BR179" s="226" t="s">
        <v>5882</v>
      </c>
      <c r="BS179" s="226" t="s">
        <v>5882</v>
      </c>
      <c r="BT179" s="226" t="s">
        <v>5882</v>
      </c>
      <c r="BU179" s="226" t="s">
        <v>5882</v>
      </c>
      <c r="BV179" s="244" t="s">
        <v>5882</v>
      </c>
      <c r="BW179" s="176" t="s">
        <v>4405</v>
      </c>
      <c r="BX179" s="176">
        <v>275</v>
      </c>
      <c r="BY179" s="16">
        <v>327.5</v>
      </c>
      <c r="BZ179" s="176">
        <v>410</v>
      </c>
      <c r="CA179" s="16">
        <v>469.5</v>
      </c>
      <c r="CB179" s="81">
        <v>166000</v>
      </c>
      <c r="CC179" s="214" t="s">
        <v>4405</v>
      </c>
      <c r="CD179" s="176">
        <v>275</v>
      </c>
      <c r="CE179" s="31">
        <f t="shared" ref="CE179:CE184" si="71">CD179*1.3</f>
        <v>357.5</v>
      </c>
      <c r="CF179" s="65">
        <v>430</v>
      </c>
      <c r="CG179" s="30">
        <f t="shared" ref="CG179:CG184" si="72">CF179*1.1</f>
        <v>473.00000000000006</v>
      </c>
      <c r="CH179" s="66">
        <v>200000</v>
      </c>
      <c r="CI179" s="214" t="s">
        <v>4405</v>
      </c>
      <c r="CJ179" s="65">
        <v>275</v>
      </c>
      <c r="CK179" s="176">
        <v>326</v>
      </c>
      <c r="CL179" s="65">
        <v>410</v>
      </c>
      <c r="CM179" s="176">
        <v>475</v>
      </c>
      <c r="CN179" s="81">
        <v>157000</v>
      </c>
      <c r="CO179" s="229" t="s">
        <v>5882</v>
      </c>
      <c r="CP179" s="230" t="s">
        <v>5882</v>
      </c>
      <c r="CQ179" s="230" t="s">
        <v>5882</v>
      </c>
      <c r="CR179" s="231" t="s">
        <v>5882</v>
      </c>
      <c r="CS179" s="229" t="s">
        <v>5882</v>
      </c>
      <c r="CT179" s="230" t="s">
        <v>5882</v>
      </c>
      <c r="CU179" s="231" t="s">
        <v>5882</v>
      </c>
      <c r="CV179" s="176">
        <v>8.8000000000000007</v>
      </c>
      <c r="CW179" s="176">
        <v>640</v>
      </c>
      <c r="CX179" s="30">
        <v>730</v>
      </c>
      <c r="CY179" s="176">
        <v>800</v>
      </c>
      <c r="CZ179" s="176">
        <v>882</v>
      </c>
      <c r="DA179" s="76">
        <v>200000</v>
      </c>
      <c r="DB179" s="28" t="s">
        <v>4840</v>
      </c>
      <c r="DC179" s="176" t="s">
        <v>4498</v>
      </c>
      <c r="DD179" s="356" t="s">
        <v>4636</v>
      </c>
    </row>
    <row r="180" spans="1:108">
      <c r="A180" s="18">
        <v>175</v>
      </c>
      <c r="B180" s="362"/>
      <c r="C180" s="362"/>
      <c r="D180" s="385"/>
      <c r="E180" s="385"/>
      <c r="F180" s="362"/>
      <c r="G180" s="369"/>
      <c r="H180" s="369"/>
      <c r="I180" s="41" t="s">
        <v>12</v>
      </c>
      <c r="J180" s="215" t="s">
        <v>4399</v>
      </c>
      <c r="K180" s="177" t="s">
        <v>5882</v>
      </c>
      <c r="L180" s="260" t="s">
        <v>4577</v>
      </c>
      <c r="M180" s="177" t="s">
        <v>4780</v>
      </c>
      <c r="N180" s="18" t="s">
        <v>4576</v>
      </c>
      <c r="O180" s="177" t="s">
        <v>4404</v>
      </c>
      <c r="P180" s="177" t="s">
        <v>4474</v>
      </c>
      <c r="Q180" s="177" t="s">
        <v>4404</v>
      </c>
      <c r="R180" s="177" t="s">
        <v>5882</v>
      </c>
      <c r="S180" s="177" t="s">
        <v>4474</v>
      </c>
      <c r="T180" s="177" t="s">
        <v>5882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2"/>
        <v>26.5</v>
      </c>
      <c r="AR180" s="215" t="s">
        <v>5897</v>
      </c>
      <c r="AS180" s="177" t="s">
        <v>4568</v>
      </c>
      <c r="AT180" s="177" t="s">
        <v>6241</v>
      </c>
      <c r="AU180" s="177">
        <v>24</v>
      </c>
      <c r="AV180" s="177">
        <f t="shared" si="64"/>
        <v>353</v>
      </c>
      <c r="AW180" s="21">
        <v>87</v>
      </c>
      <c r="AX180" s="21">
        <f t="shared" si="65"/>
        <v>87</v>
      </c>
      <c r="AY180" s="21">
        <v>0</v>
      </c>
      <c r="AZ180" s="21">
        <v>90</v>
      </c>
      <c r="BA180" s="21">
        <f t="shared" si="66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5882</v>
      </c>
      <c r="BH180" s="228" t="s">
        <v>5882</v>
      </c>
      <c r="BI180" s="228" t="s">
        <v>5882</v>
      </c>
      <c r="BJ180" s="228" t="s">
        <v>5882</v>
      </c>
      <c r="BK180" s="228" t="s">
        <v>5882</v>
      </c>
      <c r="BL180" s="227" t="s">
        <v>5882</v>
      </c>
      <c r="BM180" s="228" t="s">
        <v>5882</v>
      </c>
      <c r="BN180" s="228" t="s">
        <v>5882</v>
      </c>
      <c r="BO180" s="228" t="s">
        <v>5882</v>
      </c>
      <c r="BP180" s="228" t="s">
        <v>5882</v>
      </c>
      <c r="BQ180" s="243" t="s">
        <v>5882</v>
      </c>
      <c r="BR180" s="228" t="s">
        <v>5882</v>
      </c>
      <c r="BS180" s="228" t="s">
        <v>5882</v>
      </c>
      <c r="BT180" s="228" t="s">
        <v>5882</v>
      </c>
      <c r="BU180" s="228" t="s">
        <v>5882</v>
      </c>
      <c r="BV180" s="243" t="s">
        <v>5882</v>
      </c>
      <c r="BW180" s="177" t="s">
        <v>4405</v>
      </c>
      <c r="BX180" s="177">
        <v>275</v>
      </c>
      <c r="BY180" s="21">
        <v>327.5</v>
      </c>
      <c r="BZ180" s="177">
        <v>410</v>
      </c>
      <c r="CA180" s="21">
        <v>469.5</v>
      </c>
      <c r="CB180" s="69">
        <v>166000</v>
      </c>
      <c r="CC180" s="215" t="s">
        <v>4405</v>
      </c>
      <c r="CD180" s="177">
        <v>275</v>
      </c>
      <c r="CE180" s="33">
        <f t="shared" si="71"/>
        <v>357.5</v>
      </c>
      <c r="CF180" s="60">
        <v>430</v>
      </c>
      <c r="CG180" s="32">
        <f t="shared" si="72"/>
        <v>473.00000000000006</v>
      </c>
      <c r="CH180" s="67">
        <v>200000</v>
      </c>
      <c r="CI180" s="215" t="s">
        <v>4405</v>
      </c>
      <c r="CJ180" s="60">
        <v>275</v>
      </c>
      <c r="CK180" s="177">
        <v>307</v>
      </c>
      <c r="CL180" s="60">
        <v>410</v>
      </c>
      <c r="CM180" s="177">
        <v>461</v>
      </c>
      <c r="CN180" s="69">
        <v>150000</v>
      </c>
      <c r="CO180" s="232" t="s">
        <v>5882</v>
      </c>
      <c r="CP180" s="233" t="s">
        <v>5882</v>
      </c>
      <c r="CQ180" s="233" t="s">
        <v>5882</v>
      </c>
      <c r="CR180" s="234" t="s">
        <v>5882</v>
      </c>
      <c r="CS180" s="232" t="s">
        <v>5882</v>
      </c>
      <c r="CT180" s="233" t="s">
        <v>5882</v>
      </c>
      <c r="CU180" s="234" t="s">
        <v>5882</v>
      </c>
      <c r="CV180" s="177">
        <v>8.8000000000000007</v>
      </c>
      <c r="CW180" s="177">
        <v>640</v>
      </c>
      <c r="CX180" s="32">
        <v>730</v>
      </c>
      <c r="CY180" s="177">
        <v>800</v>
      </c>
      <c r="CZ180" s="177">
        <v>949</v>
      </c>
      <c r="DA180" s="61">
        <v>200000</v>
      </c>
      <c r="DB180" s="41" t="s">
        <v>4840</v>
      </c>
      <c r="DC180" s="177" t="s">
        <v>4498</v>
      </c>
      <c r="DD180" s="357" t="s">
        <v>4636</v>
      </c>
    </row>
    <row r="181" spans="1:108">
      <c r="A181" s="18">
        <v>176</v>
      </c>
      <c r="B181" s="362"/>
      <c r="C181" s="362"/>
      <c r="D181" s="385"/>
      <c r="E181" s="385"/>
      <c r="F181" s="362"/>
      <c r="G181" s="369"/>
      <c r="H181" s="369"/>
      <c r="I181" s="41" t="s">
        <v>8</v>
      </c>
      <c r="J181" s="215" t="s">
        <v>4399</v>
      </c>
      <c r="K181" s="177" t="s">
        <v>5882</v>
      </c>
      <c r="L181" s="260" t="s">
        <v>4577</v>
      </c>
      <c r="M181" s="177" t="s">
        <v>4780</v>
      </c>
      <c r="N181" s="18" t="s">
        <v>4576</v>
      </c>
      <c r="O181" s="177" t="s">
        <v>4404</v>
      </c>
      <c r="P181" s="177" t="s">
        <v>4474</v>
      </c>
      <c r="Q181" s="177" t="s">
        <v>4404</v>
      </c>
      <c r="R181" s="177" t="s">
        <v>5882</v>
      </c>
      <c r="S181" s="177" t="s">
        <v>4474</v>
      </c>
      <c r="T181" s="177" t="s">
        <v>5882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2"/>
        <v>26.800000000000011</v>
      </c>
      <c r="AR181" s="215" t="s">
        <v>5897</v>
      </c>
      <c r="AS181" s="177" t="s">
        <v>4568</v>
      </c>
      <c r="AT181" s="177" t="s">
        <v>6241</v>
      </c>
      <c r="AU181" s="177">
        <v>20</v>
      </c>
      <c r="AV181" s="177">
        <f t="shared" si="64"/>
        <v>245</v>
      </c>
      <c r="AW181" s="21">
        <v>87</v>
      </c>
      <c r="AX181" s="21">
        <f t="shared" si="65"/>
        <v>87</v>
      </c>
      <c r="AY181" s="21">
        <v>0</v>
      </c>
      <c r="AZ181" s="21">
        <v>90</v>
      </c>
      <c r="BA181" s="21">
        <f t="shared" si="66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5882</v>
      </c>
      <c r="BH181" s="228" t="s">
        <v>5882</v>
      </c>
      <c r="BI181" s="228" t="s">
        <v>5882</v>
      </c>
      <c r="BJ181" s="228" t="s">
        <v>5882</v>
      </c>
      <c r="BK181" s="228" t="s">
        <v>5882</v>
      </c>
      <c r="BL181" s="227" t="s">
        <v>5882</v>
      </c>
      <c r="BM181" s="228" t="s">
        <v>5882</v>
      </c>
      <c r="BN181" s="228" t="s">
        <v>5882</v>
      </c>
      <c r="BO181" s="228" t="s">
        <v>5882</v>
      </c>
      <c r="BP181" s="228" t="s">
        <v>5882</v>
      </c>
      <c r="BQ181" s="243" t="s">
        <v>5882</v>
      </c>
      <c r="BR181" s="228" t="s">
        <v>5882</v>
      </c>
      <c r="BS181" s="228" t="s">
        <v>5882</v>
      </c>
      <c r="BT181" s="228" t="s">
        <v>5882</v>
      </c>
      <c r="BU181" s="228" t="s">
        <v>5882</v>
      </c>
      <c r="BV181" s="243" t="s">
        <v>5882</v>
      </c>
      <c r="BW181" s="177" t="s">
        <v>4405</v>
      </c>
      <c r="BX181" s="177">
        <v>275</v>
      </c>
      <c r="BY181" s="21">
        <v>327.5</v>
      </c>
      <c r="BZ181" s="177">
        <v>410</v>
      </c>
      <c r="CA181" s="21">
        <v>469.5</v>
      </c>
      <c r="CB181" s="69">
        <v>166000</v>
      </c>
      <c r="CC181" s="215" t="s">
        <v>4405</v>
      </c>
      <c r="CD181" s="177">
        <v>275</v>
      </c>
      <c r="CE181" s="33">
        <f t="shared" si="71"/>
        <v>357.5</v>
      </c>
      <c r="CF181" s="60">
        <v>430</v>
      </c>
      <c r="CG181" s="32">
        <f t="shared" si="72"/>
        <v>473.00000000000006</v>
      </c>
      <c r="CH181" s="67">
        <v>200000</v>
      </c>
      <c r="CI181" s="215" t="s">
        <v>4405</v>
      </c>
      <c r="CJ181" s="60">
        <v>275</v>
      </c>
      <c r="CK181" s="177">
        <v>326</v>
      </c>
      <c r="CL181" s="60">
        <v>410</v>
      </c>
      <c r="CM181" s="177">
        <v>475</v>
      </c>
      <c r="CN181" s="69">
        <v>157000</v>
      </c>
      <c r="CO181" s="232" t="s">
        <v>5882</v>
      </c>
      <c r="CP181" s="233" t="s">
        <v>5882</v>
      </c>
      <c r="CQ181" s="233" t="s">
        <v>5882</v>
      </c>
      <c r="CR181" s="234" t="s">
        <v>5882</v>
      </c>
      <c r="CS181" s="232" t="s">
        <v>5882</v>
      </c>
      <c r="CT181" s="233" t="s">
        <v>5882</v>
      </c>
      <c r="CU181" s="234" t="s">
        <v>5882</v>
      </c>
      <c r="CV181" s="177">
        <v>8.8000000000000007</v>
      </c>
      <c r="CW181" s="177">
        <v>640</v>
      </c>
      <c r="CX181" s="32">
        <v>730</v>
      </c>
      <c r="CY181" s="177">
        <v>800</v>
      </c>
      <c r="CZ181" s="177">
        <v>882</v>
      </c>
      <c r="DA181" s="61">
        <v>200000</v>
      </c>
      <c r="DB181" s="41" t="s">
        <v>4840</v>
      </c>
      <c r="DC181" s="177" t="s">
        <v>4498</v>
      </c>
      <c r="DD181" s="357" t="s">
        <v>4636</v>
      </c>
    </row>
    <row r="182" spans="1:108">
      <c r="A182" s="18">
        <v>177</v>
      </c>
      <c r="B182" s="362"/>
      <c r="C182" s="362"/>
      <c r="D182" s="385"/>
      <c r="E182" s="385"/>
      <c r="F182" s="362"/>
      <c r="G182" s="369"/>
      <c r="H182" s="369"/>
      <c r="I182" s="41" t="s">
        <v>9</v>
      </c>
      <c r="J182" s="215" t="s">
        <v>4399</v>
      </c>
      <c r="K182" s="177" t="s">
        <v>5882</v>
      </c>
      <c r="L182" s="260" t="s">
        <v>4577</v>
      </c>
      <c r="M182" s="177" t="s">
        <v>4780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5882</v>
      </c>
      <c r="S182" s="177" t="s">
        <v>4474</v>
      </c>
      <c r="T182" s="177" t="s">
        <v>5882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2"/>
        <v>26.5</v>
      </c>
      <c r="AR182" s="215" t="s">
        <v>5897</v>
      </c>
      <c r="AS182" s="177" t="s">
        <v>4568</v>
      </c>
      <c r="AT182" s="177" t="s">
        <v>6241</v>
      </c>
      <c r="AU182" s="177">
        <v>24</v>
      </c>
      <c r="AV182" s="177">
        <f t="shared" si="64"/>
        <v>353</v>
      </c>
      <c r="AW182" s="21">
        <v>87</v>
      </c>
      <c r="AX182" s="21">
        <f t="shared" si="65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5882</v>
      </c>
      <c r="BH182" s="228" t="s">
        <v>5882</v>
      </c>
      <c r="BI182" s="228" t="s">
        <v>5882</v>
      </c>
      <c r="BJ182" s="228" t="s">
        <v>5882</v>
      </c>
      <c r="BK182" s="228" t="s">
        <v>5882</v>
      </c>
      <c r="BL182" s="227" t="s">
        <v>5882</v>
      </c>
      <c r="BM182" s="228" t="s">
        <v>5882</v>
      </c>
      <c r="BN182" s="228" t="s">
        <v>5882</v>
      </c>
      <c r="BO182" s="228" t="s">
        <v>5882</v>
      </c>
      <c r="BP182" s="228" t="s">
        <v>5882</v>
      </c>
      <c r="BQ182" s="243" t="s">
        <v>5882</v>
      </c>
      <c r="BR182" s="228" t="s">
        <v>5882</v>
      </c>
      <c r="BS182" s="228" t="s">
        <v>5882</v>
      </c>
      <c r="BT182" s="228" t="s">
        <v>5882</v>
      </c>
      <c r="BU182" s="228" t="s">
        <v>5882</v>
      </c>
      <c r="BV182" s="243" t="s">
        <v>5882</v>
      </c>
      <c r="BW182" s="177" t="s">
        <v>4405</v>
      </c>
      <c r="BX182" s="177">
        <v>275</v>
      </c>
      <c r="BY182" s="21">
        <v>327.5</v>
      </c>
      <c r="BZ182" s="177">
        <v>410</v>
      </c>
      <c r="CA182" s="21">
        <v>469.5</v>
      </c>
      <c r="CB182" s="69">
        <v>166000</v>
      </c>
      <c r="CC182" s="215" t="s">
        <v>4405</v>
      </c>
      <c r="CD182" s="177">
        <v>275</v>
      </c>
      <c r="CE182" s="33">
        <f t="shared" si="71"/>
        <v>357.5</v>
      </c>
      <c r="CF182" s="177">
        <v>430</v>
      </c>
      <c r="CG182" s="32">
        <f t="shared" si="72"/>
        <v>473.00000000000006</v>
      </c>
      <c r="CH182" s="67">
        <v>200000</v>
      </c>
      <c r="CI182" s="215" t="s">
        <v>4405</v>
      </c>
      <c r="CJ182" s="60">
        <v>275</v>
      </c>
      <c r="CK182" s="177">
        <v>326</v>
      </c>
      <c r="CL182" s="60">
        <v>410</v>
      </c>
      <c r="CM182" s="177">
        <v>475</v>
      </c>
      <c r="CN182" s="69">
        <v>157000</v>
      </c>
      <c r="CO182" s="232" t="s">
        <v>5882</v>
      </c>
      <c r="CP182" s="233" t="s">
        <v>5882</v>
      </c>
      <c r="CQ182" s="233" t="s">
        <v>5882</v>
      </c>
      <c r="CR182" s="234" t="s">
        <v>5882</v>
      </c>
      <c r="CS182" s="232" t="s">
        <v>5882</v>
      </c>
      <c r="CT182" s="233" t="s">
        <v>5882</v>
      </c>
      <c r="CU182" s="234" t="s">
        <v>5882</v>
      </c>
      <c r="CV182" s="177">
        <v>8.8000000000000007</v>
      </c>
      <c r="CW182" s="177">
        <v>640</v>
      </c>
      <c r="CX182" s="32">
        <v>730</v>
      </c>
      <c r="CY182" s="177">
        <v>800</v>
      </c>
      <c r="CZ182" s="177">
        <v>949</v>
      </c>
      <c r="DA182" s="61">
        <v>200000</v>
      </c>
      <c r="DB182" s="41" t="s">
        <v>4849</v>
      </c>
      <c r="DC182" s="177" t="s">
        <v>4498</v>
      </c>
      <c r="DD182" s="357" t="s">
        <v>4636</v>
      </c>
    </row>
    <row r="183" spans="1:108">
      <c r="A183" s="18">
        <v>178</v>
      </c>
      <c r="B183" s="362"/>
      <c r="C183" s="362"/>
      <c r="D183" s="385"/>
      <c r="E183" s="385"/>
      <c r="F183" s="362"/>
      <c r="G183" s="369"/>
      <c r="H183" s="369"/>
      <c r="I183" s="41" t="s">
        <v>10</v>
      </c>
      <c r="J183" s="215" t="s">
        <v>4399</v>
      </c>
      <c r="K183" s="177" t="s">
        <v>5882</v>
      </c>
      <c r="L183" s="260" t="s">
        <v>4577</v>
      </c>
      <c r="M183" s="177" t="s">
        <v>4780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5882</v>
      </c>
      <c r="S183" s="177" t="s">
        <v>4474</v>
      </c>
      <c r="T183" s="177" t="s">
        <v>5882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2"/>
        <v>26.800000000000011</v>
      </c>
      <c r="AR183" s="215" t="s">
        <v>5897</v>
      </c>
      <c r="AS183" s="177" t="s">
        <v>4568</v>
      </c>
      <c r="AT183" s="177" t="s">
        <v>6241</v>
      </c>
      <c r="AU183" s="177">
        <v>20</v>
      </c>
      <c r="AV183" s="177">
        <f t="shared" si="64"/>
        <v>245</v>
      </c>
      <c r="AW183" s="21">
        <v>87</v>
      </c>
      <c r="AX183" s="21">
        <f t="shared" si="65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5882</v>
      </c>
      <c r="BH183" s="228" t="s">
        <v>5882</v>
      </c>
      <c r="BI183" s="228" t="s">
        <v>5882</v>
      </c>
      <c r="BJ183" s="228" t="s">
        <v>5882</v>
      </c>
      <c r="BK183" s="228" t="s">
        <v>5882</v>
      </c>
      <c r="BL183" s="227" t="s">
        <v>5882</v>
      </c>
      <c r="BM183" s="228" t="s">
        <v>5882</v>
      </c>
      <c r="BN183" s="228" t="s">
        <v>5882</v>
      </c>
      <c r="BO183" s="228" t="s">
        <v>5882</v>
      </c>
      <c r="BP183" s="228" t="s">
        <v>5882</v>
      </c>
      <c r="BQ183" s="243" t="s">
        <v>5882</v>
      </c>
      <c r="BR183" s="228" t="s">
        <v>5882</v>
      </c>
      <c r="BS183" s="228" t="s">
        <v>5882</v>
      </c>
      <c r="BT183" s="228" t="s">
        <v>5882</v>
      </c>
      <c r="BU183" s="228" t="s">
        <v>5882</v>
      </c>
      <c r="BV183" s="243" t="s">
        <v>5882</v>
      </c>
      <c r="BW183" s="177" t="s">
        <v>4405</v>
      </c>
      <c r="BX183" s="177">
        <v>275</v>
      </c>
      <c r="BY183" s="21">
        <v>327.5</v>
      </c>
      <c r="BZ183" s="177">
        <v>410</v>
      </c>
      <c r="CA183" s="21">
        <v>469.5</v>
      </c>
      <c r="CB183" s="69">
        <v>166000</v>
      </c>
      <c r="CC183" s="215" t="s">
        <v>4405</v>
      </c>
      <c r="CD183" s="177">
        <v>275</v>
      </c>
      <c r="CE183" s="33">
        <f t="shared" si="71"/>
        <v>357.5</v>
      </c>
      <c r="CF183" s="177">
        <v>430</v>
      </c>
      <c r="CG183" s="32">
        <f t="shared" si="72"/>
        <v>473.00000000000006</v>
      </c>
      <c r="CH183" s="67">
        <v>200000</v>
      </c>
      <c r="CI183" s="215" t="s">
        <v>4405</v>
      </c>
      <c r="CJ183" s="60">
        <v>275</v>
      </c>
      <c r="CK183" s="177">
        <v>326</v>
      </c>
      <c r="CL183" s="60">
        <v>410</v>
      </c>
      <c r="CM183" s="177">
        <v>475</v>
      </c>
      <c r="CN183" s="69">
        <v>157000</v>
      </c>
      <c r="CO183" s="232" t="s">
        <v>5882</v>
      </c>
      <c r="CP183" s="233" t="s">
        <v>5882</v>
      </c>
      <c r="CQ183" s="233" t="s">
        <v>5882</v>
      </c>
      <c r="CR183" s="234" t="s">
        <v>5882</v>
      </c>
      <c r="CS183" s="232" t="s">
        <v>5882</v>
      </c>
      <c r="CT183" s="233" t="s">
        <v>5882</v>
      </c>
      <c r="CU183" s="234" t="s">
        <v>5882</v>
      </c>
      <c r="CV183" s="177">
        <v>8.8000000000000007</v>
      </c>
      <c r="CW183" s="177">
        <v>640</v>
      </c>
      <c r="CX183" s="32">
        <v>730</v>
      </c>
      <c r="CY183" s="177">
        <v>800</v>
      </c>
      <c r="CZ183" s="177">
        <v>882</v>
      </c>
      <c r="DA183" s="61">
        <v>200000</v>
      </c>
      <c r="DB183" s="29" t="s">
        <v>4849</v>
      </c>
      <c r="DC183" s="177" t="s">
        <v>4498</v>
      </c>
      <c r="DD183" s="357" t="s">
        <v>4636</v>
      </c>
    </row>
    <row r="184" spans="1:108" ht="16.2" thickBot="1">
      <c r="A184" s="18">
        <v>179</v>
      </c>
      <c r="B184" s="363"/>
      <c r="C184" s="363"/>
      <c r="D184" s="386"/>
      <c r="E184" s="386"/>
      <c r="F184" s="363"/>
      <c r="G184" s="370"/>
      <c r="H184" s="370"/>
      <c r="I184" s="42" t="s">
        <v>11</v>
      </c>
      <c r="J184" s="58" t="s">
        <v>4399</v>
      </c>
      <c r="K184" s="178" t="s">
        <v>5882</v>
      </c>
      <c r="L184" s="155" t="s">
        <v>4577</v>
      </c>
      <c r="M184" s="178" t="s">
        <v>4780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5882</v>
      </c>
      <c r="S184" s="178" t="s">
        <v>4474</v>
      </c>
      <c r="T184" s="178" t="s">
        <v>5882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2"/>
        <v>26.800000000000011</v>
      </c>
      <c r="AR184" s="215" t="s">
        <v>5897</v>
      </c>
      <c r="AS184" s="177" t="s">
        <v>4568</v>
      </c>
      <c r="AT184" s="177" t="s">
        <v>6241</v>
      </c>
      <c r="AU184" s="177">
        <v>20</v>
      </c>
      <c r="AV184" s="177">
        <f t="shared" si="64"/>
        <v>245</v>
      </c>
      <c r="AW184" s="21">
        <v>87</v>
      </c>
      <c r="AX184" s="21">
        <f t="shared" si="65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5882</v>
      </c>
      <c r="BH184" s="228" t="s">
        <v>5882</v>
      </c>
      <c r="BI184" s="228" t="s">
        <v>5882</v>
      </c>
      <c r="BJ184" s="228" t="s">
        <v>5882</v>
      </c>
      <c r="BK184" s="228" t="s">
        <v>5882</v>
      </c>
      <c r="BL184" s="227" t="s">
        <v>5882</v>
      </c>
      <c r="BM184" s="228" t="s">
        <v>5882</v>
      </c>
      <c r="BN184" s="228" t="s">
        <v>5882</v>
      </c>
      <c r="BO184" s="228" t="s">
        <v>5882</v>
      </c>
      <c r="BP184" s="228" t="s">
        <v>5882</v>
      </c>
      <c r="BQ184" s="243" t="s">
        <v>5882</v>
      </c>
      <c r="BR184" s="228" t="s">
        <v>5882</v>
      </c>
      <c r="BS184" s="228" t="s">
        <v>5882</v>
      </c>
      <c r="BT184" s="228" t="s">
        <v>5882</v>
      </c>
      <c r="BU184" s="228" t="s">
        <v>5882</v>
      </c>
      <c r="BV184" s="243" t="s">
        <v>5882</v>
      </c>
      <c r="BW184" s="177" t="s">
        <v>4405</v>
      </c>
      <c r="BX184" s="177">
        <v>275</v>
      </c>
      <c r="BY184" s="21">
        <v>327.5</v>
      </c>
      <c r="BZ184" s="177">
        <v>410</v>
      </c>
      <c r="CA184" s="21">
        <v>469.5</v>
      </c>
      <c r="CB184" s="69">
        <v>166000</v>
      </c>
      <c r="CC184" s="215" t="s">
        <v>4405</v>
      </c>
      <c r="CD184" s="177">
        <v>275</v>
      </c>
      <c r="CE184" s="33">
        <f t="shared" si="71"/>
        <v>357.5</v>
      </c>
      <c r="CF184" s="177">
        <v>430</v>
      </c>
      <c r="CG184" s="32">
        <f t="shared" si="72"/>
        <v>473.00000000000006</v>
      </c>
      <c r="CH184" s="67">
        <v>200000</v>
      </c>
      <c r="CI184" s="215" t="s">
        <v>4405</v>
      </c>
      <c r="CJ184" s="60">
        <v>275</v>
      </c>
      <c r="CK184" s="177">
        <v>307</v>
      </c>
      <c r="CL184" s="60">
        <v>410</v>
      </c>
      <c r="CM184" s="177">
        <v>461</v>
      </c>
      <c r="CN184" s="69">
        <v>150000</v>
      </c>
      <c r="CO184" s="232" t="s">
        <v>5882</v>
      </c>
      <c r="CP184" s="233" t="s">
        <v>5882</v>
      </c>
      <c r="CQ184" s="233" t="s">
        <v>5882</v>
      </c>
      <c r="CR184" s="234" t="s">
        <v>5882</v>
      </c>
      <c r="CS184" s="232" t="s">
        <v>5882</v>
      </c>
      <c r="CT184" s="233" t="s">
        <v>5882</v>
      </c>
      <c r="CU184" s="234" t="s">
        <v>5882</v>
      </c>
      <c r="CV184" s="177">
        <v>8.8000000000000007</v>
      </c>
      <c r="CW184" s="177">
        <v>640</v>
      </c>
      <c r="CX184" s="32">
        <v>730</v>
      </c>
      <c r="CY184" s="177">
        <v>800</v>
      </c>
      <c r="CZ184" s="177">
        <v>882</v>
      </c>
      <c r="DA184" s="61">
        <v>200000</v>
      </c>
      <c r="DB184" s="29" t="s">
        <v>4849</v>
      </c>
      <c r="DC184" s="177" t="s">
        <v>4498</v>
      </c>
      <c r="DD184" s="357" t="s">
        <v>4636</v>
      </c>
    </row>
    <row r="185" spans="1:108">
      <c r="A185" s="18">
        <v>180</v>
      </c>
      <c r="B185" s="361">
        <v>27</v>
      </c>
      <c r="C185" s="361">
        <v>1996</v>
      </c>
      <c r="D185" s="361" t="s">
        <v>6089</v>
      </c>
      <c r="E185" s="371" t="s">
        <v>6090</v>
      </c>
      <c r="F185" s="361">
        <v>3</v>
      </c>
      <c r="G185" s="371" t="s">
        <v>6076</v>
      </c>
      <c r="H185" s="361" t="s">
        <v>6010</v>
      </c>
      <c r="I185" s="301" t="s">
        <v>6079</v>
      </c>
      <c r="J185" s="291" t="s">
        <v>4604</v>
      </c>
      <c r="K185" s="176" t="s">
        <v>6153</v>
      </c>
      <c r="L185" s="286" t="s">
        <v>4577</v>
      </c>
      <c r="M185" s="291" t="s">
        <v>4779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5882</v>
      </c>
      <c r="S185" s="176" t="s">
        <v>4474</v>
      </c>
      <c r="T185" s="176" t="s">
        <v>5882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5897</v>
      </c>
      <c r="AS185" s="176" t="s">
        <v>6077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6078</v>
      </c>
      <c r="BJ185" s="176">
        <v>52</v>
      </c>
      <c r="BK185" s="176" t="s">
        <v>4663</v>
      </c>
      <c r="BL185" s="289" t="s">
        <v>5946</v>
      </c>
      <c r="BM185" s="176">
        <v>18</v>
      </c>
      <c r="BN185" s="176">
        <v>19</v>
      </c>
      <c r="BO185" s="176">
        <v>100</v>
      </c>
      <c r="BP185" s="176">
        <v>100</v>
      </c>
      <c r="BQ185" s="17">
        <v>210</v>
      </c>
      <c r="BR185" s="289" t="s">
        <v>6085</v>
      </c>
      <c r="BS185" s="176" t="s">
        <v>6084</v>
      </c>
      <c r="BT185" s="31">
        <f>BV185*BH185*(BG185-BJ185)</f>
        <v>1165.08</v>
      </c>
      <c r="BU185" s="30">
        <v>25</v>
      </c>
      <c r="BV185" s="124">
        <v>1.3299999999999999E-2</v>
      </c>
      <c r="BW185" s="107" t="s">
        <v>5883</v>
      </c>
      <c r="BX185" s="65">
        <v>275</v>
      </c>
      <c r="BY185" s="16">
        <f>(349+366)/2</f>
        <v>357.5</v>
      </c>
      <c r="BZ185" s="65">
        <v>410</v>
      </c>
      <c r="CA185" s="16">
        <f>(499+515)/2</f>
        <v>507</v>
      </c>
      <c r="CB185" s="66">
        <v>200000</v>
      </c>
      <c r="CC185" s="107" t="s">
        <v>5883</v>
      </c>
      <c r="CD185" s="65">
        <v>275</v>
      </c>
      <c r="CE185" s="16">
        <f>(351+327)/2</f>
        <v>339</v>
      </c>
      <c r="CF185" s="65">
        <v>410</v>
      </c>
      <c r="CG185" s="16">
        <f>(467+459)/2</f>
        <v>463</v>
      </c>
      <c r="CH185" s="66">
        <v>200000</v>
      </c>
      <c r="CI185" s="107" t="s">
        <v>5883</v>
      </c>
      <c r="CJ185" s="65">
        <v>275</v>
      </c>
      <c r="CK185" s="45">
        <v>308</v>
      </c>
      <c r="CL185" s="65">
        <v>410</v>
      </c>
      <c r="CM185" s="45">
        <v>472</v>
      </c>
      <c r="CN185" s="66">
        <v>200000</v>
      </c>
      <c r="CO185" s="291" t="s">
        <v>5744</v>
      </c>
      <c r="CP185" s="45">
        <v>43.2</v>
      </c>
      <c r="CQ185" s="45">
        <v>3.02</v>
      </c>
      <c r="CR185" s="66">
        <v>35000</v>
      </c>
      <c r="CS185" s="289">
        <v>505</v>
      </c>
      <c r="CT185" s="176">
        <v>654</v>
      </c>
      <c r="CU185" s="66">
        <v>200000</v>
      </c>
      <c r="CV185" s="289">
        <v>8.8000000000000007</v>
      </c>
      <c r="CW185" s="176">
        <v>640</v>
      </c>
      <c r="CX185" s="30">
        <v>730</v>
      </c>
      <c r="CY185" s="176">
        <v>800</v>
      </c>
      <c r="CZ185" s="30">
        <v>940</v>
      </c>
      <c r="DA185" s="66">
        <v>200000</v>
      </c>
      <c r="DB185" s="28" t="s">
        <v>6082</v>
      </c>
      <c r="DC185" s="176" t="s">
        <v>4631</v>
      </c>
      <c r="DD185" s="356" t="s">
        <v>4636</v>
      </c>
    </row>
    <row r="186" spans="1:108">
      <c r="A186" s="18">
        <v>181</v>
      </c>
      <c r="B186" s="362"/>
      <c r="C186" s="362"/>
      <c r="D186" s="362"/>
      <c r="E186" s="372"/>
      <c r="F186" s="362"/>
      <c r="G186" s="372"/>
      <c r="H186" s="362"/>
      <c r="I186" s="150" t="s">
        <v>6080</v>
      </c>
      <c r="J186" s="292" t="s">
        <v>4604</v>
      </c>
      <c r="K186" s="347" t="s">
        <v>6153</v>
      </c>
      <c r="L186" s="287" t="s">
        <v>4577</v>
      </c>
      <c r="M186" s="292" t="s">
        <v>4779</v>
      </c>
      <c r="N186" s="49" t="s">
        <v>4576</v>
      </c>
      <c r="O186" s="287" t="s">
        <v>4537</v>
      </c>
      <c r="P186" s="292" t="s">
        <v>4474</v>
      </c>
      <c r="Q186" s="292" t="s">
        <v>4474</v>
      </c>
      <c r="R186" s="323" t="s">
        <v>5882</v>
      </c>
      <c r="S186" s="292" t="s">
        <v>4474</v>
      </c>
      <c r="T186" s="292" t="s">
        <v>5882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5897</v>
      </c>
      <c r="AS186" s="177" t="s">
        <v>6077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6078</v>
      </c>
      <c r="BJ186" s="177">
        <v>52</v>
      </c>
      <c r="BK186" s="177" t="s">
        <v>4663</v>
      </c>
      <c r="BL186" s="290" t="s">
        <v>5946</v>
      </c>
      <c r="BM186" s="177">
        <v>9</v>
      </c>
      <c r="BN186" s="177">
        <v>19</v>
      </c>
      <c r="BO186" s="177">
        <v>100</v>
      </c>
      <c r="BP186" s="177">
        <v>100</v>
      </c>
      <c r="BQ186" s="18">
        <v>210</v>
      </c>
      <c r="BR186" s="290" t="s">
        <v>6085</v>
      </c>
      <c r="BS186" s="177" t="s">
        <v>6084</v>
      </c>
      <c r="BT186" s="33">
        <f t="shared" ref="BT186:BT187" si="75">BV186*BH186*(BG186-BJ186)</f>
        <v>805.92</v>
      </c>
      <c r="BU186" s="32">
        <v>25</v>
      </c>
      <c r="BV186" s="122">
        <v>9.1999999999999998E-3</v>
      </c>
      <c r="BW186" s="108" t="s">
        <v>5883</v>
      </c>
      <c r="BX186" s="60">
        <v>275</v>
      </c>
      <c r="BY186" s="21">
        <f t="shared" ref="BY186:BY187" si="76">(349+366)/2</f>
        <v>357.5</v>
      </c>
      <c r="BZ186" s="60">
        <v>410</v>
      </c>
      <c r="CA186" s="21">
        <f t="shared" ref="CA186:CA187" si="77">(499+515)/2</f>
        <v>507</v>
      </c>
      <c r="CB186" s="67">
        <v>200000</v>
      </c>
      <c r="CC186" s="108" t="s">
        <v>5883</v>
      </c>
      <c r="CD186" s="60">
        <v>275</v>
      </c>
      <c r="CE186" s="21">
        <f t="shared" ref="CE186:CE187" si="78">(351+327)/2</f>
        <v>339</v>
      </c>
      <c r="CF186" s="60">
        <v>410</v>
      </c>
      <c r="CG186" s="21">
        <f t="shared" ref="CG186:CG187" si="79">(467+459)/2</f>
        <v>463</v>
      </c>
      <c r="CH186" s="67">
        <v>200000</v>
      </c>
      <c r="CI186" s="108" t="s">
        <v>5883</v>
      </c>
      <c r="CJ186" s="60">
        <v>275</v>
      </c>
      <c r="CK186" s="46">
        <v>308</v>
      </c>
      <c r="CL186" s="60">
        <v>410</v>
      </c>
      <c r="CM186" s="46">
        <v>472</v>
      </c>
      <c r="CN186" s="67">
        <v>200000</v>
      </c>
      <c r="CO186" s="292" t="s">
        <v>5744</v>
      </c>
      <c r="CP186" s="46">
        <v>41.41</v>
      </c>
      <c r="CQ186" s="46">
        <v>2.84</v>
      </c>
      <c r="CR186" s="67">
        <v>35000</v>
      </c>
      <c r="CS186" s="290">
        <v>505</v>
      </c>
      <c r="CT186" s="177">
        <v>654</v>
      </c>
      <c r="CU186" s="67">
        <v>200000</v>
      </c>
      <c r="CV186" s="290">
        <v>8.8000000000000007</v>
      </c>
      <c r="CW186" s="177">
        <v>640</v>
      </c>
      <c r="CX186" s="32">
        <v>730</v>
      </c>
      <c r="CY186" s="10">
        <v>800</v>
      </c>
      <c r="CZ186" s="32">
        <v>940</v>
      </c>
      <c r="DA186" s="67">
        <v>200000</v>
      </c>
      <c r="DB186" s="29" t="s">
        <v>6082</v>
      </c>
      <c r="DC186" s="177" t="s">
        <v>4631</v>
      </c>
      <c r="DD186" s="357" t="s">
        <v>4636</v>
      </c>
    </row>
    <row r="187" spans="1:108" ht="16.2" thickBot="1">
      <c r="A187" s="18">
        <v>182</v>
      </c>
      <c r="B187" s="363"/>
      <c r="C187" s="363"/>
      <c r="D187" s="363"/>
      <c r="E187" s="373"/>
      <c r="F187" s="363"/>
      <c r="G187" s="373"/>
      <c r="H187" s="363"/>
      <c r="I187" s="151" t="s">
        <v>6081</v>
      </c>
      <c r="J187" s="293" t="s">
        <v>4604</v>
      </c>
      <c r="K187" s="348" t="s">
        <v>6153</v>
      </c>
      <c r="L187" s="288" t="s">
        <v>4578</v>
      </c>
      <c r="M187" s="293" t="s">
        <v>4779</v>
      </c>
      <c r="N187" s="50" t="s">
        <v>4576</v>
      </c>
      <c r="O187" s="288" t="s">
        <v>4537</v>
      </c>
      <c r="P187" s="293" t="s">
        <v>4474</v>
      </c>
      <c r="Q187" s="293" t="s">
        <v>4474</v>
      </c>
      <c r="R187" s="324" t="s">
        <v>5882</v>
      </c>
      <c r="S187" s="293" t="s">
        <v>4474</v>
      </c>
      <c r="T187" s="293" t="s">
        <v>5882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5897</v>
      </c>
      <c r="AS187" s="178" t="s">
        <v>6077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6078</v>
      </c>
      <c r="BJ187" s="178">
        <v>52</v>
      </c>
      <c r="BK187" s="178" t="s">
        <v>4663</v>
      </c>
      <c r="BL187" s="155" t="s">
        <v>5946</v>
      </c>
      <c r="BM187" s="178">
        <v>9</v>
      </c>
      <c r="BN187" s="178">
        <v>19</v>
      </c>
      <c r="BO187" s="178">
        <v>100</v>
      </c>
      <c r="BP187" s="178">
        <v>100</v>
      </c>
      <c r="BQ187" s="14">
        <v>210</v>
      </c>
      <c r="BR187" s="155" t="s">
        <v>6085</v>
      </c>
      <c r="BS187" s="178" t="s">
        <v>6084</v>
      </c>
      <c r="BT187" s="35">
        <f t="shared" si="75"/>
        <v>805.92</v>
      </c>
      <c r="BU187" s="34">
        <v>25</v>
      </c>
      <c r="BV187" s="123">
        <v>9.1999999999999998E-3</v>
      </c>
      <c r="BW187" s="134" t="s">
        <v>5883</v>
      </c>
      <c r="BX187" s="87">
        <v>275</v>
      </c>
      <c r="BY187" s="23">
        <f t="shared" si="76"/>
        <v>357.5</v>
      </c>
      <c r="BZ187" s="87">
        <v>410</v>
      </c>
      <c r="CA187" s="23">
        <f t="shared" si="77"/>
        <v>507</v>
      </c>
      <c r="CB187" s="70">
        <v>200000</v>
      </c>
      <c r="CC187" s="134" t="s">
        <v>5883</v>
      </c>
      <c r="CD187" s="87">
        <v>275</v>
      </c>
      <c r="CE187" s="23">
        <f t="shared" si="78"/>
        <v>339</v>
      </c>
      <c r="CF187" s="87">
        <v>410</v>
      </c>
      <c r="CG187" s="23">
        <f t="shared" si="79"/>
        <v>463</v>
      </c>
      <c r="CH187" s="70">
        <v>200000</v>
      </c>
      <c r="CI187" s="134" t="s">
        <v>5883</v>
      </c>
      <c r="CJ187" s="87">
        <v>275</v>
      </c>
      <c r="CK187" s="56">
        <v>308</v>
      </c>
      <c r="CL187" s="87">
        <v>410</v>
      </c>
      <c r="CM187" s="56">
        <v>472</v>
      </c>
      <c r="CN187" s="70">
        <v>200000</v>
      </c>
      <c r="CO187" s="293" t="s">
        <v>5744</v>
      </c>
      <c r="CP187" s="56">
        <v>42.64</v>
      </c>
      <c r="CQ187" s="56">
        <v>3.19</v>
      </c>
      <c r="CR187" s="70">
        <v>35000</v>
      </c>
      <c r="CS187" s="155">
        <v>505</v>
      </c>
      <c r="CT187" s="178">
        <v>654</v>
      </c>
      <c r="CU187" s="70">
        <v>200000</v>
      </c>
      <c r="CV187" s="155">
        <v>8.8000000000000007</v>
      </c>
      <c r="CW187" s="178">
        <v>640</v>
      </c>
      <c r="CX187" s="34">
        <v>730</v>
      </c>
      <c r="CY187" s="13">
        <v>800</v>
      </c>
      <c r="CZ187" s="34">
        <v>940</v>
      </c>
      <c r="DA187" s="70">
        <v>200000</v>
      </c>
      <c r="DB187" s="27" t="s">
        <v>6083</v>
      </c>
      <c r="DC187" s="155" t="s">
        <v>4631</v>
      </c>
      <c r="DD187" s="358" t="s">
        <v>4636</v>
      </c>
    </row>
    <row r="188" spans="1:108">
      <c r="A188" s="18">
        <v>183</v>
      </c>
      <c r="B188" s="361">
        <v>28</v>
      </c>
      <c r="C188" s="361">
        <v>1999</v>
      </c>
      <c r="D188" s="364" t="s">
        <v>5721</v>
      </c>
      <c r="E188" s="364" t="s">
        <v>5728</v>
      </c>
      <c r="F188" s="361">
        <v>12</v>
      </c>
      <c r="G188" s="368" t="s">
        <v>5995</v>
      </c>
      <c r="H188" s="368" t="s">
        <v>5994</v>
      </c>
      <c r="I188" s="147" t="s">
        <v>4581</v>
      </c>
      <c r="J188" s="214" t="s">
        <v>4604</v>
      </c>
      <c r="K188" s="176" t="s">
        <v>6153</v>
      </c>
      <c r="L188" s="259" t="s">
        <v>4578</v>
      </c>
      <c r="M188" s="176" t="s">
        <v>4782</v>
      </c>
      <c r="N188" s="17" t="s">
        <v>4576</v>
      </c>
      <c r="O188" s="176" t="s">
        <v>4404</v>
      </c>
      <c r="P188" s="176" t="s">
        <v>4474</v>
      </c>
      <c r="Q188" s="176" t="s">
        <v>4404</v>
      </c>
      <c r="R188" s="176" t="s">
        <v>5882</v>
      </c>
      <c r="S188" s="176" t="s">
        <v>4474</v>
      </c>
      <c r="T188" s="176" t="s">
        <v>5882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5722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5723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80">AG188*AF188^3/12-(AG188-AI188)*(AF188-2*AH188)^3/12</f>
        <v>233861360.77096665</v>
      </c>
      <c r="AL188" s="26">
        <f t="shared" ref="AL188:AL206" si="81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5897</v>
      </c>
      <c r="AS188" s="176" t="s">
        <v>5727</v>
      </c>
      <c r="AT188" s="16">
        <f t="shared" ref="AT188:AT199" si="82">0.7*CW188*AV188/1000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5882</v>
      </c>
      <c r="BH188" s="226" t="s">
        <v>5882</v>
      </c>
      <c r="BI188" s="226" t="s">
        <v>5882</v>
      </c>
      <c r="BJ188" s="226" t="s">
        <v>5882</v>
      </c>
      <c r="BK188" s="226" t="s">
        <v>5882</v>
      </c>
      <c r="BL188" s="225" t="s">
        <v>5882</v>
      </c>
      <c r="BM188" s="226" t="s">
        <v>5882</v>
      </c>
      <c r="BN188" s="226" t="s">
        <v>5882</v>
      </c>
      <c r="BO188" s="226" t="s">
        <v>5882</v>
      </c>
      <c r="BP188" s="226" t="s">
        <v>5882</v>
      </c>
      <c r="BQ188" s="244" t="s">
        <v>5882</v>
      </c>
      <c r="BR188" s="226" t="s">
        <v>5882</v>
      </c>
      <c r="BS188" s="226" t="s">
        <v>5882</v>
      </c>
      <c r="BT188" s="226" t="s">
        <v>5882</v>
      </c>
      <c r="BU188" s="226" t="s">
        <v>5882</v>
      </c>
      <c r="BV188" s="244" t="s">
        <v>5882</v>
      </c>
      <c r="BW188" s="107" t="s">
        <v>4605</v>
      </c>
      <c r="BX188" s="65">
        <v>345</v>
      </c>
      <c r="BY188" s="31">
        <f>BX188*1.1</f>
        <v>379.50000000000006</v>
      </c>
      <c r="BZ188" s="65">
        <v>450</v>
      </c>
      <c r="CA188" s="30">
        <v>495.00000000000006</v>
      </c>
      <c r="CB188" s="66">
        <v>200000</v>
      </c>
      <c r="CC188" s="107" t="s">
        <v>4605</v>
      </c>
      <c r="CD188" s="65">
        <v>345</v>
      </c>
      <c r="CE188" s="31">
        <f>CD188*1.1</f>
        <v>379.50000000000006</v>
      </c>
      <c r="CF188" s="65">
        <v>450</v>
      </c>
      <c r="CG188" s="30">
        <v>495.00000000000006</v>
      </c>
      <c r="CH188" s="66">
        <v>200000</v>
      </c>
      <c r="CI188" s="107" t="s">
        <v>4605</v>
      </c>
      <c r="CJ188" s="65">
        <v>345</v>
      </c>
      <c r="CK188" s="31">
        <f>CJ188*1.1</f>
        <v>379.50000000000006</v>
      </c>
      <c r="CL188" s="65">
        <v>450</v>
      </c>
      <c r="CM188" s="30">
        <f>CL188*1.1</f>
        <v>495.00000000000006</v>
      </c>
      <c r="CN188" s="66">
        <v>200000</v>
      </c>
      <c r="CO188" s="229" t="s">
        <v>5882</v>
      </c>
      <c r="CP188" s="230" t="s">
        <v>5882</v>
      </c>
      <c r="CQ188" s="230" t="s">
        <v>5882</v>
      </c>
      <c r="CR188" s="231" t="s">
        <v>5882</v>
      </c>
      <c r="CS188" s="229" t="s">
        <v>5882</v>
      </c>
      <c r="CT188" s="230" t="s">
        <v>5882</v>
      </c>
      <c r="CU188" s="231" t="s">
        <v>5882</v>
      </c>
      <c r="CV188" s="214" t="s">
        <v>4476</v>
      </c>
      <c r="CW188" s="176">
        <v>640</v>
      </c>
      <c r="CX188" s="30">
        <v>730</v>
      </c>
      <c r="CY188" s="176">
        <v>800</v>
      </c>
      <c r="CZ188" s="30">
        <v>940</v>
      </c>
      <c r="DA188" s="66">
        <v>200000</v>
      </c>
      <c r="DB188" s="28" t="s">
        <v>5929</v>
      </c>
      <c r="DC188" s="176" t="s">
        <v>4498</v>
      </c>
      <c r="DD188" s="356" t="s">
        <v>4636</v>
      </c>
    </row>
    <row r="189" spans="1:108">
      <c r="A189" s="18">
        <v>184</v>
      </c>
      <c r="B189" s="362"/>
      <c r="C189" s="362"/>
      <c r="D189" s="377"/>
      <c r="E189" s="377"/>
      <c r="F189" s="362"/>
      <c r="G189" s="369"/>
      <c r="H189" s="369"/>
      <c r="I189" s="149" t="s">
        <v>4451</v>
      </c>
      <c r="J189" s="215" t="s">
        <v>4604</v>
      </c>
      <c r="K189" s="177" t="s">
        <v>6153</v>
      </c>
      <c r="L189" s="260" t="s">
        <v>4578</v>
      </c>
      <c r="M189" s="177" t="s">
        <v>4782</v>
      </c>
      <c r="N189" s="18" t="s">
        <v>4576</v>
      </c>
      <c r="O189" s="177" t="s">
        <v>4404</v>
      </c>
      <c r="P189" s="177" t="s">
        <v>4474</v>
      </c>
      <c r="Q189" s="177" t="s">
        <v>4404</v>
      </c>
      <c r="R189" s="177" t="s">
        <v>5882</v>
      </c>
      <c r="S189" s="177" t="s">
        <v>4474</v>
      </c>
      <c r="T189" s="177" t="s">
        <v>5882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5722</v>
      </c>
      <c r="Z189" s="21">
        <f t="shared" ref="Z189:Z199" si="83">12*25.4</f>
        <v>304.79999999999995</v>
      </c>
      <c r="AA189" s="21">
        <f t="shared" ref="AA189:AA199" si="84">8*25.4</f>
        <v>203.2</v>
      </c>
      <c r="AB189" s="21">
        <v>25.4</v>
      </c>
      <c r="AC189" s="21">
        <f t="shared" ref="AC189:AC199" si="85">3/8*25.4</f>
        <v>9.5249999999999986</v>
      </c>
      <c r="AD189" s="21">
        <f t="shared" ref="AD189:AD199" si="86">60*25.4</f>
        <v>1524</v>
      </c>
      <c r="AE189" s="215" t="s">
        <v>5723</v>
      </c>
      <c r="AF189" s="21">
        <f t="shared" ref="AF189:AF190" si="87">18*25.4</f>
        <v>457.2</v>
      </c>
      <c r="AG189" s="21">
        <f t="shared" ref="AG189:AG190" si="88">6*25.4</f>
        <v>152.39999999999998</v>
      </c>
      <c r="AH189" s="21">
        <f t="shared" ref="AH189:AH190" si="89">0.5*25.4</f>
        <v>12.7</v>
      </c>
      <c r="AI189" s="21">
        <f t="shared" ref="AI189:AI190" si="90">0.25*25.4</f>
        <v>6.35</v>
      </c>
      <c r="AJ189" s="21">
        <f t="shared" ref="AJ189:AJ199" si="91">69.5*25.4</f>
        <v>1765.3</v>
      </c>
      <c r="AK189" s="21">
        <f t="shared" si="80"/>
        <v>233861360.77096665</v>
      </c>
      <c r="AL189" s="24">
        <f t="shared" si="81"/>
        <v>1156312.2034999989</v>
      </c>
      <c r="AM189" s="21">
        <f>0.5*25.4</f>
        <v>12.7</v>
      </c>
      <c r="AN189" s="21">
        <f t="shared" ref="AN189:AN190" si="92">6*25.4</f>
        <v>152.39999999999998</v>
      </c>
      <c r="AO189" s="21">
        <f t="shared" ref="AO189:AO193" si="93">18*25.4</f>
        <v>457.2</v>
      </c>
      <c r="AP189" s="21">
        <v>0</v>
      </c>
      <c r="AQ189" s="21">
        <v>0</v>
      </c>
      <c r="AR189" s="215" t="s">
        <v>5897</v>
      </c>
      <c r="AS189" s="177" t="s">
        <v>5727</v>
      </c>
      <c r="AT189" s="21">
        <f t="shared" si="82"/>
        <v>107.968</v>
      </c>
      <c r="AU189" s="21">
        <v>19.100000000000001</v>
      </c>
      <c r="AV189" s="177">
        <v>241</v>
      </c>
      <c r="AW189" s="21">
        <f t="shared" ref="AW189:AX190" si="94">(1+5/8)*25.4</f>
        <v>41.274999999999999</v>
      </c>
      <c r="AX189" s="21">
        <f t="shared" si="94"/>
        <v>41.274999999999999</v>
      </c>
      <c r="AY189" s="21">
        <f t="shared" ref="AY189:AZ190" si="95">3*25.4</f>
        <v>76.199999999999989</v>
      </c>
      <c r="AZ189" s="21">
        <f t="shared" si="95"/>
        <v>76.199999999999989</v>
      </c>
      <c r="BA189" s="21">
        <f t="shared" ref="BA189:BA199" si="96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5882</v>
      </c>
      <c r="BH189" s="228" t="s">
        <v>5882</v>
      </c>
      <c r="BI189" s="228" t="s">
        <v>5882</v>
      </c>
      <c r="BJ189" s="228" t="s">
        <v>5882</v>
      </c>
      <c r="BK189" s="228" t="s">
        <v>5882</v>
      </c>
      <c r="BL189" s="227" t="s">
        <v>5882</v>
      </c>
      <c r="BM189" s="228" t="s">
        <v>5882</v>
      </c>
      <c r="BN189" s="228" t="s">
        <v>5882</v>
      </c>
      <c r="BO189" s="228" t="s">
        <v>5882</v>
      </c>
      <c r="BP189" s="228" t="s">
        <v>5882</v>
      </c>
      <c r="BQ189" s="243" t="s">
        <v>5882</v>
      </c>
      <c r="BR189" s="228" t="s">
        <v>5882</v>
      </c>
      <c r="BS189" s="228" t="s">
        <v>5882</v>
      </c>
      <c r="BT189" s="228" t="s">
        <v>5882</v>
      </c>
      <c r="BU189" s="228" t="s">
        <v>5882</v>
      </c>
      <c r="BV189" s="243" t="s">
        <v>5882</v>
      </c>
      <c r="BW189" s="108" t="s">
        <v>4605</v>
      </c>
      <c r="BX189" s="60">
        <v>345</v>
      </c>
      <c r="BY189" s="33">
        <f t="shared" ref="BY189:BY199" si="97">BX189*1.1</f>
        <v>379.50000000000006</v>
      </c>
      <c r="BZ189" s="60">
        <v>450</v>
      </c>
      <c r="CA189" s="32">
        <v>495.00000000000006</v>
      </c>
      <c r="CB189" s="67">
        <v>200000</v>
      </c>
      <c r="CC189" s="108" t="s">
        <v>4605</v>
      </c>
      <c r="CD189" s="60">
        <v>345</v>
      </c>
      <c r="CE189" s="33">
        <f t="shared" ref="CE189:CE199" si="98">CD189*1.1</f>
        <v>379.50000000000006</v>
      </c>
      <c r="CF189" s="60">
        <v>450</v>
      </c>
      <c r="CG189" s="32">
        <v>495.00000000000006</v>
      </c>
      <c r="CH189" s="67">
        <v>200000</v>
      </c>
      <c r="CI189" s="108" t="s">
        <v>4605</v>
      </c>
      <c r="CJ189" s="60">
        <v>345</v>
      </c>
      <c r="CK189" s="21">
        <v>358.2</v>
      </c>
      <c r="CL189" s="60">
        <v>450</v>
      </c>
      <c r="CM189" s="32">
        <f t="shared" ref="CM189:CM199" si="99">CL189*1.1</f>
        <v>495.00000000000006</v>
      </c>
      <c r="CN189" s="67">
        <v>200000</v>
      </c>
      <c r="CO189" s="232" t="s">
        <v>5882</v>
      </c>
      <c r="CP189" s="233" t="s">
        <v>5882</v>
      </c>
      <c r="CQ189" s="233" t="s">
        <v>5882</v>
      </c>
      <c r="CR189" s="234" t="s">
        <v>5882</v>
      </c>
      <c r="CS189" s="232" t="s">
        <v>5882</v>
      </c>
      <c r="CT189" s="233" t="s">
        <v>5882</v>
      </c>
      <c r="CU189" s="234" t="s">
        <v>5882</v>
      </c>
      <c r="CV189" s="215" t="s">
        <v>4476</v>
      </c>
      <c r="CW189" s="177">
        <v>640</v>
      </c>
      <c r="CX189" s="32">
        <v>730</v>
      </c>
      <c r="CY189" s="177">
        <v>800</v>
      </c>
      <c r="CZ189" s="32">
        <v>940</v>
      </c>
      <c r="DA189" s="67">
        <v>200000</v>
      </c>
      <c r="DB189" s="29" t="s">
        <v>5928</v>
      </c>
      <c r="DC189" s="177" t="s">
        <v>4498</v>
      </c>
      <c r="DD189" s="357" t="s">
        <v>4636</v>
      </c>
    </row>
    <row r="190" spans="1:108">
      <c r="A190" s="18">
        <v>185</v>
      </c>
      <c r="B190" s="362"/>
      <c r="C190" s="362"/>
      <c r="D190" s="377"/>
      <c r="E190" s="377"/>
      <c r="F190" s="362"/>
      <c r="G190" s="369"/>
      <c r="H190" s="369"/>
      <c r="I190" s="149" t="s">
        <v>4452</v>
      </c>
      <c r="J190" s="215" t="s">
        <v>4604</v>
      </c>
      <c r="K190" s="177" t="s">
        <v>6153</v>
      </c>
      <c r="L190" s="260" t="s">
        <v>4578</v>
      </c>
      <c r="M190" s="177" t="s">
        <v>4782</v>
      </c>
      <c r="N190" s="18" t="s">
        <v>4576</v>
      </c>
      <c r="O190" s="177" t="s">
        <v>4404</v>
      </c>
      <c r="P190" s="177" t="s">
        <v>4474</v>
      </c>
      <c r="Q190" s="177" t="s">
        <v>4404</v>
      </c>
      <c r="R190" s="177" t="s">
        <v>5882</v>
      </c>
      <c r="S190" s="177" t="s">
        <v>4474</v>
      </c>
      <c r="T190" s="177" t="s">
        <v>5882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5722</v>
      </c>
      <c r="Z190" s="21">
        <f t="shared" si="83"/>
        <v>304.79999999999995</v>
      </c>
      <c r="AA190" s="21">
        <f t="shared" si="84"/>
        <v>203.2</v>
      </c>
      <c r="AB190" s="21">
        <v>25.4</v>
      </c>
      <c r="AC190" s="21">
        <f t="shared" si="85"/>
        <v>9.5249999999999986</v>
      </c>
      <c r="AD190" s="21">
        <f t="shared" si="86"/>
        <v>1524</v>
      </c>
      <c r="AE190" s="215" t="s">
        <v>5723</v>
      </c>
      <c r="AF190" s="21">
        <f t="shared" si="87"/>
        <v>457.2</v>
      </c>
      <c r="AG190" s="21">
        <f t="shared" si="88"/>
        <v>152.39999999999998</v>
      </c>
      <c r="AH190" s="21">
        <f t="shared" si="89"/>
        <v>12.7</v>
      </c>
      <c r="AI190" s="21">
        <f t="shared" si="90"/>
        <v>6.35</v>
      </c>
      <c r="AJ190" s="21">
        <f t="shared" si="91"/>
        <v>1765.3</v>
      </c>
      <c r="AK190" s="21">
        <f t="shared" si="80"/>
        <v>233861360.77096665</v>
      </c>
      <c r="AL190" s="24">
        <f t="shared" si="81"/>
        <v>1156312.2034999989</v>
      </c>
      <c r="AM190" s="21">
        <f>5/8*25.4</f>
        <v>15.875</v>
      </c>
      <c r="AN190" s="21">
        <f t="shared" si="92"/>
        <v>152.39999999999998</v>
      </c>
      <c r="AO190" s="21">
        <f t="shared" si="93"/>
        <v>457.2</v>
      </c>
      <c r="AP190" s="21">
        <v>0</v>
      </c>
      <c r="AQ190" s="21">
        <v>0</v>
      </c>
      <c r="AR190" s="215" t="s">
        <v>5897</v>
      </c>
      <c r="AS190" s="177" t="s">
        <v>5727</v>
      </c>
      <c r="AT190" s="21">
        <f t="shared" si="82"/>
        <v>107.968</v>
      </c>
      <c r="AU190" s="21">
        <v>19.100000000000001</v>
      </c>
      <c r="AV190" s="177">
        <v>241</v>
      </c>
      <c r="AW190" s="21">
        <f t="shared" si="94"/>
        <v>41.274999999999999</v>
      </c>
      <c r="AX190" s="21">
        <f t="shared" si="94"/>
        <v>41.274999999999999</v>
      </c>
      <c r="AY190" s="21">
        <f t="shared" si="95"/>
        <v>76.199999999999989</v>
      </c>
      <c r="AZ190" s="21">
        <f t="shared" si="95"/>
        <v>76.199999999999989</v>
      </c>
      <c r="BA190" s="21">
        <f t="shared" si="96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5882</v>
      </c>
      <c r="BH190" s="228" t="s">
        <v>5882</v>
      </c>
      <c r="BI190" s="228" t="s">
        <v>5882</v>
      </c>
      <c r="BJ190" s="228" t="s">
        <v>5882</v>
      </c>
      <c r="BK190" s="228" t="s">
        <v>5882</v>
      </c>
      <c r="BL190" s="227" t="s">
        <v>5882</v>
      </c>
      <c r="BM190" s="228" t="s">
        <v>5882</v>
      </c>
      <c r="BN190" s="228" t="s">
        <v>5882</v>
      </c>
      <c r="BO190" s="228" t="s">
        <v>5882</v>
      </c>
      <c r="BP190" s="228" t="s">
        <v>5882</v>
      </c>
      <c r="BQ190" s="243" t="s">
        <v>5882</v>
      </c>
      <c r="BR190" s="228" t="s">
        <v>5882</v>
      </c>
      <c r="BS190" s="228" t="s">
        <v>5882</v>
      </c>
      <c r="BT190" s="228" t="s">
        <v>5882</v>
      </c>
      <c r="BU190" s="228" t="s">
        <v>5882</v>
      </c>
      <c r="BV190" s="243" t="s">
        <v>5882</v>
      </c>
      <c r="BW190" s="108" t="s">
        <v>4605</v>
      </c>
      <c r="BX190" s="60">
        <v>345</v>
      </c>
      <c r="BY190" s="33">
        <f t="shared" si="97"/>
        <v>379.50000000000006</v>
      </c>
      <c r="BZ190" s="60">
        <v>450</v>
      </c>
      <c r="CA190" s="32">
        <v>495.00000000000006</v>
      </c>
      <c r="CB190" s="67">
        <v>200000</v>
      </c>
      <c r="CC190" s="108" t="s">
        <v>4605</v>
      </c>
      <c r="CD190" s="60">
        <v>345</v>
      </c>
      <c r="CE190" s="33">
        <f t="shared" si="98"/>
        <v>379.50000000000006</v>
      </c>
      <c r="CF190" s="60">
        <v>450</v>
      </c>
      <c r="CG190" s="32">
        <v>495.00000000000006</v>
      </c>
      <c r="CH190" s="67">
        <v>200000</v>
      </c>
      <c r="CI190" s="108" t="s">
        <v>4605</v>
      </c>
      <c r="CJ190" s="60">
        <v>345</v>
      </c>
      <c r="CK190" s="21">
        <v>372</v>
      </c>
      <c r="CL190" s="60">
        <v>450</v>
      </c>
      <c r="CM190" s="32">
        <f t="shared" si="99"/>
        <v>495.00000000000006</v>
      </c>
      <c r="CN190" s="67">
        <v>200000</v>
      </c>
      <c r="CO190" s="232" t="s">
        <v>5882</v>
      </c>
      <c r="CP190" s="233" t="s">
        <v>5882</v>
      </c>
      <c r="CQ190" s="233" t="s">
        <v>5882</v>
      </c>
      <c r="CR190" s="234" t="s">
        <v>5882</v>
      </c>
      <c r="CS190" s="232" t="s">
        <v>5882</v>
      </c>
      <c r="CT190" s="233" t="s">
        <v>5882</v>
      </c>
      <c r="CU190" s="234" t="s">
        <v>5882</v>
      </c>
      <c r="CV190" s="215" t="s">
        <v>4476</v>
      </c>
      <c r="CW190" s="177">
        <v>640</v>
      </c>
      <c r="CX190" s="32">
        <v>730</v>
      </c>
      <c r="CY190" s="177">
        <v>800</v>
      </c>
      <c r="CZ190" s="32">
        <v>940</v>
      </c>
      <c r="DA190" s="67">
        <v>200000</v>
      </c>
      <c r="DB190" s="29" t="s">
        <v>5928</v>
      </c>
      <c r="DC190" s="177" t="s">
        <v>4498</v>
      </c>
      <c r="DD190" s="357" t="s">
        <v>4636</v>
      </c>
    </row>
    <row r="191" spans="1:108">
      <c r="A191" s="18">
        <v>186</v>
      </c>
      <c r="B191" s="362"/>
      <c r="C191" s="362"/>
      <c r="D191" s="377"/>
      <c r="E191" s="377"/>
      <c r="F191" s="362"/>
      <c r="G191" s="369"/>
      <c r="H191" s="369"/>
      <c r="I191" s="149" t="s">
        <v>4453</v>
      </c>
      <c r="J191" s="215" t="s">
        <v>4604</v>
      </c>
      <c r="K191" s="177" t="s">
        <v>6153</v>
      </c>
      <c r="L191" s="260" t="s">
        <v>4578</v>
      </c>
      <c r="M191" s="177" t="s">
        <v>4782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5882</v>
      </c>
      <c r="S191" s="177" t="s">
        <v>4474</v>
      </c>
      <c r="T191" s="177" t="s">
        <v>5882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5722</v>
      </c>
      <c r="Z191" s="21">
        <f t="shared" si="83"/>
        <v>304.79999999999995</v>
      </c>
      <c r="AA191" s="21">
        <f t="shared" si="84"/>
        <v>203.2</v>
      </c>
      <c r="AB191" s="21">
        <v>25.4</v>
      </c>
      <c r="AC191" s="21">
        <f t="shared" si="85"/>
        <v>9.5249999999999986</v>
      </c>
      <c r="AD191" s="21">
        <f t="shared" si="86"/>
        <v>1524</v>
      </c>
      <c r="AE191" s="215" t="s">
        <v>5724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1"/>
        <v>1765.3</v>
      </c>
      <c r="AK191" s="21">
        <f t="shared" si="80"/>
        <v>297614140.79203296</v>
      </c>
      <c r="AL191" s="24">
        <f t="shared" si="81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3"/>
        <v>457.2</v>
      </c>
      <c r="AP191" s="21">
        <v>0</v>
      </c>
      <c r="AQ191" s="21">
        <v>0</v>
      </c>
      <c r="AR191" s="215" t="s">
        <v>5897</v>
      </c>
      <c r="AS191" s="177" t="s">
        <v>5727</v>
      </c>
      <c r="AT191" s="21">
        <f t="shared" si="82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6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5882</v>
      </c>
      <c r="BH191" s="228" t="s">
        <v>5882</v>
      </c>
      <c r="BI191" s="228" t="s">
        <v>5882</v>
      </c>
      <c r="BJ191" s="228" t="s">
        <v>5882</v>
      </c>
      <c r="BK191" s="228" t="s">
        <v>5882</v>
      </c>
      <c r="BL191" s="227" t="s">
        <v>5882</v>
      </c>
      <c r="BM191" s="228" t="s">
        <v>5882</v>
      </c>
      <c r="BN191" s="228" t="s">
        <v>5882</v>
      </c>
      <c r="BO191" s="228" t="s">
        <v>5882</v>
      </c>
      <c r="BP191" s="228" t="s">
        <v>5882</v>
      </c>
      <c r="BQ191" s="243" t="s">
        <v>5882</v>
      </c>
      <c r="BR191" s="228" t="s">
        <v>5882</v>
      </c>
      <c r="BS191" s="228" t="s">
        <v>5882</v>
      </c>
      <c r="BT191" s="228" t="s">
        <v>5882</v>
      </c>
      <c r="BU191" s="228" t="s">
        <v>5882</v>
      </c>
      <c r="BV191" s="243" t="s">
        <v>5882</v>
      </c>
      <c r="BW191" s="108" t="s">
        <v>4605</v>
      </c>
      <c r="BX191" s="60">
        <v>345</v>
      </c>
      <c r="BY191" s="33">
        <f t="shared" si="97"/>
        <v>379.50000000000006</v>
      </c>
      <c r="BZ191" s="60">
        <v>450</v>
      </c>
      <c r="CA191" s="32">
        <v>495.00000000000006</v>
      </c>
      <c r="CB191" s="67">
        <v>200000</v>
      </c>
      <c r="CC191" s="108" t="s">
        <v>4605</v>
      </c>
      <c r="CD191" s="60">
        <v>345</v>
      </c>
      <c r="CE191" s="33">
        <f t="shared" si="98"/>
        <v>379.50000000000006</v>
      </c>
      <c r="CF191" s="60">
        <v>450</v>
      </c>
      <c r="CG191" s="32">
        <v>495.00000000000006</v>
      </c>
      <c r="CH191" s="67">
        <v>200000</v>
      </c>
      <c r="CI191" s="108" t="s">
        <v>4605</v>
      </c>
      <c r="CJ191" s="60">
        <v>345</v>
      </c>
      <c r="CK191" s="21">
        <v>365.1</v>
      </c>
      <c r="CL191" s="60">
        <v>450</v>
      </c>
      <c r="CM191" s="32">
        <f t="shared" si="99"/>
        <v>495.00000000000006</v>
      </c>
      <c r="CN191" s="67">
        <v>200000</v>
      </c>
      <c r="CO191" s="232" t="s">
        <v>5882</v>
      </c>
      <c r="CP191" s="233" t="s">
        <v>5882</v>
      </c>
      <c r="CQ191" s="233" t="s">
        <v>5882</v>
      </c>
      <c r="CR191" s="234" t="s">
        <v>5882</v>
      </c>
      <c r="CS191" s="232" t="s">
        <v>5882</v>
      </c>
      <c r="CT191" s="233" t="s">
        <v>5882</v>
      </c>
      <c r="CU191" s="234" t="s">
        <v>5882</v>
      </c>
      <c r="CV191" s="215" t="s">
        <v>4476</v>
      </c>
      <c r="CW191" s="177">
        <v>640</v>
      </c>
      <c r="CX191" s="32">
        <v>730</v>
      </c>
      <c r="CY191" s="177">
        <v>800</v>
      </c>
      <c r="CZ191" s="32">
        <v>940</v>
      </c>
      <c r="DA191" s="67">
        <v>200000</v>
      </c>
      <c r="DB191" s="29" t="s">
        <v>5929</v>
      </c>
      <c r="DC191" s="177" t="s">
        <v>4498</v>
      </c>
      <c r="DD191" s="357" t="s">
        <v>4636</v>
      </c>
    </row>
    <row r="192" spans="1:108">
      <c r="A192" s="18">
        <v>187</v>
      </c>
      <c r="B192" s="362"/>
      <c r="C192" s="362"/>
      <c r="D192" s="377"/>
      <c r="E192" s="377"/>
      <c r="F192" s="362"/>
      <c r="G192" s="369"/>
      <c r="H192" s="369"/>
      <c r="I192" s="149" t="s">
        <v>4454</v>
      </c>
      <c r="J192" s="215" t="s">
        <v>4604</v>
      </c>
      <c r="K192" s="177" t="s">
        <v>6153</v>
      </c>
      <c r="L192" s="260" t="s">
        <v>4578</v>
      </c>
      <c r="M192" s="177" t="s">
        <v>4782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5882</v>
      </c>
      <c r="S192" s="177" t="s">
        <v>4474</v>
      </c>
      <c r="T192" s="177" t="s">
        <v>5882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5722</v>
      </c>
      <c r="Z192" s="21">
        <f t="shared" si="83"/>
        <v>304.79999999999995</v>
      </c>
      <c r="AA192" s="21">
        <f t="shared" si="84"/>
        <v>203.2</v>
      </c>
      <c r="AB192" s="21">
        <v>25.4</v>
      </c>
      <c r="AC192" s="21">
        <f t="shared" si="85"/>
        <v>9.5249999999999986</v>
      </c>
      <c r="AD192" s="21">
        <f t="shared" si="86"/>
        <v>1524</v>
      </c>
      <c r="AE192" s="215" t="s">
        <v>5724</v>
      </c>
      <c r="AF192" s="21">
        <f t="shared" ref="AF192:AF193" si="100">18*25.4</f>
        <v>457.2</v>
      </c>
      <c r="AG192" s="21">
        <f t="shared" ref="AG192:AG193" si="101">8*25.4</f>
        <v>203.2</v>
      </c>
      <c r="AH192" s="21">
        <f t="shared" ref="AH192:AH199" si="102">0.5*25.4</f>
        <v>12.7</v>
      </c>
      <c r="AI192" s="21">
        <f t="shared" ref="AI192:AI199" si="103">0.25*25.4</f>
        <v>6.35</v>
      </c>
      <c r="AJ192" s="21">
        <f t="shared" si="91"/>
        <v>1765.3</v>
      </c>
      <c r="AK192" s="21">
        <f t="shared" si="80"/>
        <v>297614140.79203296</v>
      </c>
      <c r="AL192" s="24">
        <f t="shared" si="81"/>
        <v>1443085.8234999981</v>
      </c>
      <c r="AM192" s="21">
        <f>0.5*25.4</f>
        <v>12.7</v>
      </c>
      <c r="AN192" s="21">
        <f t="shared" ref="AN192:AN193" si="104">8*25.4</f>
        <v>203.2</v>
      </c>
      <c r="AO192" s="21">
        <f t="shared" si="93"/>
        <v>457.2</v>
      </c>
      <c r="AP192" s="21">
        <v>0</v>
      </c>
      <c r="AQ192" s="21">
        <v>0</v>
      </c>
      <c r="AR192" s="215" t="s">
        <v>5897</v>
      </c>
      <c r="AS192" s="177" t="s">
        <v>5727</v>
      </c>
      <c r="AT192" s="21">
        <f t="shared" si="82"/>
        <v>191.744</v>
      </c>
      <c r="AU192" s="21">
        <v>25.4</v>
      </c>
      <c r="AV192" s="177">
        <v>428</v>
      </c>
      <c r="AW192" s="21">
        <f t="shared" ref="AW192:AX193" si="105">(1+7/8)*25.4</f>
        <v>47.625</v>
      </c>
      <c r="AX192" s="21">
        <f t="shared" si="105"/>
        <v>47.625</v>
      </c>
      <c r="AY192" s="21">
        <f t="shared" ref="AY192:AZ193" si="106">3.5*25.4</f>
        <v>88.899999999999991</v>
      </c>
      <c r="AZ192" s="21">
        <f t="shared" si="106"/>
        <v>88.899999999999991</v>
      </c>
      <c r="BA192" s="21">
        <f t="shared" si="96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5882</v>
      </c>
      <c r="BH192" s="228" t="s">
        <v>5882</v>
      </c>
      <c r="BI192" s="228" t="s">
        <v>5882</v>
      </c>
      <c r="BJ192" s="228" t="s">
        <v>5882</v>
      </c>
      <c r="BK192" s="228" t="s">
        <v>5882</v>
      </c>
      <c r="BL192" s="227" t="s">
        <v>5882</v>
      </c>
      <c r="BM192" s="228" t="s">
        <v>5882</v>
      </c>
      <c r="BN192" s="228" t="s">
        <v>5882</v>
      </c>
      <c r="BO192" s="228" t="s">
        <v>5882</v>
      </c>
      <c r="BP192" s="228" t="s">
        <v>5882</v>
      </c>
      <c r="BQ192" s="243" t="s">
        <v>5882</v>
      </c>
      <c r="BR192" s="228" t="s">
        <v>5882</v>
      </c>
      <c r="BS192" s="228" t="s">
        <v>5882</v>
      </c>
      <c r="BT192" s="228" t="s">
        <v>5882</v>
      </c>
      <c r="BU192" s="228" t="s">
        <v>5882</v>
      </c>
      <c r="BV192" s="243" t="s">
        <v>5882</v>
      </c>
      <c r="BW192" s="108" t="s">
        <v>4605</v>
      </c>
      <c r="BX192" s="60">
        <v>345</v>
      </c>
      <c r="BY192" s="33">
        <f t="shared" si="97"/>
        <v>379.50000000000006</v>
      </c>
      <c r="BZ192" s="60">
        <v>450</v>
      </c>
      <c r="CA192" s="32">
        <v>495.00000000000006</v>
      </c>
      <c r="CB192" s="67">
        <v>200000</v>
      </c>
      <c r="CC192" s="108" t="s">
        <v>4605</v>
      </c>
      <c r="CD192" s="60">
        <v>345</v>
      </c>
      <c r="CE192" s="33">
        <f t="shared" si="98"/>
        <v>379.50000000000006</v>
      </c>
      <c r="CF192" s="60">
        <v>450</v>
      </c>
      <c r="CG192" s="32">
        <v>495.00000000000006</v>
      </c>
      <c r="CH192" s="67">
        <v>200000</v>
      </c>
      <c r="CI192" s="108" t="s">
        <v>4605</v>
      </c>
      <c r="CJ192" s="60">
        <v>345</v>
      </c>
      <c r="CK192" s="21">
        <v>337.6</v>
      </c>
      <c r="CL192" s="60">
        <v>450</v>
      </c>
      <c r="CM192" s="32">
        <f t="shared" si="99"/>
        <v>495.00000000000006</v>
      </c>
      <c r="CN192" s="67">
        <v>200000</v>
      </c>
      <c r="CO192" s="232" t="s">
        <v>5882</v>
      </c>
      <c r="CP192" s="233" t="s">
        <v>5882</v>
      </c>
      <c r="CQ192" s="233" t="s">
        <v>5882</v>
      </c>
      <c r="CR192" s="234" t="s">
        <v>5882</v>
      </c>
      <c r="CS192" s="232" t="s">
        <v>5882</v>
      </c>
      <c r="CT192" s="233" t="s">
        <v>5882</v>
      </c>
      <c r="CU192" s="234" t="s">
        <v>5882</v>
      </c>
      <c r="CV192" s="215" t="s">
        <v>4476</v>
      </c>
      <c r="CW192" s="177">
        <v>640</v>
      </c>
      <c r="CX192" s="32">
        <v>730</v>
      </c>
      <c r="CY192" s="177">
        <v>800</v>
      </c>
      <c r="CZ192" s="32">
        <v>940</v>
      </c>
      <c r="DA192" s="67">
        <v>200000</v>
      </c>
      <c r="DB192" s="29" t="s">
        <v>5928</v>
      </c>
      <c r="DC192" s="177" t="s">
        <v>4498</v>
      </c>
      <c r="DD192" s="357" t="s">
        <v>4636</v>
      </c>
    </row>
    <row r="193" spans="1:108">
      <c r="A193" s="18">
        <v>188</v>
      </c>
      <c r="B193" s="362"/>
      <c r="C193" s="362"/>
      <c r="D193" s="377"/>
      <c r="E193" s="377"/>
      <c r="F193" s="362"/>
      <c r="G193" s="369"/>
      <c r="H193" s="369"/>
      <c r="I193" s="149" t="s">
        <v>4455</v>
      </c>
      <c r="J193" s="215" t="s">
        <v>4604</v>
      </c>
      <c r="K193" s="177" t="s">
        <v>6153</v>
      </c>
      <c r="L193" s="260" t="s">
        <v>4578</v>
      </c>
      <c r="M193" s="177" t="s">
        <v>4782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5882</v>
      </c>
      <c r="S193" s="177" t="s">
        <v>4474</v>
      </c>
      <c r="T193" s="177" t="s">
        <v>5882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5722</v>
      </c>
      <c r="Z193" s="21">
        <f t="shared" si="83"/>
        <v>304.79999999999995</v>
      </c>
      <c r="AA193" s="21">
        <f t="shared" si="84"/>
        <v>203.2</v>
      </c>
      <c r="AB193" s="21">
        <v>25.4</v>
      </c>
      <c r="AC193" s="21">
        <f t="shared" si="85"/>
        <v>9.5249999999999986</v>
      </c>
      <c r="AD193" s="21">
        <f t="shared" si="86"/>
        <v>1524</v>
      </c>
      <c r="AE193" s="215" t="s">
        <v>5724</v>
      </c>
      <c r="AF193" s="21">
        <f t="shared" si="100"/>
        <v>457.2</v>
      </c>
      <c r="AG193" s="21">
        <f t="shared" si="101"/>
        <v>203.2</v>
      </c>
      <c r="AH193" s="21">
        <f t="shared" si="102"/>
        <v>12.7</v>
      </c>
      <c r="AI193" s="21">
        <f t="shared" si="103"/>
        <v>6.35</v>
      </c>
      <c r="AJ193" s="21">
        <f t="shared" si="91"/>
        <v>1765.3</v>
      </c>
      <c r="AK193" s="21">
        <f t="shared" si="80"/>
        <v>297614140.79203296</v>
      </c>
      <c r="AL193" s="24">
        <f t="shared" si="81"/>
        <v>1443085.8234999981</v>
      </c>
      <c r="AM193" s="21">
        <f>3/4*25.4</f>
        <v>19.049999999999997</v>
      </c>
      <c r="AN193" s="21">
        <f t="shared" si="104"/>
        <v>203.2</v>
      </c>
      <c r="AO193" s="21">
        <f t="shared" si="93"/>
        <v>457.2</v>
      </c>
      <c r="AP193" s="21">
        <v>0</v>
      </c>
      <c r="AQ193" s="21">
        <v>0</v>
      </c>
      <c r="AR193" s="215" t="s">
        <v>5897</v>
      </c>
      <c r="AS193" s="177" t="s">
        <v>5727</v>
      </c>
      <c r="AT193" s="21">
        <f t="shared" si="82"/>
        <v>191.744</v>
      </c>
      <c r="AU193" s="21">
        <v>25.4</v>
      </c>
      <c r="AV193" s="177">
        <v>428</v>
      </c>
      <c r="AW193" s="21">
        <f t="shared" si="105"/>
        <v>47.625</v>
      </c>
      <c r="AX193" s="21">
        <f t="shared" si="105"/>
        <v>47.625</v>
      </c>
      <c r="AY193" s="21">
        <f t="shared" si="106"/>
        <v>88.899999999999991</v>
      </c>
      <c r="AZ193" s="21">
        <f t="shared" si="106"/>
        <v>88.899999999999991</v>
      </c>
      <c r="BA193" s="21">
        <f t="shared" si="96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5882</v>
      </c>
      <c r="BH193" s="228" t="s">
        <v>5882</v>
      </c>
      <c r="BI193" s="228" t="s">
        <v>5882</v>
      </c>
      <c r="BJ193" s="228" t="s">
        <v>5882</v>
      </c>
      <c r="BK193" s="228" t="s">
        <v>5882</v>
      </c>
      <c r="BL193" s="227" t="s">
        <v>5882</v>
      </c>
      <c r="BM193" s="228" t="s">
        <v>5882</v>
      </c>
      <c r="BN193" s="228" t="s">
        <v>5882</v>
      </c>
      <c r="BO193" s="228" t="s">
        <v>5882</v>
      </c>
      <c r="BP193" s="228" t="s">
        <v>5882</v>
      </c>
      <c r="BQ193" s="243" t="s">
        <v>5882</v>
      </c>
      <c r="BR193" s="228" t="s">
        <v>5882</v>
      </c>
      <c r="BS193" s="228" t="s">
        <v>5882</v>
      </c>
      <c r="BT193" s="228" t="s">
        <v>5882</v>
      </c>
      <c r="BU193" s="228" t="s">
        <v>5882</v>
      </c>
      <c r="BV193" s="243" t="s">
        <v>5882</v>
      </c>
      <c r="BW193" s="108" t="s">
        <v>4605</v>
      </c>
      <c r="BX193" s="60">
        <v>345</v>
      </c>
      <c r="BY193" s="33">
        <f t="shared" si="97"/>
        <v>379.50000000000006</v>
      </c>
      <c r="BZ193" s="60">
        <v>450</v>
      </c>
      <c r="CA193" s="32">
        <v>495.00000000000006</v>
      </c>
      <c r="CB193" s="67">
        <v>200000</v>
      </c>
      <c r="CC193" s="108" t="s">
        <v>4605</v>
      </c>
      <c r="CD193" s="60">
        <v>345</v>
      </c>
      <c r="CE193" s="33">
        <f t="shared" si="98"/>
        <v>379.50000000000006</v>
      </c>
      <c r="CF193" s="60">
        <v>450</v>
      </c>
      <c r="CG193" s="32">
        <v>495.00000000000006</v>
      </c>
      <c r="CH193" s="67">
        <v>200000</v>
      </c>
      <c r="CI193" s="108" t="s">
        <v>4605</v>
      </c>
      <c r="CJ193" s="60">
        <v>345</v>
      </c>
      <c r="CK193" s="33">
        <f t="shared" ref="CK193" si="107">CJ193*1.1</f>
        <v>379.50000000000006</v>
      </c>
      <c r="CL193" s="60">
        <v>450</v>
      </c>
      <c r="CM193" s="32">
        <f t="shared" si="99"/>
        <v>495.00000000000006</v>
      </c>
      <c r="CN193" s="67">
        <v>200000</v>
      </c>
      <c r="CO193" s="232" t="s">
        <v>5882</v>
      </c>
      <c r="CP193" s="233" t="s">
        <v>5882</v>
      </c>
      <c r="CQ193" s="233" t="s">
        <v>5882</v>
      </c>
      <c r="CR193" s="234" t="s">
        <v>5882</v>
      </c>
      <c r="CS193" s="232" t="s">
        <v>5882</v>
      </c>
      <c r="CT193" s="233" t="s">
        <v>5882</v>
      </c>
      <c r="CU193" s="234" t="s">
        <v>5882</v>
      </c>
      <c r="CV193" s="215" t="s">
        <v>4476</v>
      </c>
      <c r="CW193" s="177">
        <v>640</v>
      </c>
      <c r="CX193" s="32">
        <v>730</v>
      </c>
      <c r="CY193" s="177">
        <v>800</v>
      </c>
      <c r="CZ193" s="32">
        <v>940</v>
      </c>
      <c r="DA193" s="67">
        <v>200000</v>
      </c>
      <c r="DB193" s="29" t="s">
        <v>5928</v>
      </c>
      <c r="DC193" s="177" t="s">
        <v>4498</v>
      </c>
      <c r="DD193" s="357" t="s">
        <v>4636</v>
      </c>
    </row>
    <row r="194" spans="1:108">
      <c r="A194" s="18">
        <v>189</v>
      </c>
      <c r="B194" s="362"/>
      <c r="C194" s="362"/>
      <c r="D194" s="377"/>
      <c r="E194" s="377"/>
      <c r="F194" s="362"/>
      <c r="G194" s="369"/>
      <c r="H194" s="369"/>
      <c r="I194" s="149" t="s">
        <v>4456</v>
      </c>
      <c r="J194" s="215" t="s">
        <v>4604</v>
      </c>
      <c r="K194" s="177" t="s">
        <v>6153</v>
      </c>
      <c r="L194" s="260" t="s">
        <v>4578</v>
      </c>
      <c r="M194" s="177" t="s">
        <v>4782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5882</v>
      </c>
      <c r="S194" s="177" t="s">
        <v>4474</v>
      </c>
      <c r="T194" s="177" t="s">
        <v>5882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5722</v>
      </c>
      <c r="Z194" s="21">
        <f t="shared" si="83"/>
        <v>304.79999999999995</v>
      </c>
      <c r="AA194" s="21">
        <f t="shared" si="84"/>
        <v>203.2</v>
      </c>
      <c r="AB194" s="21">
        <v>25.4</v>
      </c>
      <c r="AC194" s="21">
        <f t="shared" si="85"/>
        <v>9.5249999999999986</v>
      </c>
      <c r="AD194" s="21">
        <f t="shared" si="86"/>
        <v>1524</v>
      </c>
      <c r="AE194" s="215" t="s">
        <v>5726</v>
      </c>
      <c r="AF194" s="21">
        <f>22*25.4</f>
        <v>558.79999999999995</v>
      </c>
      <c r="AG194" s="21">
        <f>6*25.4</f>
        <v>152.39999999999998</v>
      </c>
      <c r="AH194" s="21">
        <f t="shared" si="102"/>
        <v>12.7</v>
      </c>
      <c r="AI194" s="21">
        <f t="shared" si="103"/>
        <v>6.35</v>
      </c>
      <c r="AJ194" s="21">
        <f t="shared" si="91"/>
        <v>1765.3</v>
      </c>
      <c r="AK194" s="21">
        <f t="shared" si="80"/>
        <v>368963144.33029962</v>
      </c>
      <c r="AL194" s="24">
        <f t="shared" si="81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5897</v>
      </c>
      <c r="AS194" s="177" t="s">
        <v>5727</v>
      </c>
      <c r="AT194" s="21">
        <f t="shared" si="82"/>
        <v>107.968</v>
      </c>
      <c r="AU194" s="21">
        <v>19.100000000000001</v>
      </c>
      <c r="AV194" s="177">
        <v>241</v>
      </c>
      <c r="AW194" s="21">
        <f t="shared" ref="AW194:AX196" si="108">(1+5/8)*25.4</f>
        <v>41.274999999999999</v>
      </c>
      <c r="AX194" s="21">
        <f t="shared" si="108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6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5882</v>
      </c>
      <c r="BH194" s="228" t="s">
        <v>5882</v>
      </c>
      <c r="BI194" s="228" t="s">
        <v>5882</v>
      </c>
      <c r="BJ194" s="228" t="s">
        <v>5882</v>
      </c>
      <c r="BK194" s="228" t="s">
        <v>5882</v>
      </c>
      <c r="BL194" s="227" t="s">
        <v>5882</v>
      </c>
      <c r="BM194" s="228" t="s">
        <v>5882</v>
      </c>
      <c r="BN194" s="228" t="s">
        <v>5882</v>
      </c>
      <c r="BO194" s="228" t="s">
        <v>5882</v>
      </c>
      <c r="BP194" s="228" t="s">
        <v>5882</v>
      </c>
      <c r="BQ194" s="243" t="s">
        <v>5882</v>
      </c>
      <c r="BR194" s="228" t="s">
        <v>5882</v>
      </c>
      <c r="BS194" s="228" t="s">
        <v>5882</v>
      </c>
      <c r="BT194" s="228" t="s">
        <v>5882</v>
      </c>
      <c r="BU194" s="228" t="s">
        <v>5882</v>
      </c>
      <c r="BV194" s="243" t="s">
        <v>5882</v>
      </c>
      <c r="BW194" s="108" t="s">
        <v>4605</v>
      </c>
      <c r="BX194" s="60">
        <v>345</v>
      </c>
      <c r="BY194" s="33">
        <f t="shared" si="97"/>
        <v>379.50000000000006</v>
      </c>
      <c r="BZ194" s="60">
        <v>450</v>
      </c>
      <c r="CA194" s="32">
        <v>495.00000000000006</v>
      </c>
      <c r="CB194" s="67">
        <v>200000</v>
      </c>
      <c r="CC194" s="108" t="s">
        <v>4605</v>
      </c>
      <c r="CD194" s="60">
        <v>345</v>
      </c>
      <c r="CE194" s="33">
        <f t="shared" si="98"/>
        <v>379.50000000000006</v>
      </c>
      <c r="CF194" s="60">
        <v>450</v>
      </c>
      <c r="CG194" s="32">
        <v>495.00000000000006</v>
      </c>
      <c r="CH194" s="67">
        <v>200000</v>
      </c>
      <c r="CI194" s="108" t="s">
        <v>4605</v>
      </c>
      <c r="CJ194" s="60">
        <v>345</v>
      </c>
      <c r="CK194" s="21">
        <v>351.4</v>
      </c>
      <c r="CL194" s="60">
        <v>450</v>
      </c>
      <c r="CM194" s="32">
        <f t="shared" si="99"/>
        <v>495.00000000000006</v>
      </c>
      <c r="CN194" s="67">
        <v>200000</v>
      </c>
      <c r="CO194" s="232" t="s">
        <v>5882</v>
      </c>
      <c r="CP194" s="233" t="s">
        <v>5882</v>
      </c>
      <c r="CQ194" s="233" t="s">
        <v>5882</v>
      </c>
      <c r="CR194" s="234" t="s">
        <v>5882</v>
      </c>
      <c r="CS194" s="232" t="s">
        <v>5882</v>
      </c>
      <c r="CT194" s="233" t="s">
        <v>5882</v>
      </c>
      <c r="CU194" s="234" t="s">
        <v>5882</v>
      </c>
      <c r="CV194" s="215" t="s">
        <v>4476</v>
      </c>
      <c r="CW194" s="177">
        <v>640</v>
      </c>
      <c r="CX194" s="32">
        <v>730</v>
      </c>
      <c r="CY194" s="177">
        <v>800</v>
      </c>
      <c r="CZ194" s="32">
        <v>940</v>
      </c>
      <c r="DA194" s="67">
        <v>200000</v>
      </c>
      <c r="DB194" s="29" t="s">
        <v>5929</v>
      </c>
      <c r="DC194" s="177" t="s">
        <v>4498</v>
      </c>
      <c r="DD194" s="357" t="s">
        <v>4636</v>
      </c>
    </row>
    <row r="195" spans="1:108">
      <c r="A195" s="18">
        <v>190</v>
      </c>
      <c r="B195" s="362"/>
      <c r="C195" s="362"/>
      <c r="D195" s="377"/>
      <c r="E195" s="377"/>
      <c r="F195" s="362"/>
      <c r="G195" s="369"/>
      <c r="H195" s="369"/>
      <c r="I195" s="149" t="s">
        <v>4457</v>
      </c>
      <c r="J195" s="215" t="s">
        <v>4604</v>
      </c>
      <c r="K195" s="177" t="s">
        <v>6153</v>
      </c>
      <c r="L195" s="260" t="s">
        <v>4578</v>
      </c>
      <c r="M195" s="177" t="s">
        <v>4782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5882</v>
      </c>
      <c r="S195" s="177" t="s">
        <v>4474</v>
      </c>
      <c r="T195" s="177" t="s">
        <v>5882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5722</v>
      </c>
      <c r="Z195" s="21">
        <f t="shared" si="83"/>
        <v>304.79999999999995</v>
      </c>
      <c r="AA195" s="21">
        <f t="shared" si="84"/>
        <v>203.2</v>
      </c>
      <c r="AB195" s="21">
        <v>25.4</v>
      </c>
      <c r="AC195" s="21">
        <f t="shared" si="85"/>
        <v>9.5249999999999986</v>
      </c>
      <c r="AD195" s="21">
        <f t="shared" si="86"/>
        <v>1524</v>
      </c>
      <c r="AE195" s="215" t="s">
        <v>5726</v>
      </c>
      <c r="AF195" s="21">
        <f t="shared" ref="AF195:AF199" si="109">22*25.4</f>
        <v>558.79999999999995</v>
      </c>
      <c r="AG195" s="21">
        <f t="shared" ref="AG195:AG196" si="110">6*25.4</f>
        <v>152.39999999999998</v>
      </c>
      <c r="AH195" s="21">
        <f t="shared" si="102"/>
        <v>12.7</v>
      </c>
      <c r="AI195" s="21">
        <f t="shared" si="103"/>
        <v>6.35</v>
      </c>
      <c r="AJ195" s="21">
        <f t="shared" si="91"/>
        <v>1765.3</v>
      </c>
      <c r="AK195" s="21">
        <f t="shared" si="80"/>
        <v>368963144.33029962</v>
      </c>
      <c r="AL195" s="24">
        <f t="shared" si="81"/>
        <v>1508634.0794999972</v>
      </c>
      <c r="AM195" s="21">
        <f>0.5*25.4</f>
        <v>12.7</v>
      </c>
      <c r="AN195" s="21">
        <f t="shared" ref="AN195:AN196" si="111">6*25.4</f>
        <v>152.39999999999998</v>
      </c>
      <c r="AO195" s="21">
        <f t="shared" ref="AO195:AO199" si="112">22*25.4</f>
        <v>558.79999999999995</v>
      </c>
      <c r="AP195" s="21">
        <v>0</v>
      </c>
      <c r="AQ195" s="21">
        <v>0</v>
      </c>
      <c r="AR195" s="215" t="s">
        <v>5897</v>
      </c>
      <c r="AS195" s="177" t="s">
        <v>5727</v>
      </c>
      <c r="AT195" s="21">
        <f t="shared" si="82"/>
        <v>107.968</v>
      </c>
      <c r="AU195" s="21">
        <v>19.100000000000001</v>
      </c>
      <c r="AV195" s="177">
        <v>241</v>
      </c>
      <c r="AW195" s="21">
        <f t="shared" si="108"/>
        <v>41.274999999999999</v>
      </c>
      <c r="AX195" s="21">
        <f t="shared" si="108"/>
        <v>41.274999999999999</v>
      </c>
      <c r="AY195" s="21">
        <f t="shared" ref="AY195:AZ196" si="113">3*25.4</f>
        <v>76.199999999999989</v>
      </c>
      <c r="AZ195" s="21">
        <f t="shared" si="113"/>
        <v>76.199999999999989</v>
      </c>
      <c r="BA195" s="21">
        <f t="shared" si="96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5882</v>
      </c>
      <c r="BH195" s="228" t="s">
        <v>5882</v>
      </c>
      <c r="BI195" s="228" t="s">
        <v>5882</v>
      </c>
      <c r="BJ195" s="228" t="s">
        <v>5882</v>
      </c>
      <c r="BK195" s="228" t="s">
        <v>5882</v>
      </c>
      <c r="BL195" s="227" t="s">
        <v>5882</v>
      </c>
      <c r="BM195" s="228" t="s">
        <v>5882</v>
      </c>
      <c r="BN195" s="228" t="s">
        <v>5882</v>
      </c>
      <c r="BO195" s="228" t="s">
        <v>5882</v>
      </c>
      <c r="BP195" s="228" t="s">
        <v>5882</v>
      </c>
      <c r="BQ195" s="243" t="s">
        <v>5882</v>
      </c>
      <c r="BR195" s="228" t="s">
        <v>5882</v>
      </c>
      <c r="BS195" s="228" t="s">
        <v>5882</v>
      </c>
      <c r="BT195" s="228" t="s">
        <v>5882</v>
      </c>
      <c r="BU195" s="228" t="s">
        <v>5882</v>
      </c>
      <c r="BV195" s="243" t="s">
        <v>5882</v>
      </c>
      <c r="BW195" s="108" t="s">
        <v>4605</v>
      </c>
      <c r="BX195" s="60">
        <v>345</v>
      </c>
      <c r="BY195" s="33">
        <f t="shared" si="97"/>
        <v>379.50000000000006</v>
      </c>
      <c r="BZ195" s="60">
        <v>450</v>
      </c>
      <c r="CA195" s="32">
        <v>495.00000000000006</v>
      </c>
      <c r="CB195" s="67">
        <v>200000</v>
      </c>
      <c r="CC195" s="108" t="s">
        <v>4605</v>
      </c>
      <c r="CD195" s="60">
        <v>345</v>
      </c>
      <c r="CE195" s="33">
        <f t="shared" si="98"/>
        <v>379.50000000000006</v>
      </c>
      <c r="CF195" s="60">
        <v>450</v>
      </c>
      <c r="CG195" s="32">
        <v>495.00000000000006</v>
      </c>
      <c r="CH195" s="67">
        <v>200000</v>
      </c>
      <c r="CI195" s="108" t="s">
        <v>4605</v>
      </c>
      <c r="CJ195" s="60">
        <v>345</v>
      </c>
      <c r="CK195" s="21">
        <v>361.7</v>
      </c>
      <c r="CL195" s="60">
        <v>450</v>
      </c>
      <c r="CM195" s="32">
        <f t="shared" si="99"/>
        <v>495.00000000000006</v>
      </c>
      <c r="CN195" s="67">
        <v>200000</v>
      </c>
      <c r="CO195" s="232" t="s">
        <v>5882</v>
      </c>
      <c r="CP195" s="233" t="s">
        <v>5882</v>
      </c>
      <c r="CQ195" s="233" t="s">
        <v>5882</v>
      </c>
      <c r="CR195" s="234" t="s">
        <v>5882</v>
      </c>
      <c r="CS195" s="232" t="s">
        <v>5882</v>
      </c>
      <c r="CT195" s="233" t="s">
        <v>5882</v>
      </c>
      <c r="CU195" s="234" t="s">
        <v>5882</v>
      </c>
      <c r="CV195" s="215" t="s">
        <v>4476</v>
      </c>
      <c r="CW195" s="177">
        <v>640</v>
      </c>
      <c r="CX195" s="32">
        <v>730</v>
      </c>
      <c r="CY195" s="177">
        <v>800</v>
      </c>
      <c r="CZ195" s="32">
        <v>940</v>
      </c>
      <c r="DA195" s="67">
        <v>200000</v>
      </c>
      <c r="DB195" s="29" t="s">
        <v>5928</v>
      </c>
      <c r="DC195" s="177" t="s">
        <v>4498</v>
      </c>
      <c r="DD195" s="357" t="s">
        <v>4636</v>
      </c>
    </row>
    <row r="196" spans="1:108">
      <c r="A196" s="18">
        <v>191</v>
      </c>
      <c r="B196" s="362"/>
      <c r="C196" s="362"/>
      <c r="D196" s="377"/>
      <c r="E196" s="377"/>
      <c r="F196" s="362"/>
      <c r="G196" s="369"/>
      <c r="H196" s="369"/>
      <c r="I196" s="149" t="s">
        <v>4458</v>
      </c>
      <c r="J196" s="215" t="s">
        <v>4604</v>
      </c>
      <c r="K196" s="177" t="s">
        <v>6153</v>
      </c>
      <c r="L196" s="260" t="s">
        <v>4578</v>
      </c>
      <c r="M196" s="177" t="s">
        <v>4782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5882</v>
      </c>
      <c r="S196" s="177" t="s">
        <v>4474</v>
      </c>
      <c r="T196" s="177" t="s">
        <v>5882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5722</v>
      </c>
      <c r="Z196" s="21">
        <f t="shared" si="83"/>
        <v>304.79999999999995</v>
      </c>
      <c r="AA196" s="21">
        <f t="shared" si="84"/>
        <v>203.2</v>
      </c>
      <c r="AB196" s="21">
        <v>25.4</v>
      </c>
      <c r="AC196" s="21">
        <f t="shared" si="85"/>
        <v>9.5249999999999986</v>
      </c>
      <c r="AD196" s="21">
        <f t="shared" si="86"/>
        <v>1524</v>
      </c>
      <c r="AE196" s="215" t="s">
        <v>5726</v>
      </c>
      <c r="AF196" s="21">
        <f t="shared" si="109"/>
        <v>558.79999999999995</v>
      </c>
      <c r="AG196" s="21">
        <f t="shared" si="110"/>
        <v>152.39999999999998</v>
      </c>
      <c r="AH196" s="21">
        <f t="shared" si="102"/>
        <v>12.7</v>
      </c>
      <c r="AI196" s="21">
        <f t="shared" si="103"/>
        <v>6.35</v>
      </c>
      <c r="AJ196" s="21">
        <f t="shared" si="91"/>
        <v>1765.3</v>
      </c>
      <c r="AK196" s="21">
        <f t="shared" si="80"/>
        <v>368963144.33029962</v>
      </c>
      <c r="AL196" s="24">
        <f t="shared" si="81"/>
        <v>1508634.0794999972</v>
      </c>
      <c r="AM196" s="21">
        <f>5/8*25.4</f>
        <v>15.875</v>
      </c>
      <c r="AN196" s="21">
        <f t="shared" si="111"/>
        <v>152.39999999999998</v>
      </c>
      <c r="AO196" s="21">
        <f t="shared" si="112"/>
        <v>558.79999999999995</v>
      </c>
      <c r="AP196" s="21">
        <v>0</v>
      </c>
      <c r="AQ196" s="21">
        <v>0</v>
      </c>
      <c r="AR196" s="215" t="s">
        <v>5897</v>
      </c>
      <c r="AS196" s="177" t="s">
        <v>5727</v>
      </c>
      <c r="AT196" s="21">
        <f t="shared" si="82"/>
        <v>107.968</v>
      </c>
      <c r="AU196" s="21">
        <v>19.100000000000001</v>
      </c>
      <c r="AV196" s="177">
        <v>241</v>
      </c>
      <c r="AW196" s="21">
        <f t="shared" si="108"/>
        <v>41.274999999999999</v>
      </c>
      <c r="AX196" s="21">
        <f t="shared" si="108"/>
        <v>41.274999999999999</v>
      </c>
      <c r="AY196" s="21">
        <f t="shared" si="113"/>
        <v>76.199999999999989</v>
      </c>
      <c r="AZ196" s="21">
        <f t="shared" si="113"/>
        <v>76.199999999999989</v>
      </c>
      <c r="BA196" s="21">
        <f t="shared" si="96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5882</v>
      </c>
      <c r="BH196" s="228" t="s">
        <v>5882</v>
      </c>
      <c r="BI196" s="228" t="s">
        <v>5882</v>
      </c>
      <c r="BJ196" s="228" t="s">
        <v>5882</v>
      </c>
      <c r="BK196" s="228" t="s">
        <v>5882</v>
      </c>
      <c r="BL196" s="227" t="s">
        <v>5882</v>
      </c>
      <c r="BM196" s="228" t="s">
        <v>5882</v>
      </c>
      <c r="BN196" s="228" t="s">
        <v>5882</v>
      </c>
      <c r="BO196" s="228" t="s">
        <v>5882</v>
      </c>
      <c r="BP196" s="228" t="s">
        <v>5882</v>
      </c>
      <c r="BQ196" s="243" t="s">
        <v>5882</v>
      </c>
      <c r="BR196" s="228" t="s">
        <v>5882</v>
      </c>
      <c r="BS196" s="228" t="s">
        <v>5882</v>
      </c>
      <c r="BT196" s="228" t="s">
        <v>5882</v>
      </c>
      <c r="BU196" s="228" t="s">
        <v>5882</v>
      </c>
      <c r="BV196" s="243" t="s">
        <v>5882</v>
      </c>
      <c r="BW196" s="108" t="s">
        <v>4605</v>
      </c>
      <c r="BX196" s="60">
        <v>345</v>
      </c>
      <c r="BY196" s="33">
        <f t="shared" si="97"/>
        <v>379.50000000000006</v>
      </c>
      <c r="BZ196" s="60">
        <v>450</v>
      </c>
      <c r="CA196" s="32">
        <v>495.00000000000006</v>
      </c>
      <c r="CB196" s="67">
        <v>200000</v>
      </c>
      <c r="CC196" s="108" t="s">
        <v>4605</v>
      </c>
      <c r="CD196" s="60">
        <v>345</v>
      </c>
      <c r="CE196" s="33">
        <f t="shared" si="98"/>
        <v>379.50000000000006</v>
      </c>
      <c r="CF196" s="60">
        <v>450</v>
      </c>
      <c r="CG196" s="32">
        <v>495.00000000000006</v>
      </c>
      <c r="CH196" s="67">
        <v>200000</v>
      </c>
      <c r="CI196" s="108" t="s">
        <v>4605</v>
      </c>
      <c r="CJ196" s="60">
        <v>345</v>
      </c>
      <c r="CK196" s="21">
        <v>378.9</v>
      </c>
      <c r="CL196" s="60">
        <v>450</v>
      </c>
      <c r="CM196" s="32">
        <f t="shared" si="99"/>
        <v>495.00000000000006</v>
      </c>
      <c r="CN196" s="67">
        <v>200000</v>
      </c>
      <c r="CO196" s="232" t="s">
        <v>5882</v>
      </c>
      <c r="CP196" s="233" t="s">
        <v>5882</v>
      </c>
      <c r="CQ196" s="233" t="s">
        <v>5882</v>
      </c>
      <c r="CR196" s="234" t="s">
        <v>5882</v>
      </c>
      <c r="CS196" s="232" t="s">
        <v>5882</v>
      </c>
      <c r="CT196" s="233" t="s">
        <v>5882</v>
      </c>
      <c r="CU196" s="234" t="s">
        <v>5882</v>
      </c>
      <c r="CV196" s="215" t="s">
        <v>4476</v>
      </c>
      <c r="CW196" s="177">
        <v>640</v>
      </c>
      <c r="CX196" s="32">
        <v>730</v>
      </c>
      <c r="CY196" s="177">
        <v>800</v>
      </c>
      <c r="CZ196" s="32">
        <v>940</v>
      </c>
      <c r="DA196" s="67">
        <v>200000</v>
      </c>
      <c r="DB196" s="29" t="s">
        <v>5928</v>
      </c>
      <c r="DC196" s="177" t="s">
        <v>4498</v>
      </c>
      <c r="DD196" s="357" t="s">
        <v>4636</v>
      </c>
    </row>
    <row r="197" spans="1:108">
      <c r="A197" s="18">
        <v>192</v>
      </c>
      <c r="B197" s="362"/>
      <c r="C197" s="362"/>
      <c r="D197" s="377"/>
      <c r="E197" s="377"/>
      <c r="F197" s="362"/>
      <c r="G197" s="369"/>
      <c r="H197" s="369"/>
      <c r="I197" s="149" t="s">
        <v>4459</v>
      </c>
      <c r="J197" s="215" t="s">
        <v>4604</v>
      </c>
      <c r="K197" s="177" t="s">
        <v>6153</v>
      </c>
      <c r="L197" s="260" t="s">
        <v>4578</v>
      </c>
      <c r="M197" s="177" t="s">
        <v>4782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5882</v>
      </c>
      <c r="S197" s="177" t="s">
        <v>4474</v>
      </c>
      <c r="T197" s="177" t="s">
        <v>5882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5722</v>
      </c>
      <c r="Z197" s="21">
        <f t="shared" si="83"/>
        <v>304.79999999999995</v>
      </c>
      <c r="AA197" s="21">
        <f t="shared" si="84"/>
        <v>203.2</v>
      </c>
      <c r="AB197" s="21">
        <v>25.4</v>
      </c>
      <c r="AC197" s="21">
        <f t="shared" si="85"/>
        <v>9.5249999999999986</v>
      </c>
      <c r="AD197" s="21">
        <f t="shared" si="86"/>
        <v>1524</v>
      </c>
      <c r="AE197" s="215" t="s">
        <v>5725</v>
      </c>
      <c r="AF197" s="21">
        <f t="shared" si="109"/>
        <v>558.79999999999995</v>
      </c>
      <c r="AG197" s="21">
        <f t="shared" ref="AG197:AG199" si="114">8*25.4</f>
        <v>203.2</v>
      </c>
      <c r="AH197" s="21">
        <f t="shared" si="102"/>
        <v>12.7</v>
      </c>
      <c r="AI197" s="21">
        <f t="shared" si="103"/>
        <v>6.35</v>
      </c>
      <c r="AJ197" s="21">
        <f t="shared" si="91"/>
        <v>1765.3</v>
      </c>
      <c r="AK197" s="21">
        <f t="shared" si="80"/>
        <v>465181975.5481658</v>
      </c>
      <c r="AL197" s="24">
        <f t="shared" si="81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2"/>
        <v>558.79999999999995</v>
      </c>
      <c r="AP197" s="21">
        <v>0</v>
      </c>
      <c r="AQ197" s="21">
        <v>0</v>
      </c>
      <c r="AR197" s="215" t="s">
        <v>5897</v>
      </c>
      <c r="AS197" s="177" t="s">
        <v>5727</v>
      </c>
      <c r="AT197" s="21">
        <f t="shared" si="82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6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5882</v>
      </c>
      <c r="BH197" s="228" t="s">
        <v>5882</v>
      </c>
      <c r="BI197" s="228" t="s">
        <v>5882</v>
      </c>
      <c r="BJ197" s="228" t="s">
        <v>5882</v>
      </c>
      <c r="BK197" s="228" t="s">
        <v>5882</v>
      </c>
      <c r="BL197" s="227" t="s">
        <v>5882</v>
      </c>
      <c r="BM197" s="228" t="s">
        <v>5882</v>
      </c>
      <c r="BN197" s="228" t="s">
        <v>5882</v>
      </c>
      <c r="BO197" s="228" t="s">
        <v>5882</v>
      </c>
      <c r="BP197" s="228" t="s">
        <v>5882</v>
      </c>
      <c r="BQ197" s="243" t="s">
        <v>5882</v>
      </c>
      <c r="BR197" s="228" t="s">
        <v>5882</v>
      </c>
      <c r="BS197" s="228" t="s">
        <v>5882</v>
      </c>
      <c r="BT197" s="228" t="s">
        <v>5882</v>
      </c>
      <c r="BU197" s="228" t="s">
        <v>5882</v>
      </c>
      <c r="BV197" s="243" t="s">
        <v>5882</v>
      </c>
      <c r="BW197" s="108" t="s">
        <v>4605</v>
      </c>
      <c r="BX197" s="60">
        <v>345</v>
      </c>
      <c r="BY197" s="33">
        <f t="shared" si="97"/>
        <v>379.50000000000006</v>
      </c>
      <c r="BZ197" s="60">
        <v>450</v>
      </c>
      <c r="CA197" s="32">
        <v>495.00000000000006</v>
      </c>
      <c r="CB197" s="67">
        <v>200000</v>
      </c>
      <c r="CC197" s="108" t="s">
        <v>4605</v>
      </c>
      <c r="CD197" s="60">
        <v>345</v>
      </c>
      <c r="CE197" s="33">
        <f t="shared" si="98"/>
        <v>379.50000000000006</v>
      </c>
      <c r="CF197" s="60">
        <v>450</v>
      </c>
      <c r="CG197" s="32">
        <v>495.00000000000006</v>
      </c>
      <c r="CH197" s="67">
        <v>200000</v>
      </c>
      <c r="CI197" s="108" t="s">
        <v>4605</v>
      </c>
      <c r="CJ197" s="60">
        <v>345</v>
      </c>
      <c r="CK197" s="21">
        <v>350</v>
      </c>
      <c r="CL197" s="60">
        <v>450</v>
      </c>
      <c r="CM197" s="32">
        <f t="shared" si="99"/>
        <v>495.00000000000006</v>
      </c>
      <c r="CN197" s="67">
        <v>200000</v>
      </c>
      <c r="CO197" s="232" t="s">
        <v>5882</v>
      </c>
      <c r="CP197" s="233" t="s">
        <v>5882</v>
      </c>
      <c r="CQ197" s="233" t="s">
        <v>5882</v>
      </c>
      <c r="CR197" s="234" t="s">
        <v>5882</v>
      </c>
      <c r="CS197" s="232" t="s">
        <v>5882</v>
      </c>
      <c r="CT197" s="233" t="s">
        <v>5882</v>
      </c>
      <c r="CU197" s="234" t="s">
        <v>5882</v>
      </c>
      <c r="CV197" s="215" t="s">
        <v>4476</v>
      </c>
      <c r="CW197" s="177">
        <v>640</v>
      </c>
      <c r="CX197" s="32">
        <v>730</v>
      </c>
      <c r="CY197" s="177">
        <v>800</v>
      </c>
      <c r="CZ197" s="32">
        <v>940</v>
      </c>
      <c r="DA197" s="67">
        <v>200000</v>
      </c>
      <c r="DB197" s="29" t="s">
        <v>4851</v>
      </c>
      <c r="DC197" s="177" t="s">
        <v>4498</v>
      </c>
      <c r="DD197" s="357" t="s">
        <v>4636</v>
      </c>
    </row>
    <row r="198" spans="1:108">
      <c r="A198" s="18">
        <v>193</v>
      </c>
      <c r="B198" s="362"/>
      <c r="C198" s="362"/>
      <c r="D198" s="377"/>
      <c r="E198" s="377"/>
      <c r="F198" s="362"/>
      <c r="G198" s="369"/>
      <c r="H198" s="369"/>
      <c r="I198" s="149" t="s">
        <v>4460</v>
      </c>
      <c r="J198" s="215" t="s">
        <v>4604</v>
      </c>
      <c r="K198" s="177" t="s">
        <v>6153</v>
      </c>
      <c r="L198" s="260" t="s">
        <v>4578</v>
      </c>
      <c r="M198" s="177" t="s">
        <v>4782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5882</v>
      </c>
      <c r="S198" s="177" t="s">
        <v>4474</v>
      </c>
      <c r="T198" s="177" t="s">
        <v>5882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5722</v>
      </c>
      <c r="Z198" s="21">
        <f t="shared" si="83"/>
        <v>304.79999999999995</v>
      </c>
      <c r="AA198" s="21">
        <f t="shared" si="84"/>
        <v>203.2</v>
      </c>
      <c r="AB198" s="21">
        <v>25.4</v>
      </c>
      <c r="AC198" s="21">
        <f t="shared" si="85"/>
        <v>9.5249999999999986</v>
      </c>
      <c r="AD198" s="21">
        <f t="shared" si="86"/>
        <v>1524</v>
      </c>
      <c r="AE198" s="215" t="s">
        <v>5725</v>
      </c>
      <c r="AF198" s="21">
        <f t="shared" si="109"/>
        <v>558.79999999999995</v>
      </c>
      <c r="AG198" s="21">
        <f t="shared" si="114"/>
        <v>203.2</v>
      </c>
      <c r="AH198" s="21">
        <f t="shared" si="102"/>
        <v>12.7</v>
      </c>
      <c r="AI198" s="21">
        <f t="shared" si="103"/>
        <v>6.35</v>
      </c>
      <c r="AJ198" s="21">
        <f t="shared" si="91"/>
        <v>1765.3</v>
      </c>
      <c r="AK198" s="21">
        <f t="shared" si="80"/>
        <v>465181975.5481658</v>
      </c>
      <c r="AL198" s="24">
        <f t="shared" si="81"/>
        <v>1860955.9554999955</v>
      </c>
      <c r="AM198" s="21">
        <f>0.5*25.4</f>
        <v>12.7</v>
      </c>
      <c r="AN198" s="21">
        <f t="shared" ref="AN198:AN199" si="115">8*25.4</f>
        <v>203.2</v>
      </c>
      <c r="AO198" s="21">
        <f t="shared" si="112"/>
        <v>558.79999999999995</v>
      </c>
      <c r="AP198" s="21">
        <v>0</v>
      </c>
      <c r="AQ198" s="21">
        <v>0</v>
      </c>
      <c r="AR198" s="215" t="s">
        <v>5897</v>
      </c>
      <c r="AS198" s="177" t="s">
        <v>5727</v>
      </c>
      <c r="AT198" s="21">
        <f t="shared" si="82"/>
        <v>191.744</v>
      </c>
      <c r="AU198" s="21">
        <v>25.4</v>
      </c>
      <c r="AV198" s="177">
        <v>428</v>
      </c>
      <c r="AW198" s="21">
        <f t="shared" ref="AW198:AX199" si="116">(1+7/8)*25.4</f>
        <v>47.625</v>
      </c>
      <c r="AX198" s="21">
        <f t="shared" si="116"/>
        <v>47.625</v>
      </c>
      <c r="AY198" s="21">
        <f t="shared" ref="AY198:AZ199" si="117">3.5*25.4</f>
        <v>88.899999999999991</v>
      </c>
      <c r="AZ198" s="21">
        <f t="shared" si="117"/>
        <v>88.899999999999991</v>
      </c>
      <c r="BA198" s="21">
        <f t="shared" si="96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5882</v>
      </c>
      <c r="BH198" s="228" t="s">
        <v>5882</v>
      </c>
      <c r="BI198" s="228" t="s">
        <v>5882</v>
      </c>
      <c r="BJ198" s="228" t="s">
        <v>5882</v>
      </c>
      <c r="BK198" s="228" t="s">
        <v>5882</v>
      </c>
      <c r="BL198" s="227" t="s">
        <v>5882</v>
      </c>
      <c r="BM198" s="228" t="s">
        <v>5882</v>
      </c>
      <c r="BN198" s="228" t="s">
        <v>5882</v>
      </c>
      <c r="BO198" s="228" t="s">
        <v>5882</v>
      </c>
      <c r="BP198" s="228" t="s">
        <v>5882</v>
      </c>
      <c r="BQ198" s="243" t="s">
        <v>5882</v>
      </c>
      <c r="BR198" s="228" t="s">
        <v>5882</v>
      </c>
      <c r="BS198" s="228" t="s">
        <v>5882</v>
      </c>
      <c r="BT198" s="228" t="s">
        <v>5882</v>
      </c>
      <c r="BU198" s="228" t="s">
        <v>5882</v>
      </c>
      <c r="BV198" s="243" t="s">
        <v>5882</v>
      </c>
      <c r="BW198" s="108" t="s">
        <v>4605</v>
      </c>
      <c r="BX198" s="60">
        <v>345</v>
      </c>
      <c r="BY198" s="33">
        <f t="shared" si="97"/>
        <v>379.50000000000006</v>
      </c>
      <c r="BZ198" s="60">
        <v>450</v>
      </c>
      <c r="CA198" s="32">
        <v>495.00000000000006</v>
      </c>
      <c r="CB198" s="67">
        <v>200000</v>
      </c>
      <c r="CC198" s="108" t="s">
        <v>4605</v>
      </c>
      <c r="CD198" s="60">
        <v>345</v>
      </c>
      <c r="CE198" s="33">
        <f t="shared" si="98"/>
        <v>379.50000000000006</v>
      </c>
      <c r="CF198" s="60">
        <v>450</v>
      </c>
      <c r="CG198" s="32">
        <v>495.00000000000006</v>
      </c>
      <c r="CH198" s="67">
        <v>200000</v>
      </c>
      <c r="CI198" s="108" t="s">
        <v>4605</v>
      </c>
      <c r="CJ198" s="60">
        <v>345</v>
      </c>
      <c r="CK198" s="33">
        <f t="shared" ref="CK198" si="118">CJ198*1.1</f>
        <v>379.50000000000006</v>
      </c>
      <c r="CL198" s="60">
        <v>450</v>
      </c>
      <c r="CM198" s="32">
        <f t="shared" si="99"/>
        <v>495.00000000000006</v>
      </c>
      <c r="CN198" s="67">
        <v>200000</v>
      </c>
      <c r="CO198" s="232" t="s">
        <v>5882</v>
      </c>
      <c r="CP198" s="233" t="s">
        <v>5882</v>
      </c>
      <c r="CQ198" s="233" t="s">
        <v>5882</v>
      </c>
      <c r="CR198" s="234" t="s">
        <v>5882</v>
      </c>
      <c r="CS198" s="232" t="s">
        <v>5882</v>
      </c>
      <c r="CT198" s="233" t="s">
        <v>5882</v>
      </c>
      <c r="CU198" s="234" t="s">
        <v>5882</v>
      </c>
      <c r="CV198" s="215" t="s">
        <v>4476</v>
      </c>
      <c r="CW198" s="177">
        <v>640</v>
      </c>
      <c r="CX198" s="32">
        <v>730</v>
      </c>
      <c r="CY198" s="177">
        <v>800</v>
      </c>
      <c r="CZ198" s="32">
        <v>940</v>
      </c>
      <c r="DA198" s="67">
        <v>200000</v>
      </c>
      <c r="DB198" s="29" t="s">
        <v>5929</v>
      </c>
      <c r="DC198" s="177" t="s">
        <v>4498</v>
      </c>
      <c r="DD198" s="357" t="s">
        <v>4636</v>
      </c>
    </row>
    <row r="199" spans="1:108" ht="16.2" thickBot="1">
      <c r="A199" s="18">
        <v>194</v>
      </c>
      <c r="B199" s="362"/>
      <c r="C199" s="362"/>
      <c r="D199" s="377"/>
      <c r="E199" s="377"/>
      <c r="F199" s="362"/>
      <c r="G199" s="369"/>
      <c r="H199" s="369"/>
      <c r="I199" s="148" t="s">
        <v>4461</v>
      </c>
      <c r="J199" s="155" t="s">
        <v>4604</v>
      </c>
      <c r="K199" s="178" t="s">
        <v>6153</v>
      </c>
      <c r="L199" s="155" t="s">
        <v>4578</v>
      </c>
      <c r="M199" s="178" t="s">
        <v>4782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5882</v>
      </c>
      <c r="S199" s="178" t="s">
        <v>4474</v>
      </c>
      <c r="T199" s="178" t="s">
        <v>5882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5722</v>
      </c>
      <c r="Z199" s="21">
        <f t="shared" si="83"/>
        <v>304.79999999999995</v>
      </c>
      <c r="AA199" s="21">
        <f t="shared" si="84"/>
        <v>203.2</v>
      </c>
      <c r="AB199" s="21">
        <v>25.4</v>
      </c>
      <c r="AC199" s="21">
        <f t="shared" si="85"/>
        <v>9.5249999999999986</v>
      </c>
      <c r="AD199" s="21">
        <f t="shared" si="86"/>
        <v>1524</v>
      </c>
      <c r="AE199" s="155" t="s">
        <v>5725</v>
      </c>
      <c r="AF199" s="23">
        <f t="shared" si="109"/>
        <v>558.79999999999995</v>
      </c>
      <c r="AG199" s="23">
        <f t="shared" si="114"/>
        <v>203.2</v>
      </c>
      <c r="AH199" s="23">
        <f t="shared" si="102"/>
        <v>12.7</v>
      </c>
      <c r="AI199" s="23">
        <f t="shared" si="103"/>
        <v>6.35</v>
      </c>
      <c r="AJ199" s="23">
        <f t="shared" si="91"/>
        <v>1765.3</v>
      </c>
      <c r="AK199" s="23">
        <f t="shared" si="80"/>
        <v>465181975.5481658</v>
      </c>
      <c r="AL199" s="25">
        <f t="shared" si="81"/>
        <v>1860955.9554999955</v>
      </c>
      <c r="AM199" s="23">
        <f>3/4*25.4</f>
        <v>19.049999999999997</v>
      </c>
      <c r="AN199" s="23">
        <f t="shared" si="115"/>
        <v>203.2</v>
      </c>
      <c r="AO199" s="23">
        <f t="shared" si="112"/>
        <v>558.79999999999995</v>
      </c>
      <c r="AP199" s="23">
        <v>0</v>
      </c>
      <c r="AQ199" s="23">
        <v>0</v>
      </c>
      <c r="AR199" s="155" t="s">
        <v>5897</v>
      </c>
      <c r="AS199" s="178" t="s">
        <v>5727</v>
      </c>
      <c r="AT199" s="23">
        <f t="shared" si="82"/>
        <v>191.744</v>
      </c>
      <c r="AU199" s="23">
        <v>25.4</v>
      </c>
      <c r="AV199" s="178">
        <v>428</v>
      </c>
      <c r="AW199" s="23">
        <f t="shared" si="116"/>
        <v>47.625</v>
      </c>
      <c r="AX199" s="23">
        <f t="shared" si="116"/>
        <v>47.625</v>
      </c>
      <c r="AY199" s="23">
        <f t="shared" si="117"/>
        <v>88.899999999999991</v>
      </c>
      <c r="AZ199" s="23">
        <f t="shared" si="117"/>
        <v>88.899999999999991</v>
      </c>
      <c r="BA199" s="23">
        <f t="shared" si="96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5882</v>
      </c>
      <c r="BH199" s="223" t="s">
        <v>5882</v>
      </c>
      <c r="BI199" s="223" t="s">
        <v>5882</v>
      </c>
      <c r="BJ199" s="223" t="s">
        <v>5882</v>
      </c>
      <c r="BK199" s="223" t="s">
        <v>5882</v>
      </c>
      <c r="BL199" s="222" t="s">
        <v>5882</v>
      </c>
      <c r="BM199" s="223" t="s">
        <v>5882</v>
      </c>
      <c r="BN199" s="223" t="s">
        <v>5882</v>
      </c>
      <c r="BO199" s="223" t="s">
        <v>5882</v>
      </c>
      <c r="BP199" s="223" t="s">
        <v>5882</v>
      </c>
      <c r="BQ199" s="245" t="s">
        <v>5882</v>
      </c>
      <c r="BR199" s="223" t="s">
        <v>5882</v>
      </c>
      <c r="BS199" s="223" t="s">
        <v>5882</v>
      </c>
      <c r="BT199" s="223" t="s">
        <v>5882</v>
      </c>
      <c r="BU199" s="223" t="s">
        <v>5882</v>
      </c>
      <c r="BV199" s="245" t="s">
        <v>5882</v>
      </c>
      <c r="BW199" s="134" t="s">
        <v>4605</v>
      </c>
      <c r="BX199" s="87">
        <v>345</v>
      </c>
      <c r="BY199" s="35">
        <f t="shared" si="97"/>
        <v>379.50000000000006</v>
      </c>
      <c r="BZ199" s="87">
        <v>450</v>
      </c>
      <c r="CA199" s="34">
        <v>495.00000000000006</v>
      </c>
      <c r="CB199" s="70">
        <v>200000</v>
      </c>
      <c r="CC199" s="134" t="s">
        <v>4605</v>
      </c>
      <c r="CD199" s="87">
        <v>345</v>
      </c>
      <c r="CE199" s="35">
        <f t="shared" si="98"/>
        <v>379.50000000000006</v>
      </c>
      <c r="CF199" s="87">
        <v>450</v>
      </c>
      <c r="CG199" s="34">
        <v>495.00000000000006</v>
      </c>
      <c r="CH199" s="70">
        <v>200000</v>
      </c>
      <c r="CI199" s="134" t="s">
        <v>4605</v>
      </c>
      <c r="CJ199" s="87">
        <v>345</v>
      </c>
      <c r="CK199" s="23">
        <v>392.7</v>
      </c>
      <c r="CL199" s="87">
        <v>450</v>
      </c>
      <c r="CM199" s="34">
        <f t="shared" si="99"/>
        <v>495.00000000000006</v>
      </c>
      <c r="CN199" s="70">
        <v>200000</v>
      </c>
      <c r="CO199" s="235" t="s">
        <v>5882</v>
      </c>
      <c r="CP199" s="236" t="s">
        <v>5882</v>
      </c>
      <c r="CQ199" s="236" t="s">
        <v>5882</v>
      </c>
      <c r="CR199" s="237" t="s">
        <v>5882</v>
      </c>
      <c r="CS199" s="235" t="s">
        <v>5882</v>
      </c>
      <c r="CT199" s="236" t="s">
        <v>5882</v>
      </c>
      <c r="CU199" s="237" t="s">
        <v>5882</v>
      </c>
      <c r="CV199" s="155" t="s">
        <v>4476</v>
      </c>
      <c r="CW199" s="178">
        <v>640</v>
      </c>
      <c r="CX199" s="34">
        <v>730</v>
      </c>
      <c r="CY199" s="178">
        <v>800</v>
      </c>
      <c r="CZ199" s="34">
        <v>940</v>
      </c>
      <c r="DA199" s="70">
        <v>200000</v>
      </c>
      <c r="DB199" s="27" t="s">
        <v>5928</v>
      </c>
      <c r="DC199" s="178" t="s">
        <v>4498</v>
      </c>
      <c r="DD199" s="358" t="s">
        <v>4636</v>
      </c>
    </row>
    <row r="200" spans="1:108">
      <c r="A200" s="18">
        <v>195</v>
      </c>
      <c r="B200" s="361">
        <v>29</v>
      </c>
      <c r="C200" s="361">
        <v>1999</v>
      </c>
      <c r="D200" s="378" t="s">
        <v>4603</v>
      </c>
      <c r="E200" s="384" t="s">
        <v>4937</v>
      </c>
      <c r="F200" s="361">
        <v>7</v>
      </c>
      <c r="G200" s="371" t="s">
        <v>6000</v>
      </c>
      <c r="H200" s="361" t="s">
        <v>5994</v>
      </c>
      <c r="I200" s="149" t="s">
        <v>4606</v>
      </c>
      <c r="J200" s="215" t="s">
        <v>4604</v>
      </c>
      <c r="K200" s="177" t="s">
        <v>6154</v>
      </c>
      <c r="L200" s="260" t="s">
        <v>4578</v>
      </c>
      <c r="M200" s="177" t="s">
        <v>4782</v>
      </c>
      <c r="N200" s="18" t="s">
        <v>4576</v>
      </c>
      <c r="O200" s="177" t="s">
        <v>4474</v>
      </c>
      <c r="P200" s="177" t="s">
        <v>4474</v>
      </c>
      <c r="Q200" s="177" t="s">
        <v>4537</v>
      </c>
      <c r="R200" s="177">
        <v>6</v>
      </c>
      <c r="S200" s="177" t="s">
        <v>4474</v>
      </c>
      <c r="T200" s="177" t="s">
        <v>5882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4885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4830</v>
      </c>
      <c r="AF200" s="21">
        <f t="shared" ref="AF200:AF206" si="119">16*25.4</f>
        <v>406.4</v>
      </c>
      <c r="AG200" s="21">
        <f t="shared" ref="AG200:AG206" si="120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1">5.5*12*25.4</f>
        <v>1676.3999999999999</v>
      </c>
      <c r="AK200" s="21">
        <f t="shared" si="80"/>
        <v>109736597.1258291</v>
      </c>
      <c r="AL200" s="24">
        <f t="shared" si="81"/>
        <v>633206.3948749993</v>
      </c>
      <c r="AM200" s="21">
        <f>3/8*25.4</f>
        <v>9.5249999999999986</v>
      </c>
      <c r="AN200" s="21">
        <f t="shared" ref="AN200:AN206" si="122">AG200</f>
        <v>152.39999999999998</v>
      </c>
      <c r="AO200" s="21">
        <f t="shared" ref="AO200:AO206" si="123">AF200</f>
        <v>406.4</v>
      </c>
      <c r="AP200" s="177">
        <v>0</v>
      </c>
      <c r="AQ200" s="177">
        <v>0</v>
      </c>
      <c r="AR200" s="215" t="s">
        <v>5897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5882</v>
      </c>
      <c r="BH200" s="228" t="s">
        <v>5882</v>
      </c>
      <c r="BI200" s="228" t="s">
        <v>5882</v>
      </c>
      <c r="BJ200" s="228" t="s">
        <v>5882</v>
      </c>
      <c r="BK200" s="228" t="s">
        <v>5882</v>
      </c>
      <c r="BL200" s="227" t="s">
        <v>5882</v>
      </c>
      <c r="BM200" s="228" t="s">
        <v>5882</v>
      </c>
      <c r="BN200" s="228" t="s">
        <v>5882</v>
      </c>
      <c r="BO200" s="228" t="s">
        <v>5882</v>
      </c>
      <c r="BP200" s="228" t="s">
        <v>5882</v>
      </c>
      <c r="BQ200" s="243" t="s">
        <v>5882</v>
      </c>
      <c r="BR200" s="228" t="s">
        <v>5882</v>
      </c>
      <c r="BS200" s="228" t="s">
        <v>5882</v>
      </c>
      <c r="BT200" s="228" t="s">
        <v>5882</v>
      </c>
      <c r="BU200" s="228" t="s">
        <v>5882</v>
      </c>
      <c r="BV200" s="243" t="s">
        <v>5882</v>
      </c>
      <c r="BW200" s="177" t="s">
        <v>4605</v>
      </c>
      <c r="BX200" s="21">
        <v>345</v>
      </c>
      <c r="BY200" s="21">
        <v>413.68559999999997</v>
      </c>
      <c r="BZ200" s="21">
        <v>450</v>
      </c>
      <c r="CA200" s="21">
        <v>586.05459999999994</v>
      </c>
      <c r="CB200" s="67">
        <v>200000</v>
      </c>
      <c r="CC200" s="215" t="s">
        <v>4605</v>
      </c>
      <c r="CD200" s="177">
        <v>345</v>
      </c>
      <c r="CE200" s="21">
        <v>465.3963</v>
      </c>
      <c r="CF200" s="177">
        <v>450</v>
      </c>
      <c r="CG200" s="21">
        <v>579.15984000000003</v>
      </c>
      <c r="CH200" s="67">
        <v>200000</v>
      </c>
      <c r="CI200" s="177" t="s">
        <v>4605</v>
      </c>
      <c r="CJ200" s="60">
        <v>345</v>
      </c>
      <c r="CK200" s="21">
        <v>369.62808359999997</v>
      </c>
      <c r="CL200" s="60">
        <v>450</v>
      </c>
      <c r="CM200" s="21">
        <v>578.74615439999991</v>
      </c>
      <c r="CN200" s="61">
        <v>200000</v>
      </c>
      <c r="CO200" s="232" t="s">
        <v>5882</v>
      </c>
      <c r="CP200" s="233" t="s">
        <v>5882</v>
      </c>
      <c r="CQ200" s="233" t="s">
        <v>5882</v>
      </c>
      <c r="CR200" s="234" t="s">
        <v>5882</v>
      </c>
      <c r="CS200" s="232" t="s">
        <v>5882</v>
      </c>
      <c r="CT200" s="233" t="s">
        <v>5882</v>
      </c>
      <c r="CU200" s="234" t="s">
        <v>5882</v>
      </c>
      <c r="CV200" s="177" t="s">
        <v>4476</v>
      </c>
      <c r="CW200" s="176">
        <v>640</v>
      </c>
      <c r="CX200" s="30">
        <v>730</v>
      </c>
      <c r="CY200" s="176">
        <v>800</v>
      </c>
      <c r="CZ200" s="30">
        <v>940</v>
      </c>
      <c r="DA200" s="61">
        <v>200000</v>
      </c>
      <c r="DB200" s="41" t="s">
        <v>4851</v>
      </c>
      <c r="DC200" s="305" t="s">
        <v>6148</v>
      </c>
      <c r="DD200" s="357" t="s">
        <v>4636</v>
      </c>
    </row>
    <row r="201" spans="1:108">
      <c r="A201" s="18">
        <v>196</v>
      </c>
      <c r="B201" s="362"/>
      <c r="C201" s="362"/>
      <c r="D201" s="379"/>
      <c r="E201" s="385"/>
      <c r="F201" s="362"/>
      <c r="G201" s="372"/>
      <c r="H201" s="362"/>
      <c r="I201" s="149" t="s">
        <v>4607</v>
      </c>
      <c r="J201" s="215" t="s">
        <v>4604</v>
      </c>
      <c r="K201" s="177" t="s">
        <v>6154</v>
      </c>
      <c r="L201" s="260" t="s">
        <v>4578</v>
      </c>
      <c r="M201" s="177" t="s">
        <v>4782</v>
      </c>
      <c r="N201" s="18" t="s">
        <v>4576</v>
      </c>
      <c r="O201" s="177" t="s">
        <v>4474</v>
      </c>
      <c r="P201" s="177" t="s">
        <v>4474</v>
      </c>
      <c r="Q201" s="177" t="s">
        <v>4537</v>
      </c>
      <c r="R201" s="177">
        <v>6</v>
      </c>
      <c r="S201" s="177" t="s">
        <v>4474</v>
      </c>
      <c r="T201" s="177" t="s">
        <v>5882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4885</v>
      </c>
      <c r="Z201" s="21">
        <f t="shared" ref="Z201:Z206" si="124">12*25.4</f>
        <v>304.79999999999995</v>
      </c>
      <c r="AA201" s="21">
        <f t="shared" ref="AA201:AA206" si="125">6*25.4</f>
        <v>152.39999999999998</v>
      </c>
      <c r="AB201" s="21">
        <f t="shared" ref="AB201:AB206" si="126">3/8*25.4</f>
        <v>9.5249999999999986</v>
      </c>
      <c r="AC201" s="21">
        <f t="shared" ref="AC201:AC206" si="127">0.25*25.4</f>
        <v>6.35</v>
      </c>
      <c r="AD201" s="32">
        <v>2716</v>
      </c>
      <c r="AE201" s="215" t="s">
        <v>4830</v>
      </c>
      <c r="AF201" s="21">
        <f t="shared" si="119"/>
        <v>406.4</v>
      </c>
      <c r="AG201" s="21">
        <f t="shared" si="120"/>
        <v>152.39999999999998</v>
      </c>
      <c r="AH201" s="21">
        <f>0.25*25.4</f>
        <v>6.35</v>
      </c>
      <c r="AI201" s="21">
        <f>0.25*25.4</f>
        <v>6.35</v>
      </c>
      <c r="AJ201" s="21">
        <f t="shared" si="121"/>
        <v>1676.3999999999999</v>
      </c>
      <c r="AK201" s="21">
        <f t="shared" si="80"/>
        <v>109736597.1258291</v>
      </c>
      <c r="AL201" s="24">
        <f t="shared" si="81"/>
        <v>633206.3948749993</v>
      </c>
      <c r="AM201" s="21">
        <f t="shared" ref="AM201:AM206" si="128">3/8*25.4</f>
        <v>9.5249999999999986</v>
      </c>
      <c r="AN201" s="21">
        <f t="shared" si="122"/>
        <v>152.39999999999998</v>
      </c>
      <c r="AO201" s="21">
        <f t="shared" si="123"/>
        <v>406.4</v>
      </c>
      <c r="AP201" s="177">
        <v>0</v>
      </c>
      <c r="AQ201" s="177">
        <v>0</v>
      </c>
      <c r="AR201" s="215" t="s">
        <v>5897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9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5882</v>
      </c>
      <c r="BH201" s="228" t="s">
        <v>5882</v>
      </c>
      <c r="BI201" s="228" t="s">
        <v>5882</v>
      </c>
      <c r="BJ201" s="228" t="s">
        <v>5882</v>
      </c>
      <c r="BK201" s="228" t="s">
        <v>5882</v>
      </c>
      <c r="BL201" s="227" t="s">
        <v>5882</v>
      </c>
      <c r="BM201" s="228" t="s">
        <v>5882</v>
      </c>
      <c r="BN201" s="228" t="s">
        <v>5882</v>
      </c>
      <c r="BO201" s="228" t="s">
        <v>5882</v>
      </c>
      <c r="BP201" s="228" t="s">
        <v>5882</v>
      </c>
      <c r="BQ201" s="243" t="s">
        <v>5882</v>
      </c>
      <c r="BR201" s="228" t="s">
        <v>5882</v>
      </c>
      <c r="BS201" s="228" t="s">
        <v>5882</v>
      </c>
      <c r="BT201" s="228" t="s">
        <v>5882</v>
      </c>
      <c r="BU201" s="228" t="s">
        <v>5882</v>
      </c>
      <c r="BV201" s="243" t="s">
        <v>5882</v>
      </c>
      <c r="BW201" s="177" t="s">
        <v>4605</v>
      </c>
      <c r="BX201" s="21">
        <v>345</v>
      </c>
      <c r="BY201" s="21">
        <v>446.09097200000002</v>
      </c>
      <c r="BZ201" s="21">
        <v>450</v>
      </c>
      <c r="CA201" s="21">
        <v>586.05459999999994</v>
      </c>
      <c r="CB201" s="67">
        <v>200000</v>
      </c>
      <c r="CC201" s="215" t="s">
        <v>4605</v>
      </c>
      <c r="CD201" s="177">
        <v>345</v>
      </c>
      <c r="CE201" s="21">
        <v>461.94891999999999</v>
      </c>
      <c r="CF201" s="177">
        <v>450</v>
      </c>
      <c r="CG201" s="21">
        <v>579.15984000000003</v>
      </c>
      <c r="CH201" s="67">
        <v>200000</v>
      </c>
      <c r="CI201" s="177" t="s">
        <v>4605</v>
      </c>
      <c r="CJ201" s="60">
        <v>345</v>
      </c>
      <c r="CK201" s="21">
        <v>362.664376</v>
      </c>
      <c r="CL201" s="60">
        <v>450</v>
      </c>
      <c r="CM201" s="21">
        <v>579.15984000000003</v>
      </c>
      <c r="CN201" s="61">
        <v>200000</v>
      </c>
      <c r="CO201" s="232" t="s">
        <v>5882</v>
      </c>
      <c r="CP201" s="233" t="s">
        <v>5882</v>
      </c>
      <c r="CQ201" s="233" t="s">
        <v>5882</v>
      </c>
      <c r="CR201" s="234" t="s">
        <v>5882</v>
      </c>
      <c r="CS201" s="232" t="s">
        <v>5882</v>
      </c>
      <c r="CT201" s="233" t="s">
        <v>5882</v>
      </c>
      <c r="CU201" s="234" t="s">
        <v>5882</v>
      </c>
      <c r="CV201" s="177" t="s">
        <v>4476</v>
      </c>
      <c r="CW201" s="177">
        <v>640</v>
      </c>
      <c r="CX201" s="32">
        <v>730</v>
      </c>
      <c r="CY201" s="177">
        <v>800</v>
      </c>
      <c r="CZ201" s="32">
        <v>940</v>
      </c>
      <c r="DA201" s="61">
        <v>200000</v>
      </c>
      <c r="DB201" s="41" t="s">
        <v>4851</v>
      </c>
      <c r="DC201" s="303" t="s">
        <v>6148</v>
      </c>
      <c r="DD201" s="357" t="s">
        <v>4636</v>
      </c>
    </row>
    <row r="202" spans="1:108">
      <c r="A202" s="18">
        <v>197</v>
      </c>
      <c r="B202" s="362"/>
      <c r="C202" s="362"/>
      <c r="D202" s="379"/>
      <c r="E202" s="385"/>
      <c r="F202" s="362"/>
      <c r="G202" s="372"/>
      <c r="H202" s="362"/>
      <c r="I202" s="149" t="s">
        <v>4608</v>
      </c>
      <c r="J202" s="215" t="s">
        <v>4604</v>
      </c>
      <c r="K202" s="177" t="s">
        <v>6154</v>
      </c>
      <c r="L202" s="260" t="s">
        <v>4578</v>
      </c>
      <c r="M202" s="177" t="s">
        <v>4782</v>
      </c>
      <c r="N202" s="18" t="s">
        <v>4576</v>
      </c>
      <c r="O202" s="177" t="s">
        <v>4474</v>
      </c>
      <c r="P202" s="177" t="s">
        <v>4474</v>
      </c>
      <c r="Q202" s="177" t="s">
        <v>4537</v>
      </c>
      <c r="R202" s="177">
        <v>6</v>
      </c>
      <c r="S202" s="177" t="s">
        <v>4474</v>
      </c>
      <c r="T202" s="177" t="s">
        <v>5882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4885</v>
      </c>
      <c r="Z202" s="21">
        <f t="shared" si="124"/>
        <v>304.79999999999995</v>
      </c>
      <c r="AA202" s="21">
        <f t="shared" si="125"/>
        <v>152.39999999999998</v>
      </c>
      <c r="AB202" s="21">
        <f t="shared" si="126"/>
        <v>9.5249999999999986</v>
      </c>
      <c r="AC202" s="21">
        <f t="shared" si="127"/>
        <v>6.35</v>
      </c>
      <c r="AD202" s="32">
        <v>2716</v>
      </c>
      <c r="AE202" s="215" t="s">
        <v>4830</v>
      </c>
      <c r="AF202" s="21">
        <f t="shared" si="119"/>
        <v>406.4</v>
      </c>
      <c r="AG202" s="21">
        <f t="shared" si="120"/>
        <v>152.39999999999998</v>
      </c>
      <c r="AH202" s="21">
        <f t="shared" ref="AH202:AI206" si="130">0.25*25.4</f>
        <v>6.35</v>
      </c>
      <c r="AI202" s="21">
        <f t="shared" si="130"/>
        <v>6.35</v>
      </c>
      <c r="AJ202" s="21">
        <f t="shared" si="121"/>
        <v>1676.3999999999999</v>
      </c>
      <c r="AK202" s="21">
        <f t="shared" si="80"/>
        <v>109736597.1258291</v>
      </c>
      <c r="AL202" s="24">
        <f t="shared" si="81"/>
        <v>633206.3948749993</v>
      </c>
      <c r="AM202" s="21">
        <f t="shared" si="128"/>
        <v>9.5249999999999986</v>
      </c>
      <c r="AN202" s="21">
        <f t="shared" si="122"/>
        <v>152.39999999999998</v>
      </c>
      <c r="AO202" s="21">
        <f t="shared" si="123"/>
        <v>406.4</v>
      </c>
      <c r="AP202" s="177">
        <v>0</v>
      </c>
      <c r="AQ202" s="177">
        <v>0</v>
      </c>
      <c r="AR202" s="215" t="s">
        <v>5897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9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5882</v>
      </c>
      <c r="BH202" s="228" t="s">
        <v>5882</v>
      </c>
      <c r="BI202" s="228" t="s">
        <v>5882</v>
      </c>
      <c r="BJ202" s="228" t="s">
        <v>5882</v>
      </c>
      <c r="BK202" s="228" t="s">
        <v>5882</v>
      </c>
      <c r="BL202" s="227" t="s">
        <v>5882</v>
      </c>
      <c r="BM202" s="228" t="s">
        <v>5882</v>
      </c>
      <c r="BN202" s="228" t="s">
        <v>5882</v>
      </c>
      <c r="BO202" s="228" t="s">
        <v>5882</v>
      </c>
      <c r="BP202" s="228" t="s">
        <v>5882</v>
      </c>
      <c r="BQ202" s="243" t="s">
        <v>5882</v>
      </c>
      <c r="BR202" s="228" t="s">
        <v>5882</v>
      </c>
      <c r="BS202" s="228" t="s">
        <v>5882</v>
      </c>
      <c r="BT202" s="228" t="s">
        <v>5882</v>
      </c>
      <c r="BU202" s="228" t="s">
        <v>5882</v>
      </c>
      <c r="BV202" s="243" t="s">
        <v>5882</v>
      </c>
      <c r="BW202" s="177" t="s">
        <v>4605</v>
      </c>
      <c r="BX202" s="21">
        <v>345</v>
      </c>
      <c r="BY202" s="21">
        <v>448.57308560000001</v>
      </c>
      <c r="BZ202" s="21">
        <v>450</v>
      </c>
      <c r="CA202" s="21">
        <v>586.05459999999994</v>
      </c>
      <c r="CB202" s="67">
        <v>200000</v>
      </c>
      <c r="CC202" s="215" t="s">
        <v>4605</v>
      </c>
      <c r="CD202" s="177">
        <v>345</v>
      </c>
      <c r="CE202" s="21">
        <v>461.94891999999999</v>
      </c>
      <c r="CF202" s="177">
        <v>450</v>
      </c>
      <c r="CG202" s="21">
        <v>579.15984000000003</v>
      </c>
      <c r="CH202" s="67">
        <v>200000</v>
      </c>
      <c r="CI202" s="177" t="s">
        <v>4605</v>
      </c>
      <c r="CJ202" s="60">
        <v>345</v>
      </c>
      <c r="CK202" s="21">
        <v>370.93808799999999</v>
      </c>
      <c r="CL202" s="60">
        <v>450</v>
      </c>
      <c r="CM202" s="21">
        <v>579.15984000000003</v>
      </c>
      <c r="CN202" s="61">
        <v>200000</v>
      </c>
      <c r="CO202" s="232" t="s">
        <v>5882</v>
      </c>
      <c r="CP202" s="233" t="s">
        <v>5882</v>
      </c>
      <c r="CQ202" s="233" t="s">
        <v>5882</v>
      </c>
      <c r="CR202" s="234" t="s">
        <v>5882</v>
      </c>
      <c r="CS202" s="232" t="s">
        <v>5882</v>
      </c>
      <c r="CT202" s="233" t="s">
        <v>5882</v>
      </c>
      <c r="CU202" s="234" t="s">
        <v>5882</v>
      </c>
      <c r="CV202" s="177" t="s">
        <v>4476</v>
      </c>
      <c r="CW202" s="177">
        <v>640</v>
      </c>
      <c r="CX202" s="32">
        <v>730</v>
      </c>
      <c r="CY202" s="177">
        <v>800</v>
      </c>
      <c r="CZ202" s="32">
        <v>940</v>
      </c>
      <c r="DA202" s="61">
        <v>200000</v>
      </c>
      <c r="DB202" s="41" t="s">
        <v>28</v>
      </c>
      <c r="DC202" s="303" t="s">
        <v>6148</v>
      </c>
      <c r="DD202" s="357" t="s">
        <v>4636</v>
      </c>
    </row>
    <row r="203" spans="1:108">
      <c r="A203" s="18">
        <v>198</v>
      </c>
      <c r="B203" s="362"/>
      <c r="C203" s="362"/>
      <c r="D203" s="379"/>
      <c r="E203" s="385"/>
      <c r="F203" s="362"/>
      <c r="G203" s="372"/>
      <c r="H203" s="362"/>
      <c r="I203" s="149" t="s">
        <v>4609</v>
      </c>
      <c r="J203" s="215" t="s">
        <v>4604</v>
      </c>
      <c r="K203" s="177" t="s">
        <v>6154</v>
      </c>
      <c r="L203" s="260" t="s">
        <v>4578</v>
      </c>
      <c r="M203" s="177" t="s">
        <v>4782</v>
      </c>
      <c r="N203" s="18" t="s">
        <v>4576</v>
      </c>
      <c r="O203" s="177" t="s">
        <v>4474</v>
      </c>
      <c r="P203" s="177" t="s">
        <v>4474</v>
      </c>
      <c r="Q203" s="177" t="s">
        <v>4537</v>
      </c>
      <c r="R203" s="177">
        <v>6</v>
      </c>
      <c r="S203" s="177" t="s">
        <v>4474</v>
      </c>
      <c r="T203" s="177" t="s">
        <v>5882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4885</v>
      </c>
      <c r="Z203" s="21">
        <f t="shared" si="124"/>
        <v>304.79999999999995</v>
      </c>
      <c r="AA203" s="21">
        <f t="shared" si="125"/>
        <v>152.39999999999998</v>
      </c>
      <c r="AB203" s="21">
        <f t="shared" si="126"/>
        <v>9.5249999999999986</v>
      </c>
      <c r="AC203" s="21">
        <f t="shared" si="127"/>
        <v>6.35</v>
      </c>
      <c r="AD203" s="32">
        <v>2716</v>
      </c>
      <c r="AE203" s="215" t="s">
        <v>4830</v>
      </c>
      <c r="AF203" s="21">
        <f t="shared" si="119"/>
        <v>406.4</v>
      </c>
      <c r="AG203" s="21">
        <f t="shared" si="120"/>
        <v>152.39999999999998</v>
      </c>
      <c r="AH203" s="21">
        <f t="shared" si="130"/>
        <v>6.35</v>
      </c>
      <c r="AI203" s="21">
        <f t="shared" si="130"/>
        <v>6.35</v>
      </c>
      <c r="AJ203" s="21">
        <f t="shared" si="121"/>
        <v>1676.3999999999999</v>
      </c>
      <c r="AK203" s="21">
        <f t="shared" si="80"/>
        <v>109736597.1258291</v>
      </c>
      <c r="AL203" s="24">
        <f t="shared" si="81"/>
        <v>633206.3948749993</v>
      </c>
      <c r="AM203" s="21">
        <f t="shared" si="128"/>
        <v>9.5249999999999986</v>
      </c>
      <c r="AN203" s="21">
        <f t="shared" si="122"/>
        <v>152.39999999999998</v>
      </c>
      <c r="AO203" s="21">
        <f t="shared" si="123"/>
        <v>406.4</v>
      </c>
      <c r="AP203" s="177">
        <v>0</v>
      </c>
      <c r="AQ203" s="177">
        <v>0</v>
      </c>
      <c r="AR203" s="215" t="s">
        <v>5897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9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5882</v>
      </c>
      <c r="BH203" s="228" t="s">
        <v>5882</v>
      </c>
      <c r="BI203" s="228" t="s">
        <v>5882</v>
      </c>
      <c r="BJ203" s="228" t="s">
        <v>5882</v>
      </c>
      <c r="BK203" s="228" t="s">
        <v>5882</v>
      </c>
      <c r="BL203" s="227" t="s">
        <v>5882</v>
      </c>
      <c r="BM203" s="228" t="s">
        <v>5882</v>
      </c>
      <c r="BN203" s="228" t="s">
        <v>5882</v>
      </c>
      <c r="BO203" s="228" t="s">
        <v>5882</v>
      </c>
      <c r="BP203" s="228" t="s">
        <v>5882</v>
      </c>
      <c r="BQ203" s="243" t="s">
        <v>5882</v>
      </c>
      <c r="BR203" s="228" t="s">
        <v>5882</v>
      </c>
      <c r="BS203" s="228" t="s">
        <v>5882</v>
      </c>
      <c r="BT203" s="228" t="s">
        <v>5882</v>
      </c>
      <c r="BU203" s="228" t="s">
        <v>5882</v>
      </c>
      <c r="BV203" s="243" t="s">
        <v>5882</v>
      </c>
      <c r="BW203" s="177" t="s">
        <v>4605</v>
      </c>
      <c r="BX203" s="21">
        <v>345</v>
      </c>
      <c r="BY203" s="21">
        <v>448.57308560000001</v>
      </c>
      <c r="BZ203" s="21">
        <v>450</v>
      </c>
      <c r="CA203" s="21">
        <v>586.05459999999994</v>
      </c>
      <c r="CB203" s="67">
        <v>200000</v>
      </c>
      <c r="CC203" s="215" t="s">
        <v>4605</v>
      </c>
      <c r="CD203" s="177">
        <v>345</v>
      </c>
      <c r="CE203" s="21">
        <v>461.94891999999999</v>
      </c>
      <c r="CF203" s="177">
        <v>450</v>
      </c>
      <c r="CG203" s="21">
        <v>579.15984000000003</v>
      </c>
      <c r="CH203" s="67">
        <v>200000</v>
      </c>
      <c r="CI203" s="177" t="s">
        <v>4605</v>
      </c>
      <c r="CJ203" s="60">
        <v>345</v>
      </c>
      <c r="CK203" s="21">
        <v>368.86966000000001</v>
      </c>
      <c r="CL203" s="60">
        <v>450</v>
      </c>
      <c r="CM203" s="21">
        <v>579.15984000000003</v>
      </c>
      <c r="CN203" s="61">
        <v>200000</v>
      </c>
      <c r="CO203" s="232" t="s">
        <v>5882</v>
      </c>
      <c r="CP203" s="233" t="s">
        <v>5882</v>
      </c>
      <c r="CQ203" s="233" t="s">
        <v>5882</v>
      </c>
      <c r="CR203" s="234" t="s">
        <v>5882</v>
      </c>
      <c r="CS203" s="232" t="s">
        <v>5882</v>
      </c>
      <c r="CT203" s="233" t="s">
        <v>5882</v>
      </c>
      <c r="CU203" s="234" t="s">
        <v>5882</v>
      </c>
      <c r="CV203" s="177" t="s">
        <v>4476</v>
      </c>
      <c r="CW203" s="177">
        <v>640</v>
      </c>
      <c r="CX203" s="32">
        <v>730</v>
      </c>
      <c r="CY203" s="177">
        <v>800</v>
      </c>
      <c r="CZ203" s="32">
        <v>940</v>
      </c>
      <c r="DA203" s="61">
        <v>200000</v>
      </c>
      <c r="DB203" s="41" t="s">
        <v>28</v>
      </c>
      <c r="DC203" s="303" t="s">
        <v>6148</v>
      </c>
      <c r="DD203" s="357" t="s">
        <v>4636</v>
      </c>
    </row>
    <row r="204" spans="1:108">
      <c r="A204" s="18">
        <v>199</v>
      </c>
      <c r="B204" s="362"/>
      <c r="C204" s="362"/>
      <c r="D204" s="379"/>
      <c r="E204" s="385"/>
      <c r="F204" s="362"/>
      <c r="G204" s="372"/>
      <c r="H204" s="362"/>
      <c r="I204" s="149" t="s">
        <v>4612</v>
      </c>
      <c r="J204" s="215" t="s">
        <v>4604</v>
      </c>
      <c r="K204" s="177" t="s">
        <v>6154</v>
      </c>
      <c r="L204" s="260" t="s">
        <v>4578</v>
      </c>
      <c r="M204" s="177" t="s">
        <v>4782</v>
      </c>
      <c r="N204" s="18" t="s">
        <v>4576</v>
      </c>
      <c r="O204" s="177" t="s">
        <v>4474</v>
      </c>
      <c r="P204" s="177" t="s">
        <v>4474</v>
      </c>
      <c r="Q204" s="177" t="s">
        <v>4537</v>
      </c>
      <c r="R204" s="177">
        <v>6</v>
      </c>
      <c r="S204" s="177" t="s">
        <v>4474</v>
      </c>
      <c r="T204" s="177" t="s">
        <v>5882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4885</v>
      </c>
      <c r="Z204" s="21">
        <f t="shared" si="124"/>
        <v>304.79999999999995</v>
      </c>
      <c r="AA204" s="21">
        <f t="shared" si="125"/>
        <v>152.39999999999998</v>
      </c>
      <c r="AB204" s="21">
        <f t="shared" si="126"/>
        <v>9.5249999999999986</v>
      </c>
      <c r="AC204" s="21">
        <f t="shared" si="127"/>
        <v>6.35</v>
      </c>
      <c r="AD204" s="32">
        <v>2716</v>
      </c>
      <c r="AE204" s="215" t="s">
        <v>4830</v>
      </c>
      <c r="AF204" s="21">
        <f t="shared" si="119"/>
        <v>406.4</v>
      </c>
      <c r="AG204" s="21">
        <f t="shared" si="120"/>
        <v>152.39999999999998</v>
      </c>
      <c r="AH204" s="21">
        <f t="shared" si="130"/>
        <v>6.35</v>
      </c>
      <c r="AI204" s="21">
        <f t="shared" si="130"/>
        <v>6.35</v>
      </c>
      <c r="AJ204" s="21">
        <f t="shared" si="121"/>
        <v>1676.3999999999999</v>
      </c>
      <c r="AK204" s="21">
        <f t="shared" si="80"/>
        <v>109736597.1258291</v>
      </c>
      <c r="AL204" s="24">
        <f t="shared" si="81"/>
        <v>633206.3948749993</v>
      </c>
      <c r="AM204" s="21">
        <f t="shared" si="128"/>
        <v>9.5249999999999986</v>
      </c>
      <c r="AN204" s="21">
        <f t="shared" si="122"/>
        <v>152.39999999999998</v>
      </c>
      <c r="AO204" s="21">
        <f t="shared" si="123"/>
        <v>406.4</v>
      </c>
      <c r="AP204" s="177">
        <v>0</v>
      </c>
      <c r="AQ204" s="177">
        <v>0</v>
      </c>
      <c r="AR204" s="215" t="s">
        <v>5897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5882</v>
      </c>
      <c r="BH204" s="228" t="s">
        <v>5882</v>
      </c>
      <c r="BI204" s="228" t="s">
        <v>5882</v>
      </c>
      <c r="BJ204" s="228" t="s">
        <v>5882</v>
      </c>
      <c r="BK204" s="228" t="s">
        <v>5882</v>
      </c>
      <c r="BL204" s="227" t="s">
        <v>5882</v>
      </c>
      <c r="BM204" s="228" t="s">
        <v>5882</v>
      </c>
      <c r="BN204" s="228" t="s">
        <v>5882</v>
      </c>
      <c r="BO204" s="228" t="s">
        <v>5882</v>
      </c>
      <c r="BP204" s="228" t="s">
        <v>5882</v>
      </c>
      <c r="BQ204" s="243" t="s">
        <v>5882</v>
      </c>
      <c r="BR204" s="228" t="s">
        <v>5882</v>
      </c>
      <c r="BS204" s="228" t="s">
        <v>5882</v>
      </c>
      <c r="BT204" s="228" t="s">
        <v>5882</v>
      </c>
      <c r="BU204" s="228" t="s">
        <v>5882</v>
      </c>
      <c r="BV204" s="243" t="s">
        <v>5882</v>
      </c>
      <c r="BW204" s="177" t="s">
        <v>4605</v>
      </c>
      <c r="BX204" s="21">
        <v>345</v>
      </c>
      <c r="BY204" s="21">
        <v>441.16121859999998</v>
      </c>
      <c r="BZ204" s="21">
        <v>450</v>
      </c>
      <c r="CA204" s="21">
        <v>579.15984000000003</v>
      </c>
      <c r="CB204" s="67">
        <v>200000</v>
      </c>
      <c r="CC204" s="215" t="s">
        <v>4605</v>
      </c>
      <c r="CD204" s="177">
        <v>345</v>
      </c>
      <c r="CE204" s="21">
        <v>466.5339353999999</v>
      </c>
      <c r="CF204" s="177">
        <v>450</v>
      </c>
      <c r="CG204" s="21">
        <v>582.60721999999998</v>
      </c>
      <c r="CH204" s="67">
        <v>200000</v>
      </c>
      <c r="CI204" s="177" t="s">
        <v>4605</v>
      </c>
      <c r="CJ204" s="60">
        <v>345</v>
      </c>
      <c r="CK204" s="21">
        <v>363.35385200000002</v>
      </c>
      <c r="CL204" s="60">
        <v>450</v>
      </c>
      <c r="CM204" s="21">
        <v>570.19665199999997</v>
      </c>
      <c r="CN204" s="61">
        <v>200000</v>
      </c>
      <c r="CO204" s="232" t="s">
        <v>5882</v>
      </c>
      <c r="CP204" s="233" t="s">
        <v>5882</v>
      </c>
      <c r="CQ204" s="233" t="s">
        <v>5882</v>
      </c>
      <c r="CR204" s="234" t="s">
        <v>5882</v>
      </c>
      <c r="CS204" s="232" t="s">
        <v>5882</v>
      </c>
      <c r="CT204" s="233" t="s">
        <v>5882</v>
      </c>
      <c r="CU204" s="234" t="s">
        <v>5882</v>
      </c>
      <c r="CV204" s="177" t="s">
        <v>4476</v>
      </c>
      <c r="CW204" s="177">
        <v>640</v>
      </c>
      <c r="CX204" s="32">
        <v>730</v>
      </c>
      <c r="CY204" s="177">
        <v>800</v>
      </c>
      <c r="CZ204" s="32">
        <v>940</v>
      </c>
      <c r="DA204" s="61">
        <v>200000</v>
      </c>
      <c r="DB204" s="41" t="s">
        <v>4877</v>
      </c>
      <c r="DC204" s="303" t="s">
        <v>6148</v>
      </c>
      <c r="DD204" s="357" t="s">
        <v>4636</v>
      </c>
    </row>
    <row r="205" spans="1:108">
      <c r="A205" s="18">
        <v>200</v>
      </c>
      <c r="B205" s="362"/>
      <c r="C205" s="362"/>
      <c r="D205" s="379"/>
      <c r="E205" s="385"/>
      <c r="F205" s="362"/>
      <c r="G205" s="372"/>
      <c r="H205" s="362"/>
      <c r="I205" s="149" t="s">
        <v>4610</v>
      </c>
      <c r="J205" s="215" t="s">
        <v>4604</v>
      </c>
      <c r="K205" s="177" t="s">
        <v>6154</v>
      </c>
      <c r="L205" s="260" t="s">
        <v>4578</v>
      </c>
      <c r="M205" s="177" t="s">
        <v>4782</v>
      </c>
      <c r="N205" s="18" t="s">
        <v>4576</v>
      </c>
      <c r="O205" s="177" t="s">
        <v>4474</v>
      </c>
      <c r="P205" s="177" t="s">
        <v>4474</v>
      </c>
      <c r="Q205" s="177" t="s">
        <v>4537</v>
      </c>
      <c r="R205" s="177">
        <v>6</v>
      </c>
      <c r="S205" s="177" t="s">
        <v>4474</v>
      </c>
      <c r="T205" s="177" t="s">
        <v>5882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4885</v>
      </c>
      <c r="Z205" s="21">
        <f t="shared" si="124"/>
        <v>304.79999999999995</v>
      </c>
      <c r="AA205" s="21">
        <f t="shared" si="125"/>
        <v>152.39999999999998</v>
      </c>
      <c r="AB205" s="21">
        <f t="shared" si="126"/>
        <v>9.5249999999999986</v>
      </c>
      <c r="AC205" s="21">
        <f t="shared" si="127"/>
        <v>6.35</v>
      </c>
      <c r="AD205" s="32">
        <v>2716</v>
      </c>
      <c r="AE205" s="215" t="s">
        <v>4830</v>
      </c>
      <c r="AF205" s="21">
        <f t="shared" si="119"/>
        <v>406.4</v>
      </c>
      <c r="AG205" s="21">
        <f t="shared" si="120"/>
        <v>152.39999999999998</v>
      </c>
      <c r="AH205" s="21">
        <f t="shared" si="130"/>
        <v>6.35</v>
      </c>
      <c r="AI205" s="21">
        <f t="shared" si="130"/>
        <v>6.35</v>
      </c>
      <c r="AJ205" s="21">
        <f t="shared" si="121"/>
        <v>1676.3999999999999</v>
      </c>
      <c r="AK205" s="21">
        <f t="shared" si="80"/>
        <v>109736597.1258291</v>
      </c>
      <c r="AL205" s="24">
        <f t="shared" si="81"/>
        <v>633206.3948749993</v>
      </c>
      <c r="AM205" s="21">
        <f t="shared" si="128"/>
        <v>9.5249999999999986</v>
      </c>
      <c r="AN205" s="21">
        <f t="shared" si="122"/>
        <v>152.39999999999998</v>
      </c>
      <c r="AO205" s="21">
        <f t="shared" si="123"/>
        <v>406.4</v>
      </c>
      <c r="AP205" s="177">
        <v>0</v>
      </c>
      <c r="AQ205" s="177">
        <v>0</v>
      </c>
      <c r="AR205" s="215" t="s">
        <v>5897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1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5882</v>
      </c>
      <c r="BH205" s="228" t="s">
        <v>5882</v>
      </c>
      <c r="BI205" s="228" t="s">
        <v>5882</v>
      </c>
      <c r="BJ205" s="228" t="s">
        <v>5882</v>
      </c>
      <c r="BK205" s="228" t="s">
        <v>5882</v>
      </c>
      <c r="BL205" s="227" t="s">
        <v>5882</v>
      </c>
      <c r="BM205" s="228" t="s">
        <v>5882</v>
      </c>
      <c r="BN205" s="228" t="s">
        <v>5882</v>
      </c>
      <c r="BO205" s="228" t="s">
        <v>5882</v>
      </c>
      <c r="BP205" s="228" t="s">
        <v>5882</v>
      </c>
      <c r="BQ205" s="243" t="s">
        <v>5882</v>
      </c>
      <c r="BR205" s="228" t="s">
        <v>5882</v>
      </c>
      <c r="BS205" s="228" t="s">
        <v>5882</v>
      </c>
      <c r="BT205" s="228" t="s">
        <v>5882</v>
      </c>
      <c r="BU205" s="228" t="s">
        <v>5882</v>
      </c>
      <c r="BV205" s="243" t="s">
        <v>5882</v>
      </c>
      <c r="BW205" s="177" t="s">
        <v>4605</v>
      </c>
      <c r="BX205" s="21">
        <v>345</v>
      </c>
      <c r="BY205" s="21">
        <v>444.71202</v>
      </c>
      <c r="BZ205" s="21">
        <v>450</v>
      </c>
      <c r="CA205" s="21">
        <v>586.05459999999994</v>
      </c>
      <c r="CB205" s="67">
        <v>200000</v>
      </c>
      <c r="CC205" s="215" t="s">
        <v>4605</v>
      </c>
      <c r="CD205" s="177">
        <v>345</v>
      </c>
      <c r="CE205" s="21">
        <v>465.3963</v>
      </c>
      <c r="CF205" s="177">
        <v>450</v>
      </c>
      <c r="CG205" s="21">
        <v>582.60721999999998</v>
      </c>
      <c r="CH205" s="67">
        <v>200000</v>
      </c>
      <c r="CI205" s="177" t="s">
        <v>4605</v>
      </c>
      <c r="CJ205" s="60">
        <v>345</v>
      </c>
      <c r="CK205" s="21">
        <v>365.2154372</v>
      </c>
      <c r="CL205" s="60">
        <v>450</v>
      </c>
      <c r="CM205" s="21">
        <v>571.575604</v>
      </c>
      <c r="CN205" s="61">
        <v>200000</v>
      </c>
      <c r="CO205" s="232" t="s">
        <v>5882</v>
      </c>
      <c r="CP205" s="233" t="s">
        <v>5882</v>
      </c>
      <c r="CQ205" s="233" t="s">
        <v>5882</v>
      </c>
      <c r="CR205" s="234" t="s">
        <v>5882</v>
      </c>
      <c r="CS205" s="232" t="s">
        <v>5882</v>
      </c>
      <c r="CT205" s="233" t="s">
        <v>5882</v>
      </c>
      <c r="CU205" s="234" t="s">
        <v>5882</v>
      </c>
      <c r="CV205" s="177" t="s">
        <v>4476</v>
      </c>
      <c r="CW205" s="177">
        <v>640</v>
      </c>
      <c r="CX205" s="32">
        <v>730</v>
      </c>
      <c r="CY205" s="177">
        <v>800</v>
      </c>
      <c r="CZ205" s="32">
        <v>940</v>
      </c>
      <c r="DA205" s="61">
        <v>200000</v>
      </c>
      <c r="DB205" s="41" t="s">
        <v>28</v>
      </c>
      <c r="DC205" s="303" t="s">
        <v>6148</v>
      </c>
      <c r="DD205" s="357" t="s">
        <v>4636</v>
      </c>
    </row>
    <row r="206" spans="1:108" ht="16.2" thickBot="1">
      <c r="A206" s="18">
        <v>201</v>
      </c>
      <c r="B206" s="363"/>
      <c r="C206" s="363"/>
      <c r="D206" s="383"/>
      <c r="E206" s="386"/>
      <c r="F206" s="363"/>
      <c r="G206" s="373"/>
      <c r="H206" s="363"/>
      <c r="I206" s="148" t="s">
        <v>4611</v>
      </c>
      <c r="J206" s="155" t="s">
        <v>4604</v>
      </c>
      <c r="K206" s="178" t="s">
        <v>6154</v>
      </c>
      <c r="L206" s="155" t="s">
        <v>4578</v>
      </c>
      <c r="M206" s="178" t="s">
        <v>4782</v>
      </c>
      <c r="N206" s="14" t="s">
        <v>4576</v>
      </c>
      <c r="O206" s="178" t="s">
        <v>4474</v>
      </c>
      <c r="P206" s="178" t="s">
        <v>4474</v>
      </c>
      <c r="Q206" s="178" t="s">
        <v>4537</v>
      </c>
      <c r="R206" s="178">
        <v>6</v>
      </c>
      <c r="S206" s="178" t="s">
        <v>4474</v>
      </c>
      <c r="T206" s="178" t="s">
        <v>5882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4885</v>
      </c>
      <c r="Z206" s="23">
        <f t="shared" si="124"/>
        <v>304.79999999999995</v>
      </c>
      <c r="AA206" s="23">
        <f t="shared" si="125"/>
        <v>152.39999999999998</v>
      </c>
      <c r="AB206" s="23">
        <f t="shared" si="126"/>
        <v>9.5249999999999986</v>
      </c>
      <c r="AC206" s="23">
        <f t="shared" si="127"/>
        <v>6.35</v>
      </c>
      <c r="AD206" s="34">
        <v>2716</v>
      </c>
      <c r="AE206" s="215" t="s">
        <v>4830</v>
      </c>
      <c r="AF206" s="21">
        <f t="shared" si="119"/>
        <v>406.4</v>
      </c>
      <c r="AG206" s="21">
        <f t="shared" si="120"/>
        <v>152.39999999999998</v>
      </c>
      <c r="AH206" s="21">
        <f t="shared" si="130"/>
        <v>6.35</v>
      </c>
      <c r="AI206" s="21">
        <f t="shared" si="130"/>
        <v>6.35</v>
      </c>
      <c r="AJ206" s="21">
        <f t="shared" si="121"/>
        <v>1676.3999999999999</v>
      </c>
      <c r="AK206" s="21">
        <f t="shared" si="80"/>
        <v>109736597.1258291</v>
      </c>
      <c r="AL206" s="24">
        <f t="shared" si="81"/>
        <v>633206.3948749993</v>
      </c>
      <c r="AM206" s="21">
        <f t="shared" si="128"/>
        <v>9.5249999999999986</v>
      </c>
      <c r="AN206" s="21">
        <f t="shared" si="122"/>
        <v>152.39999999999998</v>
      </c>
      <c r="AO206" s="21">
        <f t="shared" si="123"/>
        <v>406.4</v>
      </c>
      <c r="AP206" s="177">
        <v>0</v>
      </c>
      <c r="AQ206" s="177">
        <v>0</v>
      </c>
      <c r="AR206" s="215" t="s">
        <v>5897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1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5882</v>
      </c>
      <c r="BH206" s="228" t="s">
        <v>5882</v>
      </c>
      <c r="BI206" s="228" t="s">
        <v>5882</v>
      </c>
      <c r="BJ206" s="228" t="s">
        <v>5882</v>
      </c>
      <c r="BK206" s="228" t="s">
        <v>5882</v>
      </c>
      <c r="BL206" s="227" t="s">
        <v>5882</v>
      </c>
      <c r="BM206" s="228" t="s">
        <v>5882</v>
      </c>
      <c r="BN206" s="228" t="s">
        <v>5882</v>
      </c>
      <c r="BO206" s="228" t="s">
        <v>5882</v>
      </c>
      <c r="BP206" s="228" t="s">
        <v>5882</v>
      </c>
      <c r="BQ206" s="243" t="s">
        <v>5882</v>
      </c>
      <c r="BR206" s="228" t="s">
        <v>5882</v>
      </c>
      <c r="BS206" s="228" t="s">
        <v>5882</v>
      </c>
      <c r="BT206" s="228" t="s">
        <v>5882</v>
      </c>
      <c r="BU206" s="228" t="s">
        <v>5882</v>
      </c>
      <c r="BV206" s="243" t="s">
        <v>5882</v>
      </c>
      <c r="BW206" s="177" t="s">
        <v>4605</v>
      </c>
      <c r="BX206" s="21">
        <v>345</v>
      </c>
      <c r="BY206" s="21">
        <v>444.71202</v>
      </c>
      <c r="BZ206" s="21">
        <v>450</v>
      </c>
      <c r="CA206" s="21">
        <v>586.05459999999994</v>
      </c>
      <c r="CB206" s="67">
        <v>200000</v>
      </c>
      <c r="CC206" s="215" t="s">
        <v>4605</v>
      </c>
      <c r="CD206" s="177">
        <v>345</v>
      </c>
      <c r="CE206" s="21">
        <v>465.3963</v>
      </c>
      <c r="CF206" s="177">
        <v>450</v>
      </c>
      <c r="CG206" s="21">
        <v>582.60721999999998</v>
      </c>
      <c r="CH206" s="67">
        <v>200000</v>
      </c>
      <c r="CI206" s="177" t="s">
        <v>4605</v>
      </c>
      <c r="CJ206" s="60">
        <v>345</v>
      </c>
      <c r="CK206" s="21">
        <v>365.42228</v>
      </c>
      <c r="CL206" s="60">
        <v>450</v>
      </c>
      <c r="CM206" s="21">
        <v>572.26508000000001</v>
      </c>
      <c r="CN206" s="61">
        <v>200000</v>
      </c>
      <c r="CO206" s="232" t="s">
        <v>5882</v>
      </c>
      <c r="CP206" s="233" t="s">
        <v>5882</v>
      </c>
      <c r="CQ206" s="233" t="s">
        <v>5882</v>
      </c>
      <c r="CR206" s="234" t="s">
        <v>5882</v>
      </c>
      <c r="CS206" s="232" t="s">
        <v>5882</v>
      </c>
      <c r="CT206" s="233" t="s">
        <v>5882</v>
      </c>
      <c r="CU206" s="234" t="s">
        <v>5882</v>
      </c>
      <c r="CV206" s="177" t="s">
        <v>4476</v>
      </c>
      <c r="CW206" s="177">
        <v>640</v>
      </c>
      <c r="CX206" s="32">
        <v>730</v>
      </c>
      <c r="CY206" s="177">
        <v>800</v>
      </c>
      <c r="CZ206" s="32">
        <v>940</v>
      </c>
      <c r="DA206" s="61">
        <v>200000</v>
      </c>
      <c r="DB206" s="41" t="s">
        <v>28</v>
      </c>
      <c r="DC206" s="303" t="s">
        <v>6148</v>
      </c>
      <c r="DD206" s="357" t="s">
        <v>4636</v>
      </c>
    </row>
    <row r="207" spans="1:108">
      <c r="A207" s="18">
        <v>202</v>
      </c>
      <c r="B207" s="371">
        <v>30</v>
      </c>
      <c r="C207" s="371">
        <v>1999</v>
      </c>
      <c r="D207" s="364" t="s">
        <v>4754</v>
      </c>
      <c r="E207" s="364" t="s">
        <v>4936</v>
      </c>
      <c r="F207" s="361">
        <v>17</v>
      </c>
      <c r="G207" s="368" t="s">
        <v>5999</v>
      </c>
      <c r="H207" s="368" t="s">
        <v>5992</v>
      </c>
      <c r="I207" s="154" t="s">
        <v>4451</v>
      </c>
      <c r="J207" s="215" t="s">
        <v>4604</v>
      </c>
      <c r="K207" s="177" t="s">
        <v>6156</v>
      </c>
      <c r="L207" s="260" t="s">
        <v>4578</v>
      </c>
      <c r="M207" s="177" t="s">
        <v>4782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5882</v>
      </c>
      <c r="S207" s="177" t="s">
        <v>4474</v>
      </c>
      <c r="T207" s="177" t="s">
        <v>5882</v>
      </c>
      <c r="U207" s="177" t="s">
        <v>6143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2">(AO207-AF207)-AQ207</f>
        <v>9.9999999999994316E-2</v>
      </c>
      <c r="AQ207" s="16">
        <f t="shared" ref="AQ207:AQ269" si="133">(AO207-AF207)/2</f>
        <v>9.9999999999994316E-2</v>
      </c>
      <c r="AR207" s="214" t="s">
        <v>5897</v>
      </c>
      <c r="AS207" s="176" t="s">
        <v>4785</v>
      </c>
      <c r="AT207" s="16">
        <f t="shared" ref="AT207:AT223" si="134" xml:space="preserve"> 160/AU207/0.25</f>
        <v>32</v>
      </c>
      <c r="AU207" s="16">
        <v>20</v>
      </c>
      <c r="AV207" s="176">
        <f t="shared" ref="AV207:AV253" si="135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5882</v>
      </c>
      <c r="BH207" s="226" t="s">
        <v>5882</v>
      </c>
      <c r="BI207" s="226" t="s">
        <v>5882</v>
      </c>
      <c r="BJ207" s="226" t="s">
        <v>5882</v>
      </c>
      <c r="BK207" s="226" t="s">
        <v>5882</v>
      </c>
      <c r="BL207" s="225" t="s">
        <v>5882</v>
      </c>
      <c r="BM207" s="226" t="s">
        <v>5882</v>
      </c>
      <c r="BN207" s="226" t="s">
        <v>5882</v>
      </c>
      <c r="BO207" s="226" t="s">
        <v>5882</v>
      </c>
      <c r="BP207" s="226" t="s">
        <v>5882</v>
      </c>
      <c r="BQ207" s="244" t="s">
        <v>5882</v>
      </c>
      <c r="BR207" s="226" t="s">
        <v>5882</v>
      </c>
      <c r="BS207" s="226" t="s">
        <v>5882</v>
      </c>
      <c r="BT207" s="226" t="s">
        <v>5882</v>
      </c>
      <c r="BU207" s="226" t="s">
        <v>5882</v>
      </c>
      <c r="BV207" s="244" t="s">
        <v>5882</v>
      </c>
      <c r="BW207" s="214" t="s">
        <v>4405</v>
      </c>
      <c r="BX207" s="176">
        <v>275</v>
      </c>
      <c r="BY207" s="16">
        <v>318</v>
      </c>
      <c r="BZ207" s="176">
        <v>410</v>
      </c>
      <c r="CA207" s="16">
        <v>466</v>
      </c>
      <c r="CB207" s="97">
        <v>201000</v>
      </c>
      <c r="CC207" s="214" t="s">
        <v>4405</v>
      </c>
      <c r="CD207" s="176">
        <v>275</v>
      </c>
      <c r="CE207" s="72">
        <v>318</v>
      </c>
      <c r="CF207" s="65">
        <v>430</v>
      </c>
      <c r="CG207" s="65">
        <v>466</v>
      </c>
      <c r="CH207" s="97">
        <v>201000</v>
      </c>
      <c r="CI207" s="214" t="s">
        <v>4405</v>
      </c>
      <c r="CJ207" s="65">
        <v>275</v>
      </c>
      <c r="CK207" s="30">
        <v>360</v>
      </c>
      <c r="CL207" s="65">
        <v>410</v>
      </c>
      <c r="CM207" s="30">
        <v>530</v>
      </c>
      <c r="CN207" s="66">
        <v>200000</v>
      </c>
      <c r="CO207" s="229" t="s">
        <v>5882</v>
      </c>
      <c r="CP207" s="230" t="s">
        <v>5882</v>
      </c>
      <c r="CQ207" s="230" t="s">
        <v>5882</v>
      </c>
      <c r="CR207" s="231" t="s">
        <v>5882</v>
      </c>
      <c r="CS207" s="229" t="s">
        <v>5882</v>
      </c>
      <c r="CT207" s="230" t="s">
        <v>5882</v>
      </c>
      <c r="CU207" s="231" t="s">
        <v>5882</v>
      </c>
      <c r="CV207" s="176">
        <v>8.8000000000000007</v>
      </c>
      <c r="CW207" s="176">
        <v>640</v>
      </c>
      <c r="CX207" s="30">
        <v>730</v>
      </c>
      <c r="CY207" s="176">
        <v>800</v>
      </c>
      <c r="CZ207" s="30">
        <v>940</v>
      </c>
      <c r="DA207" s="66">
        <v>200000</v>
      </c>
      <c r="DB207" s="43" t="s">
        <v>5930</v>
      </c>
      <c r="DC207" s="297" t="s">
        <v>4498</v>
      </c>
      <c r="DD207" s="356" t="s">
        <v>4636</v>
      </c>
    </row>
    <row r="208" spans="1:108">
      <c r="A208" s="18">
        <v>203</v>
      </c>
      <c r="B208" s="372"/>
      <c r="C208" s="372"/>
      <c r="D208" s="377"/>
      <c r="E208" s="377"/>
      <c r="F208" s="362"/>
      <c r="G208" s="369"/>
      <c r="H208" s="369"/>
      <c r="I208" s="154" t="s">
        <v>4453</v>
      </c>
      <c r="J208" s="215" t="s">
        <v>4604</v>
      </c>
      <c r="K208" s="177" t="s">
        <v>6156</v>
      </c>
      <c r="L208" s="260" t="s">
        <v>4578</v>
      </c>
      <c r="M208" s="177" t="s">
        <v>4782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5882</v>
      </c>
      <c r="S208" s="177" t="s">
        <v>4474</v>
      </c>
      <c r="T208" s="177" t="s">
        <v>5882</v>
      </c>
      <c r="U208" s="177" t="s">
        <v>6143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5897</v>
      </c>
      <c r="AS208" s="177" t="s">
        <v>4785</v>
      </c>
      <c r="AT208" s="21">
        <f t="shared" si="134"/>
        <v>32</v>
      </c>
      <c r="AU208" s="21">
        <v>20</v>
      </c>
      <c r="AV208" s="177">
        <f t="shared" si="135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6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5882</v>
      </c>
      <c r="BH208" s="228" t="s">
        <v>5882</v>
      </c>
      <c r="BI208" s="228" t="s">
        <v>5882</v>
      </c>
      <c r="BJ208" s="228" t="s">
        <v>5882</v>
      </c>
      <c r="BK208" s="228" t="s">
        <v>5882</v>
      </c>
      <c r="BL208" s="227" t="s">
        <v>5882</v>
      </c>
      <c r="BM208" s="228" t="s">
        <v>5882</v>
      </c>
      <c r="BN208" s="228" t="s">
        <v>5882</v>
      </c>
      <c r="BO208" s="228" t="s">
        <v>5882</v>
      </c>
      <c r="BP208" s="228" t="s">
        <v>5882</v>
      </c>
      <c r="BQ208" s="243" t="s">
        <v>5882</v>
      </c>
      <c r="BR208" s="228" t="s">
        <v>5882</v>
      </c>
      <c r="BS208" s="228" t="s">
        <v>5882</v>
      </c>
      <c r="BT208" s="228" t="s">
        <v>5882</v>
      </c>
      <c r="BU208" s="228" t="s">
        <v>5882</v>
      </c>
      <c r="BV208" s="243" t="s">
        <v>5882</v>
      </c>
      <c r="BW208" s="215" t="s">
        <v>4405</v>
      </c>
      <c r="BX208" s="177">
        <v>275</v>
      </c>
      <c r="BY208" s="21">
        <v>318</v>
      </c>
      <c r="BZ208" s="177">
        <v>410</v>
      </c>
      <c r="CA208" s="21">
        <v>466</v>
      </c>
      <c r="CB208" s="152">
        <v>201000</v>
      </c>
      <c r="CC208" s="215" t="s">
        <v>4513</v>
      </c>
      <c r="CD208" s="177">
        <v>275</v>
      </c>
      <c r="CE208" s="47">
        <v>318</v>
      </c>
      <c r="CF208" s="60">
        <v>430</v>
      </c>
      <c r="CG208" s="47">
        <v>466</v>
      </c>
      <c r="CH208" s="152">
        <v>201000</v>
      </c>
      <c r="CI208" s="215" t="s">
        <v>4405</v>
      </c>
      <c r="CJ208" s="60">
        <v>275</v>
      </c>
      <c r="CK208" s="32">
        <v>360</v>
      </c>
      <c r="CL208" s="60">
        <v>410</v>
      </c>
      <c r="CM208" s="32">
        <v>530</v>
      </c>
      <c r="CN208" s="67">
        <v>200000</v>
      </c>
      <c r="CO208" s="232" t="s">
        <v>5882</v>
      </c>
      <c r="CP208" s="233" t="s">
        <v>5882</v>
      </c>
      <c r="CQ208" s="233" t="s">
        <v>5882</v>
      </c>
      <c r="CR208" s="234" t="s">
        <v>5882</v>
      </c>
      <c r="CS208" s="232" t="s">
        <v>5882</v>
      </c>
      <c r="CT208" s="233" t="s">
        <v>5882</v>
      </c>
      <c r="CU208" s="234" t="s">
        <v>5882</v>
      </c>
      <c r="CV208" s="177">
        <v>8.8000000000000007</v>
      </c>
      <c r="CW208" s="177">
        <v>640</v>
      </c>
      <c r="CX208" s="32">
        <v>730</v>
      </c>
      <c r="CY208" s="177">
        <v>800</v>
      </c>
      <c r="CZ208" s="32">
        <v>940</v>
      </c>
      <c r="DA208" s="67">
        <v>200000</v>
      </c>
      <c r="DB208" s="41" t="s">
        <v>4846</v>
      </c>
      <c r="DC208" s="298" t="s">
        <v>4498</v>
      </c>
      <c r="DD208" s="357" t="s">
        <v>4636</v>
      </c>
    </row>
    <row r="209" spans="1:108">
      <c r="A209" s="18">
        <v>204</v>
      </c>
      <c r="B209" s="372"/>
      <c r="C209" s="372"/>
      <c r="D209" s="377"/>
      <c r="E209" s="377"/>
      <c r="F209" s="362"/>
      <c r="G209" s="369"/>
      <c r="H209" s="369"/>
      <c r="I209" s="154" t="s">
        <v>4454</v>
      </c>
      <c r="J209" s="215" t="s">
        <v>4604</v>
      </c>
      <c r="K209" s="177" t="s">
        <v>6156</v>
      </c>
      <c r="L209" s="260" t="s">
        <v>4578</v>
      </c>
      <c r="M209" s="177" t="s">
        <v>4782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5882</v>
      </c>
      <c r="S209" s="177" t="s">
        <v>4474</v>
      </c>
      <c r="T209" s="177" t="s">
        <v>5882</v>
      </c>
      <c r="U209" s="177" t="s">
        <v>6143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5897</v>
      </c>
      <c r="AS209" s="177" t="s">
        <v>4785</v>
      </c>
      <c r="AT209" s="21">
        <f t="shared" si="134"/>
        <v>32</v>
      </c>
      <c r="AU209" s="21">
        <v>20</v>
      </c>
      <c r="AV209" s="177">
        <f t="shared" si="135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6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5882</v>
      </c>
      <c r="BH209" s="228" t="s">
        <v>5882</v>
      </c>
      <c r="BI209" s="228" t="s">
        <v>5882</v>
      </c>
      <c r="BJ209" s="228" t="s">
        <v>5882</v>
      </c>
      <c r="BK209" s="228" t="s">
        <v>5882</v>
      </c>
      <c r="BL209" s="227" t="s">
        <v>5882</v>
      </c>
      <c r="BM209" s="228" t="s">
        <v>5882</v>
      </c>
      <c r="BN209" s="228" t="s">
        <v>5882</v>
      </c>
      <c r="BO209" s="228" t="s">
        <v>5882</v>
      </c>
      <c r="BP209" s="228" t="s">
        <v>5882</v>
      </c>
      <c r="BQ209" s="243" t="s">
        <v>5882</v>
      </c>
      <c r="BR209" s="228" t="s">
        <v>5882</v>
      </c>
      <c r="BS209" s="228" t="s">
        <v>5882</v>
      </c>
      <c r="BT209" s="228" t="s">
        <v>5882</v>
      </c>
      <c r="BU209" s="228" t="s">
        <v>5882</v>
      </c>
      <c r="BV209" s="243" t="s">
        <v>5882</v>
      </c>
      <c r="BW209" s="215" t="s">
        <v>4405</v>
      </c>
      <c r="BX209" s="177">
        <v>275</v>
      </c>
      <c r="BY209" s="21">
        <v>318</v>
      </c>
      <c r="BZ209" s="177">
        <v>410</v>
      </c>
      <c r="CA209" s="21">
        <v>466</v>
      </c>
      <c r="CB209" s="152">
        <v>201000</v>
      </c>
      <c r="CC209" s="215" t="s">
        <v>4513</v>
      </c>
      <c r="CD209" s="177">
        <v>275</v>
      </c>
      <c r="CE209" s="47">
        <v>318</v>
      </c>
      <c r="CF209" s="60">
        <v>430</v>
      </c>
      <c r="CG209" s="47">
        <v>466</v>
      </c>
      <c r="CH209" s="152">
        <v>201000</v>
      </c>
      <c r="CI209" s="215" t="s">
        <v>4405</v>
      </c>
      <c r="CJ209" s="60">
        <v>275</v>
      </c>
      <c r="CK209" s="32">
        <v>360</v>
      </c>
      <c r="CL209" s="60">
        <v>410</v>
      </c>
      <c r="CM209" s="32">
        <v>530</v>
      </c>
      <c r="CN209" s="67">
        <v>200000</v>
      </c>
      <c r="CO209" s="232" t="s">
        <v>5882</v>
      </c>
      <c r="CP209" s="233" t="s">
        <v>5882</v>
      </c>
      <c r="CQ209" s="233" t="s">
        <v>5882</v>
      </c>
      <c r="CR209" s="234" t="s">
        <v>5882</v>
      </c>
      <c r="CS209" s="232" t="s">
        <v>5882</v>
      </c>
      <c r="CT209" s="233" t="s">
        <v>5882</v>
      </c>
      <c r="CU209" s="234" t="s">
        <v>5882</v>
      </c>
      <c r="CV209" s="177">
        <v>8.8000000000000007</v>
      </c>
      <c r="CW209" s="177">
        <v>640</v>
      </c>
      <c r="CX209" s="32">
        <v>730</v>
      </c>
      <c r="CY209" s="177">
        <v>800</v>
      </c>
      <c r="CZ209" s="32">
        <v>940</v>
      </c>
      <c r="DA209" s="67">
        <v>200000</v>
      </c>
      <c r="DB209" s="41" t="s">
        <v>4846</v>
      </c>
      <c r="DC209" s="298" t="s">
        <v>4498</v>
      </c>
      <c r="DD209" s="357" t="s">
        <v>4636</v>
      </c>
    </row>
    <row r="210" spans="1:108">
      <c r="A210" s="18">
        <v>205</v>
      </c>
      <c r="B210" s="372"/>
      <c r="C210" s="372"/>
      <c r="D210" s="377"/>
      <c r="E210" s="377"/>
      <c r="F210" s="362"/>
      <c r="G210" s="369"/>
      <c r="H210" s="369"/>
      <c r="I210" s="154" t="s">
        <v>4455</v>
      </c>
      <c r="J210" s="215" t="s">
        <v>4604</v>
      </c>
      <c r="K210" s="177" t="s">
        <v>6156</v>
      </c>
      <c r="L210" s="260" t="s">
        <v>4578</v>
      </c>
      <c r="M210" s="177" t="s">
        <v>4782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5882</v>
      </c>
      <c r="S210" s="177" t="s">
        <v>4474</v>
      </c>
      <c r="T210" s="177" t="s">
        <v>5882</v>
      </c>
      <c r="U210" s="177" t="s">
        <v>6143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5897</v>
      </c>
      <c r="AS210" s="177" t="s">
        <v>4785</v>
      </c>
      <c r="AT210" s="21">
        <f t="shared" si="134"/>
        <v>32</v>
      </c>
      <c r="AU210" s="21">
        <v>20</v>
      </c>
      <c r="AV210" s="177">
        <f t="shared" si="135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6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5882</v>
      </c>
      <c r="BH210" s="228" t="s">
        <v>5882</v>
      </c>
      <c r="BI210" s="228" t="s">
        <v>5882</v>
      </c>
      <c r="BJ210" s="228" t="s">
        <v>5882</v>
      </c>
      <c r="BK210" s="228" t="s">
        <v>5882</v>
      </c>
      <c r="BL210" s="227" t="s">
        <v>5882</v>
      </c>
      <c r="BM210" s="228" t="s">
        <v>5882</v>
      </c>
      <c r="BN210" s="228" t="s">
        <v>5882</v>
      </c>
      <c r="BO210" s="228" t="s">
        <v>5882</v>
      </c>
      <c r="BP210" s="228" t="s">
        <v>5882</v>
      </c>
      <c r="BQ210" s="243" t="s">
        <v>5882</v>
      </c>
      <c r="BR210" s="228" t="s">
        <v>5882</v>
      </c>
      <c r="BS210" s="228" t="s">
        <v>5882</v>
      </c>
      <c r="BT210" s="228" t="s">
        <v>5882</v>
      </c>
      <c r="BU210" s="228" t="s">
        <v>5882</v>
      </c>
      <c r="BV210" s="243" t="s">
        <v>5882</v>
      </c>
      <c r="BW210" s="215" t="s">
        <v>4405</v>
      </c>
      <c r="BX210" s="177">
        <v>275</v>
      </c>
      <c r="BY210" s="21">
        <v>318</v>
      </c>
      <c r="BZ210" s="177">
        <v>410</v>
      </c>
      <c r="CA210" s="21">
        <v>466</v>
      </c>
      <c r="CB210" s="152">
        <v>201000</v>
      </c>
      <c r="CC210" s="215" t="s">
        <v>4513</v>
      </c>
      <c r="CD210" s="177">
        <v>275</v>
      </c>
      <c r="CE210" s="47">
        <v>318</v>
      </c>
      <c r="CF210" s="60">
        <v>430</v>
      </c>
      <c r="CG210" s="47">
        <v>466</v>
      </c>
      <c r="CH210" s="152">
        <v>201000</v>
      </c>
      <c r="CI210" s="215" t="s">
        <v>4405</v>
      </c>
      <c r="CJ210" s="60">
        <v>275</v>
      </c>
      <c r="CK210" s="32">
        <v>360</v>
      </c>
      <c r="CL210" s="60">
        <v>410</v>
      </c>
      <c r="CM210" s="32">
        <v>530</v>
      </c>
      <c r="CN210" s="67">
        <v>200000</v>
      </c>
      <c r="CO210" s="232" t="s">
        <v>5882</v>
      </c>
      <c r="CP210" s="233" t="s">
        <v>5882</v>
      </c>
      <c r="CQ210" s="233" t="s">
        <v>5882</v>
      </c>
      <c r="CR210" s="234" t="s">
        <v>5882</v>
      </c>
      <c r="CS210" s="232" t="s">
        <v>5882</v>
      </c>
      <c r="CT210" s="233" t="s">
        <v>5882</v>
      </c>
      <c r="CU210" s="234" t="s">
        <v>5882</v>
      </c>
      <c r="CV210" s="177">
        <v>8.8000000000000007</v>
      </c>
      <c r="CW210" s="177">
        <v>640</v>
      </c>
      <c r="CX210" s="32">
        <v>730</v>
      </c>
      <c r="CY210" s="177">
        <v>800</v>
      </c>
      <c r="CZ210" s="32">
        <v>940</v>
      </c>
      <c r="DA210" s="67">
        <v>200000</v>
      </c>
      <c r="DB210" s="41" t="s">
        <v>5931</v>
      </c>
      <c r="DC210" s="298" t="s">
        <v>4498</v>
      </c>
      <c r="DD210" s="357" t="s">
        <v>4636</v>
      </c>
    </row>
    <row r="211" spans="1:108">
      <c r="A211" s="18">
        <v>206</v>
      </c>
      <c r="B211" s="372"/>
      <c r="C211" s="372"/>
      <c r="D211" s="377"/>
      <c r="E211" s="377"/>
      <c r="F211" s="362"/>
      <c r="G211" s="369"/>
      <c r="H211" s="369"/>
      <c r="I211" s="154" t="s">
        <v>4456</v>
      </c>
      <c r="J211" s="215" t="s">
        <v>4604</v>
      </c>
      <c r="K211" s="177" t="s">
        <v>6156</v>
      </c>
      <c r="L211" s="260" t="s">
        <v>4578</v>
      </c>
      <c r="M211" s="177" t="s">
        <v>4782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5882</v>
      </c>
      <c r="S211" s="177" t="s">
        <v>4474</v>
      </c>
      <c r="T211" s="177" t="s">
        <v>5882</v>
      </c>
      <c r="U211" s="177" t="s">
        <v>6143</v>
      </c>
      <c r="V211" s="18">
        <v>6</v>
      </c>
      <c r="W211" s="265">
        <v>0</v>
      </c>
      <c r="X211" s="153">
        <v>80</v>
      </c>
      <c r="Y211" s="215" t="s">
        <v>4808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5897</v>
      </c>
      <c r="AS211" s="177" t="s">
        <v>4785</v>
      </c>
      <c r="AT211" s="21">
        <f t="shared" si="134"/>
        <v>32</v>
      </c>
      <c r="AU211" s="21">
        <v>20</v>
      </c>
      <c r="AV211" s="177">
        <f t="shared" si="135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6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5882</v>
      </c>
      <c r="BH211" s="228" t="s">
        <v>5882</v>
      </c>
      <c r="BI211" s="228" t="s">
        <v>5882</v>
      </c>
      <c r="BJ211" s="228" t="s">
        <v>5882</v>
      </c>
      <c r="BK211" s="228" t="s">
        <v>5882</v>
      </c>
      <c r="BL211" s="227" t="s">
        <v>5882</v>
      </c>
      <c r="BM211" s="228" t="s">
        <v>5882</v>
      </c>
      <c r="BN211" s="228" t="s">
        <v>5882</v>
      </c>
      <c r="BO211" s="228" t="s">
        <v>5882</v>
      </c>
      <c r="BP211" s="228" t="s">
        <v>5882</v>
      </c>
      <c r="BQ211" s="243" t="s">
        <v>5882</v>
      </c>
      <c r="BR211" s="228" t="s">
        <v>5882</v>
      </c>
      <c r="BS211" s="228" t="s">
        <v>5882</v>
      </c>
      <c r="BT211" s="228" t="s">
        <v>5882</v>
      </c>
      <c r="BU211" s="228" t="s">
        <v>5882</v>
      </c>
      <c r="BV211" s="243" t="s">
        <v>5882</v>
      </c>
      <c r="BW211" s="215" t="s">
        <v>4405</v>
      </c>
      <c r="BX211" s="177">
        <v>275</v>
      </c>
      <c r="BY211" s="21">
        <v>336</v>
      </c>
      <c r="BZ211" s="177">
        <v>410</v>
      </c>
      <c r="CA211" s="21">
        <v>479</v>
      </c>
      <c r="CB211" s="152">
        <v>205000</v>
      </c>
      <c r="CC211" s="215" t="s">
        <v>4513</v>
      </c>
      <c r="CD211" s="177">
        <v>275</v>
      </c>
      <c r="CE211" s="47">
        <v>336</v>
      </c>
      <c r="CF211" s="60">
        <v>430</v>
      </c>
      <c r="CG211" s="47">
        <v>479</v>
      </c>
      <c r="CH211" s="152">
        <v>205000</v>
      </c>
      <c r="CI211" s="215" t="s">
        <v>4405</v>
      </c>
      <c r="CJ211" s="60">
        <v>275</v>
      </c>
      <c r="CK211" s="32">
        <v>360</v>
      </c>
      <c r="CL211" s="60">
        <v>410</v>
      </c>
      <c r="CM211" s="32">
        <v>530</v>
      </c>
      <c r="CN211" s="67">
        <v>200000</v>
      </c>
      <c r="CO211" s="232" t="s">
        <v>5882</v>
      </c>
      <c r="CP211" s="233" t="s">
        <v>5882</v>
      </c>
      <c r="CQ211" s="233" t="s">
        <v>5882</v>
      </c>
      <c r="CR211" s="234" t="s">
        <v>5882</v>
      </c>
      <c r="CS211" s="232" t="s">
        <v>5882</v>
      </c>
      <c r="CT211" s="233" t="s">
        <v>5882</v>
      </c>
      <c r="CU211" s="234" t="s">
        <v>5882</v>
      </c>
      <c r="CV211" s="177">
        <v>8.8000000000000007</v>
      </c>
      <c r="CW211" s="177">
        <v>640</v>
      </c>
      <c r="CX211" s="32">
        <v>730</v>
      </c>
      <c r="CY211" s="177">
        <v>800</v>
      </c>
      <c r="CZ211" s="32">
        <v>940</v>
      </c>
      <c r="DA211" s="67">
        <v>200000</v>
      </c>
      <c r="DB211" s="41" t="s">
        <v>4846</v>
      </c>
      <c r="DC211" s="298" t="s">
        <v>4498</v>
      </c>
      <c r="DD211" s="357" t="s">
        <v>4636</v>
      </c>
    </row>
    <row r="212" spans="1:108">
      <c r="A212" s="18">
        <v>207</v>
      </c>
      <c r="B212" s="372"/>
      <c r="C212" s="372"/>
      <c r="D212" s="377"/>
      <c r="E212" s="377"/>
      <c r="F212" s="362"/>
      <c r="G212" s="369"/>
      <c r="H212" s="369"/>
      <c r="I212" s="154" t="s">
        <v>4457</v>
      </c>
      <c r="J212" s="215" t="s">
        <v>4604</v>
      </c>
      <c r="K212" s="177" t="s">
        <v>6156</v>
      </c>
      <c r="L212" s="260" t="s">
        <v>4578</v>
      </c>
      <c r="M212" s="177" t="s">
        <v>4782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5882</v>
      </c>
      <c r="S212" s="177" t="s">
        <v>4474</v>
      </c>
      <c r="T212" s="177" t="s">
        <v>5882</v>
      </c>
      <c r="U212" s="177" t="s">
        <v>6143</v>
      </c>
      <c r="V212" s="18">
        <v>6</v>
      </c>
      <c r="W212" s="265">
        <v>0</v>
      </c>
      <c r="X212" s="153">
        <v>80</v>
      </c>
      <c r="Y212" s="215" t="s">
        <v>4809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5897</v>
      </c>
      <c r="AS212" s="177" t="s">
        <v>4785</v>
      </c>
      <c r="AT212" s="21">
        <f t="shared" si="134"/>
        <v>32</v>
      </c>
      <c r="AU212" s="21">
        <v>20</v>
      </c>
      <c r="AV212" s="177">
        <f t="shared" si="135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6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5882</v>
      </c>
      <c r="BH212" s="228" t="s">
        <v>5882</v>
      </c>
      <c r="BI212" s="228" t="s">
        <v>5882</v>
      </c>
      <c r="BJ212" s="228" t="s">
        <v>5882</v>
      </c>
      <c r="BK212" s="228" t="s">
        <v>5882</v>
      </c>
      <c r="BL212" s="227" t="s">
        <v>5882</v>
      </c>
      <c r="BM212" s="228" t="s">
        <v>5882</v>
      </c>
      <c r="BN212" s="228" t="s">
        <v>5882</v>
      </c>
      <c r="BO212" s="228" t="s">
        <v>5882</v>
      </c>
      <c r="BP212" s="228" t="s">
        <v>5882</v>
      </c>
      <c r="BQ212" s="243" t="s">
        <v>5882</v>
      </c>
      <c r="BR212" s="228" t="s">
        <v>5882</v>
      </c>
      <c r="BS212" s="228" t="s">
        <v>5882</v>
      </c>
      <c r="BT212" s="228" t="s">
        <v>5882</v>
      </c>
      <c r="BU212" s="228" t="s">
        <v>5882</v>
      </c>
      <c r="BV212" s="243" t="s">
        <v>5882</v>
      </c>
      <c r="BW212" s="215" t="s">
        <v>4405</v>
      </c>
      <c r="BX212" s="177">
        <v>275</v>
      </c>
      <c r="BY212" s="21">
        <v>307</v>
      </c>
      <c r="BZ212" s="177">
        <v>410</v>
      </c>
      <c r="CA212" s="21">
        <v>452</v>
      </c>
      <c r="CB212" s="152">
        <v>207000</v>
      </c>
      <c r="CC212" s="215" t="s">
        <v>4513</v>
      </c>
      <c r="CD212" s="177">
        <v>275</v>
      </c>
      <c r="CE212" s="47">
        <v>307</v>
      </c>
      <c r="CF212" s="60">
        <v>430</v>
      </c>
      <c r="CG212" s="47">
        <v>452</v>
      </c>
      <c r="CH212" s="152">
        <v>207000</v>
      </c>
      <c r="CI212" s="215" t="s">
        <v>4405</v>
      </c>
      <c r="CJ212" s="60">
        <v>275</v>
      </c>
      <c r="CK212" s="32">
        <v>360</v>
      </c>
      <c r="CL212" s="60">
        <v>410</v>
      </c>
      <c r="CM212" s="32">
        <v>530</v>
      </c>
      <c r="CN212" s="67">
        <v>200000</v>
      </c>
      <c r="CO212" s="232" t="s">
        <v>5882</v>
      </c>
      <c r="CP212" s="233" t="s">
        <v>5882</v>
      </c>
      <c r="CQ212" s="233" t="s">
        <v>5882</v>
      </c>
      <c r="CR212" s="234" t="s">
        <v>5882</v>
      </c>
      <c r="CS212" s="232" t="s">
        <v>5882</v>
      </c>
      <c r="CT212" s="233" t="s">
        <v>5882</v>
      </c>
      <c r="CU212" s="234" t="s">
        <v>5882</v>
      </c>
      <c r="CV212" s="177">
        <v>8.8000000000000007</v>
      </c>
      <c r="CW212" s="177">
        <v>640</v>
      </c>
      <c r="CX212" s="32">
        <v>730</v>
      </c>
      <c r="CY212" s="177">
        <v>800</v>
      </c>
      <c r="CZ212" s="32">
        <v>940</v>
      </c>
      <c r="DA212" s="67">
        <v>200000</v>
      </c>
      <c r="DB212" s="41" t="s">
        <v>5932</v>
      </c>
      <c r="DC212" s="298" t="s">
        <v>4498</v>
      </c>
      <c r="DD212" s="357" t="s">
        <v>4636</v>
      </c>
    </row>
    <row r="213" spans="1:108">
      <c r="A213" s="18">
        <v>208</v>
      </c>
      <c r="B213" s="372"/>
      <c r="C213" s="372"/>
      <c r="D213" s="377"/>
      <c r="E213" s="377"/>
      <c r="F213" s="362"/>
      <c r="G213" s="369"/>
      <c r="H213" s="369"/>
      <c r="I213" s="154" t="s">
        <v>4459</v>
      </c>
      <c r="J213" s="215" t="s">
        <v>4604</v>
      </c>
      <c r="K213" s="177" t="s">
        <v>6156</v>
      </c>
      <c r="L213" s="260" t="s">
        <v>4578</v>
      </c>
      <c r="M213" s="177" t="s">
        <v>4782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5882</v>
      </c>
      <c r="S213" s="177" t="s">
        <v>4474</v>
      </c>
      <c r="T213" s="177" t="s">
        <v>5882</v>
      </c>
      <c r="U213" s="177" t="s">
        <v>6143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5897</v>
      </c>
      <c r="AS213" s="177" t="s">
        <v>4785</v>
      </c>
      <c r="AT213" s="21">
        <f t="shared" si="134"/>
        <v>32</v>
      </c>
      <c r="AU213" s="21">
        <v>20</v>
      </c>
      <c r="AV213" s="177">
        <f t="shared" si="135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6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5882</v>
      </c>
      <c r="BH213" s="228" t="s">
        <v>5882</v>
      </c>
      <c r="BI213" s="228" t="s">
        <v>5882</v>
      </c>
      <c r="BJ213" s="228" t="s">
        <v>5882</v>
      </c>
      <c r="BK213" s="228" t="s">
        <v>5882</v>
      </c>
      <c r="BL213" s="227" t="s">
        <v>5882</v>
      </c>
      <c r="BM213" s="228" t="s">
        <v>5882</v>
      </c>
      <c r="BN213" s="228" t="s">
        <v>5882</v>
      </c>
      <c r="BO213" s="228" t="s">
        <v>5882</v>
      </c>
      <c r="BP213" s="228" t="s">
        <v>5882</v>
      </c>
      <c r="BQ213" s="243" t="s">
        <v>5882</v>
      </c>
      <c r="BR213" s="228" t="s">
        <v>5882</v>
      </c>
      <c r="BS213" s="228" t="s">
        <v>5882</v>
      </c>
      <c r="BT213" s="228" t="s">
        <v>5882</v>
      </c>
      <c r="BU213" s="228" t="s">
        <v>5882</v>
      </c>
      <c r="BV213" s="243" t="s">
        <v>5882</v>
      </c>
      <c r="BW213" s="215" t="s">
        <v>4405</v>
      </c>
      <c r="BX213" s="177">
        <v>275</v>
      </c>
      <c r="BY213" s="21">
        <v>318</v>
      </c>
      <c r="BZ213" s="177">
        <v>410</v>
      </c>
      <c r="CA213" s="21">
        <v>466</v>
      </c>
      <c r="CB213" s="152">
        <v>201000</v>
      </c>
      <c r="CC213" s="215" t="s">
        <v>4513</v>
      </c>
      <c r="CD213" s="177">
        <v>275</v>
      </c>
      <c r="CE213" s="47">
        <v>318</v>
      </c>
      <c r="CF213" s="60">
        <v>430</v>
      </c>
      <c r="CG213" s="47">
        <v>466</v>
      </c>
      <c r="CH213" s="152">
        <v>201000</v>
      </c>
      <c r="CI213" s="215" t="s">
        <v>4405</v>
      </c>
      <c r="CJ213" s="60">
        <v>275</v>
      </c>
      <c r="CK213" s="32">
        <v>360</v>
      </c>
      <c r="CL213" s="60">
        <v>410</v>
      </c>
      <c r="CM213" s="32">
        <v>530</v>
      </c>
      <c r="CN213" s="67">
        <v>200000</v>
      </c>
      <c r="CO213" s="232" t="s">
        <v>5882</v>
      </c>
      <c r="CP213" s="233" t="s">
        <v>5882</v>
      </c>
      <c r="CQ213" s="233" t="s">
        <v>5882</v>
      </c>
      <c r="CR213" s="234" t="s">
        <v>5882</v>
      </c>
      <c r="CS213" s="232" t="s">
        <v>5882</v>
      </c>
      <c r="CT213" s="233" t="s">
        <v>5882</v>
      </c>
      <c r="CU213" s="234" t="s">
        <v>5882</v>
      </c>
      <c r="CV213" s="177">
        <v>8.8000000000000007</v>
      </c>
      <c r="CW213" s="177">
        <v>640</v>
      </c>
      <c r="CX213" s="32">
        <v>730</v>
      </c>
      <c r="CY213" s="177">
        <v>800</v>
      </c>
      <c r="CZ213" s="32">
        <v>940</v>
      </c>
      <c r="DA213" s="67">
        <v>200000</v>
      </c>
      <c r="DB213" s="41" t="s">
        <v>5932</v>
      </c>
      <c r="DC213" s="298" t="s">
        <v>4498</v>
      </c>
      <c r="DD213" s="357" t="s">
        <v>4636</v>
      </c>
    </row>
    <row r="214" spans="1:108">
      <c r="A214" s="18">
        <v>209</v>
      </c>
      <c r="B214" s="372"/>
      <c r="C214" s="372"/>
      <c r="D214" s="377"/>
      <c r="E214" s="377"/>
      <c r="F214" s="362"/>
      <c r="G214" s="369"/>
      <c r="H214" s="369"/>
      <c r="I214" s="154" t="s">
        <v>4460</v>
      </c>
      <c r="J214" s="313" t="s">
        <v>5</v>
      </c>
      <c r="K214" s="177" t="s">
        <v>5882</v>
      </c>
      <c r="L214" s="260" t="s">
        <v>4578</v>
      </c>
      <c r="M214" s="177" t="s">
        <v>4782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5882</v>
      </c>
      <c r="S214" s="177" t="s">
        <v>4474</v>
      </c>
      <c r="T214" s="177" t="s">
        <v>5882</v>
      </c>
      <c r="U214" s="177" t="s">
        <v>6143</v>
      </c>
      <c r="V214" s="18">
        <v>6</v>
      </c>
      <c r="W214" s="265">
        <v>0</v>
      </c>
      <c r="X214" s="153">
        <v>506</v>
      </c>
      <c r="Y214" s="215" t="s">
        <v>4808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5897</v>
      </c>
      <c r="AS214" s="177" t="s">
        <v>4785</v>
      </c>
      <c r="AT214" s="21">
        <f t="shared" si="134"/>
        <v>32</v>
      </c>
      <c r="AU214" s="21">
        <v>20</v>
      </c>
      <c r="AV214" s="177">
        <f t="shared" si="135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6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5882</v>
      </c>
      <c r="BH214" s="228" t="s">
        <v>5882</v>
      </c>
      <c r="BI214" s="228" t="s">
        <v>5882</v>
      </c>
      <c r="BJ214" s="228" t="s">
        <v>5882</v>
      </c>
      <c r="BK214" s="228" t="s">
        <v>5882</v>
      </c>
      <c r="BL214" s="227" t="s">
        <v>5882</v>
      </c>
      <c r="BM214" s="228" t="s">
        <v>5882</v>
      </c>
      <c r="BN214" s="228" t="s">
        <v>5882</v>
      </c>
      <c r="BO214" s="228" t="s">
        <v>5882</v>
      </c>
      <c r="BP214" s="228" t="s">
        <v>5882</v>
      </c>
      <c r="BQ214" s="243" t="s">
        <v>5882</v>
      </c>
      <c r="BR214" s="228" t="s">
        <v>5882</v>
      </c>
      <c r="BS214" s="228" t="s">
        <v>5882</v>
      </c>
      <c r="BT214" s="228" t="s">
        <v>5882</v>
      </c>
      <c r="BU214" s="228" t="s">
        <v>5882</v>
      </c>
      <c r="BV214" s="243" t="s">
        <v>5882</v>
      </c>
      <c r="BW214" s="215" t="s">
        <v>4405</v>
      </c>
      <c r="BX214" s="177">
        <v>275</v>
      </c>
      <c r="BY214" s="21">
        <v>336</v>
      </c>
      <c r="BZ214" s="177">
        <v>410</v>
      </c>
      <c r="CA214" s="21">
        <v>479</v>
      </c>
      <c r="CB214" s="152">
        <v>205000</v>
      </c>
      <c r="CC214" s="215" t="s">
        <v>4513</v>
      </c>
      <c r="CD214" s="177">
        <v>275</v>
      </c>
      <c r="CE214" s="47">
        <v>336</v>
      </c>
      <c r="CF214" s="60">
        <v>430</v>
      </c>
      <c r="CG214" s="47">
        <v>479</v>
      </c>
      <c r="CH214" s="152">
        <v>205000</v>
      </c>
      <c r="CI214" s="215" t="s">
        <v>4405</v>
      </c>
      <c r="CJ214" s="60">
        <v>275</v>
      </c>
      <c r="CK214" s="32">
        <v>360</v>
      </c>
      <c r="CL214" s="60">
        <v>410</v>
      </c>
      <c r="CM214" s="32">
        <v>530</v>
      </c>
      <c r="CN214" s="67">
        <v>200000</v>
      </c>
      <c r="CO214" s="232" t="s">
        <v>5882</v>
      </c>
      <c r="CP214" s="233" t="s">
        <v>5882</v>
      </c>
      <c r="CQ214" s="233" t="s">
        <v>5882</v>
      </c>
      <c r="CR214" s="234" t="s">
        <v>5882</v>
      </c>
      <c r="CS214" s="232" t="s">
        <v>5882</v>
      </c>
      <c r="CT214" s="233" t="s">
        <v>5882</v>
      </c>
      <c r="CU214" s="234" t="s">
        <v>5882</v>
      </c>
      <c r="CV214" s="177">
        <v>8.8000000000000007</v>
      </c>
      <c r="CW214" s="177">
        <v>640</v>
      </c>
      <c r="CX214" s="32">
        <v>730</v>
      </c>
      <c r="CY214" s="177">
        <v>800</v>
      </c>
      <c r="CZ214" s="32">
        <v>940</v>
      </c>
      <c r="DA214" s="67">
        <v>200000</v>
      </c>
      <c r="DB214" s="41" t="s">
        <v>4846</v>
      </c>
      <c r="DC214" s="298" t="s">
        <v>4498</v>
      </c>
      <c r="DD214" s="357" t="s">
        <v>4636</v>
      </c>
    </row>
    <row r="215" spans="1:108">
      <c r="A215" s="18">
        <v>210</v>
      </c>
      <c r="B215" s="372"/>
      <c r="C215" s="372"/>
      <c r="D215" s="377"/>
      <c r="E215" s="377"/>
      <c r="F215" s="362"/>
      <c r="G215" s="369"/>
      <c r="H215" s="369"/>
      <c r="I215" s="154" t="s">
        <v>4461</v>
      </c>
      <c r="J215" s="313" t="s">
        <v>5</v>
      </c>
      <c r="K215" s="177" t="s">
        <v>5882</v>
      </c>
      <c r="L215" s="260" t="s">
        <v>4578</v>
      </c>
      <c r="M215" s="177" t="s">
        <v>4782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5882</v>
      </c>
      <c r="S215" s="177" t="s">
        <v>4474</v>
      </c>
      <c r="T215" s="177" t="s">
        <v>5882</v>
      </c>
      <c r="U215" s="177" t="s">
        <v>6143</v>
      </c>
      <c r="V215" s="18">
        <v>6</v>
      </c>
      <c r="W215" s="265">
        <v>0</v>
      </c>
      <c r="X215" s="153">
        <v>906</v>
      </c>
      <c r="Y215" s="215" t="s">
        <v>4808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5897</v>
      </c>
      <c r="AS215" s="177" t="s">
        <v>4785</v>
      </c>
      <c r="AT215" s="21">
        <f t="shared" si="134"/>
        <v>32</v>
      </c>
      <c r="AU215" s="21">
        <v>20</v>
      </c>
      <c r="AV215" s="177">
        <f t="shared" si="135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6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5882</v>
      </c>
      <c r="BH215" s="228" t="s">
        <v>5882</v>
      </c>
      <c r="BI215" s="228" t="s">
        <v>5882</v>
      </c>
      <c r="BJ215" s="228" t="s">
        <v>5882</v>
      </c>
      <c r="BK215" s="228" t="s">
        <v>5882</v>
      </c>
      <c r="BL215" s="227" t="s">
        <v>5882</v>
      </c>
      <c r="BM215" s="228" t="s">
        <v>5882</v>
      </c>
      <c r="BN215" s="228" t="s">
        <v>5882</v>
      </c>
      <c r="BO215" s="228" t="s">
        <v>5882</v>
      </c>
      <c r="BP215" s="228" t="s">
        <v>5882</v>
      </c>
      <c r="BQ215" s="243" t="s">
        <v>5882</v>
      </c>
      <c r="BR215" s="228" t="s">
        <v>5882</v>
      </c>
      <c r="BS215" s="228" t="s">
        <v>5882</v>
      </c>
      <c r="BT215" s="228" t="s">
        <v>5882</v>
      </c>
      <c r="BU215" s="228" t="s">
        <v>5882</v>
      </c>
      <c r="BV215" s="243" t="s">
        <v>5882</v>
      </c>
      <c r="BW215" s="215" t="s">
        <v>4405</v>
      </c>
      <c r="BX215" s="177">
        <v>275</v>
      </c>
      <c r="BY215" s="21">
        <v>336</v>
      </c>
      <c r="BZ215" s="177">
        <v>410</v>
      </c>
      <c r="CA215" s="21">
        <v>479</v>
      </c>
      <c r="CB215" s="152">
        <v>205000</v>
      </c>
      <c r="CC215" s="215" t="s">
        <v>4513</v>
      </c>
      <c r="CD215" s="177">
        <v>275</v>
      </c>
      <c r="CE215" s="47">
        <v>336</v>
      </c>
      <c r="CF215" s="60">
        <v>430</v>
      </c>
      <c r="CG215" s="47">
        <v>479</v>
      </c>
      <c r="CH215" s="152">
        <v>205000</v>
      </c>
      <c r="CI215" s="215" t="s">
        <v>4405</v>
      </c>
      <c r="CJ215" s="60">
        <v>275</v>
      </c>
      <c r="CK215" s="32">
        <v>360</v>
      </c>
      <c r="CL215" s="60">
        <v>410</v>
      </c>
      <c r="CM215" s="32">
        <v>530</v>
      </c>
      <c r="CN215" s="67">
        <v>200000</v>
      </c>
      <c r="CO215" s="232" t="s">
        <v>5882</v>
      </c>
      <c r="CP215" s="233" t="s">
        <v>5882</v>
      </c>
      <c r="CQ215" s="233" t="s">
        <v>5882</v>
      </c>
      <c r="CR215" s="234" t="s">
        <v>5882</v>
      </c>
      <c r="CS215" s="232" t="s">
        <v>5882</v>
      </c>
      <c r="CT215" s="233" t="s">
        <v>5882</v>
      </c>
      <c r="CU215" s="234" t="s">
        <v>5882</v>
      </c>
      <c r="CV215" s="177">
        <v>8.8000000000000007</v>
      </c>
      <c r="CW215" s="177">
        <v>640</v>
      </c>
      <c r="CX215" s="32">
        <v>730</v>
      </c>
      <c r="CY215" s="177">
        <v>800</v>
      </c>
      <c r="CZ215" s="32">
        <v>940</v>
      </c>
      <c r="DA215" s="67">
        <v>200000</v>
      </c>
      <c r="DB215" s="41" t="s">
        <v>4846</v>
      </c>
      <c r="DC215" s="298" t="s">
        <v>4498</v>
      </c>
      <c r="DD215" s="357" t="s">
        <v>4636</v>
      </c>
    </row>
    <row r="216" spans="1:108">
      <c r="A216" s="18">
        <v>211</v>
      </c>
      <c r="B216" s="372"/>
      <c r="C216" s="372"/>
      <c r="D216" s="377"/>
      <c r="E216" s="377"/>
      <c r="F216" s="362"/>
      <c r="G216" s="369"/>
      <c r="H216" s="369"/>
      <c r="I216" s="154" t="s">
        <v>4462</v>
      </c>
      <c r="J216" s="313" t="s">
        <v>5</v>
      </c>
      <c r="K216" s="177" t="s">
        <v>5882</v>
      </c>
      <c r="L216" s="260" t="s">
        <v>4578</v>
      </c>
      <c r="M216" s="177" t="s">
        <v>4782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5882</v>
      </c>
      <c r="S216" s="177" t="s">
        <v>4474</v>
      </c>
      <c r="T216" s="177" t="s">
        <v>5882</v>
      </c>
      <c r="U216" s="177" t="s">
        <v>6143</v>
      </c>
      <c r="V216" s="18">
        <v>6</v>
      </c>
      <c r="W216" s="265">
        <v>0</v>
      </c>
      <c r="X216" s="153">
        <v>702</v>
      </c>
      <c r="Y216" s="215" t="s">
        <v>4808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5897</v>
      </c>
      <c r="AS216" s="177" t="s">
        <v>4785</v>
      </c>
      <c r="AT216" s="21">
        <f t="shared" si="134"/>
        <v>32</v>
      </c>
      <c r="AU216" s="21">
        <v>20</v>
      </c>
      <c r="AV216" s="177">
        <f t="shared" si="135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6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5882</v>
      </c>
      <c r="BH216" s="228" t="s">
        <v>5882</v>
      </c>
      <c r="BI216" s="228" t="s">
        <v>5882</v>
      </c>
      <c r="BJ216" s="228" t="s">
        <v>5882</v>
      </c>
      <c r="BK216" s="228" t="s">
        <v>5882</v>
      </c>
      <c r="BL216" s="227" t="s">
        <v>5882</v>
      </c>
      <c r="BM216" s="228" t="s">
        <v>5882</v>
      </c>
      <c r="BN216" s="228" t="s">
        <v>5882</v>
      </c>
      <c r="BO216" s="228" t="s">
        <v>5882</v>
      </c>
      <c r="BP216" s="228" t="s">
        <v>5882</v>
      </c>
      <c r="BQ216" s="243" t="s">
        <v>5882</v>
      </c>
      <c r="BR216" s="228" t="s">
        <v>5882</v>
      </c>
      <c r="BS216" s="228" t="s">
        <v>5882</v>
      </c>
      <c r="BT216" s="228" t="s">
        <v>5882</v>
      </c>
      <c r="BU216" s="228" t="s">
        <v>5882</v>
      </c>
      <c r="BV216" s="243" t="s">
        <v>5882</v>
      </c>
      <c r="BW216" s="215" t="s">
        <v>4405</v>
      </c>
      <c r="BX216" s="177">
        <v>275</v>
      </c>
      <c r="BY216" s="21">
        <v>336</v>
      </c>
      <c r="BZ216" s="177">
        <v>410</v>
      </c>
      <c r="CA216" s="21">
        <v>479</v>
      </c>
      <c r="CB216" s="152">
        <v>205000</v>
      </c>
      <c r="CC216" s="215" t="s">
        <v>4513</v>
      </c>
      <c r="CD216" s="177">
        <v>275</v>
      </c>
      <c r="CE216" s="47">
        <v>336</v>
      </c>
      <c r="CF216" s="60">
        <v>430</v>
      </c>
      <c r="CG216" s="47">
        <v>479</v>
      </c>
      <c r="CH216" s="152">
        <v>205000</v>
      </c>
      <c r="CI216" s="215" t="s">
        <v>4405</v>
      </c>
      <c r="CJ216" s="60">
        <v>275</v>
      </c>
      <c r="CK216" s="32">
        <v>360</v>
      </c>
      <c r="CL216" s="60">
        <v>410</v>
      </c>
      <c r="CM216" s="32">
        <v>530</v>
      </c>
      <c r="CN216" s="67">
        <v>200000</v>
      </c>
      <c r="CO216" s="232" t="s">
        <v>5882</v>
      </c>
      <c r="CP216" s="233" t="s">
        <v>5882</v>
      </c>
      <c r="CQ216" s="233" t="s">
        <v>5882</v>
      </c>
      <c r="CR216" s="234" t="s">
        <v>5882</v>
      </c>
      <c r="CS216" s="232" t="s">
        <v>5882</v>
      </c>
      <c r="CT216" s="233" t="s">
        <v>5882</v>
      </c>
      <c r="CU216" s="234" t="s">
        <v>5882</v>
      </c>
      <c r="CV216" s="177">
        <v>8.8000000000000007</v>
      </c>
      <c r="CW216" s="177">
        <v>640</v>
      </c>
      <c r="CX216" s="32">
        <v>730</v>
      </c>
      <c r="CY216" s="177">
        <v>800</v>
      </c>
      <c r="CZ216" s="32">
        <v>940</v>
      </c>
      <c r="DA216" s="67">
        <v>200000</v>
      </c>
      <c r="DB216" s="41" t="s">
        <v>4846</v>
      </c>
      <c r="DC216" s="298" t="s">
        <v>4498</v>
      </c>
      <c r="DD216" s="357" t="s">
        <v>4636</v>
      </c>
    </row>
    <row r="217" spans="1:108">
      <c r="A217" s="18">
        <v>212</v>
      </c>
      <c r="B217" s="372"/>
      <c r="C217" s="372"/>
      <c r="D217" s="377"/>
      <c r="E217" s="377"/>
      <c r="F217" s="362"/>
      <c r="G217" s="369"/>
      <c r="H217" s="369"/>
      <c r="I217" s="154" t="s">
        <v>4467</v>
      </c>
      <c r="J217" s="306" t="s">
        <v>4604</v>
      </c>
      <c r="K217" s="177" t="s">
        <v>6153</v>
      </c>
      <c r="L217" s="260" t="s">
        <v>4578</v>
      </c>
      <c r="M217" s="177" t="s">
        <v>4782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5882</v>
      </c>
      <c r="S217" s="177" t="s">
        <v>4474</v>
      </c>
      <c r="T217" s="177" t="s">
        <v>5882</v>
      </c>
      <c r="U217" s="177" t="s">
        <v>6143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5897</v>
      </c>
      <c r="AS217" s="177" t="s">
        <v>4785</v>
      </c>
      <c r="AT217" s="21">
        <f t="shared" si="134"/>
        <v>32</v>
      </c>
      <c r="AU217" s="21">
        <v>20</v>
      </c>
      <c r="AV217" s="177">
        <f t="shared" si="135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6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5882</v>
      </c>
      <c r="BH217" s="228" t="s">
        <v>5882</v>
      </c>
      <c r="BI217" s="228" t="s">
        <v>5882</v>
      </c>
      <c r="BJ217" s="228" t="s">
        <v>5882</v>
      </c>
      <c r="BK217" s="228" t="s">
        <v>5882</v>
      </c>
      <c r="BL217" s="227" t="s">
        <v>5882</v>
      </c>
      <c r="BM217" s="228" t="s">
        <v>5882</v>
      </c>
      <c r="BN217" s="228" t="s">
        <v>5882</v>
      </c>
      <c r="BO217" s="228" t="s">
        <v>5882</v>
      </c>
      <c r="BP217" s="228" t="s">
        <v>5882</v>
      </c>
      <c r="BQ217" s="243" t="s">
        <v>5882</v>
      </c>
      <c r="BR217" s="228" t="s">
        <v>5882</v>
      </c>
      <c r="BS217" s="228" t="s">
        <v>5882</v>
      </c>
      <c r="BT217" s="228" t="s">
        <v>5882</v>
      </c>
      <c r="BU217" s="228" t="s">
        <v>5882</v>
      </c>
      <c r="BV217" s="243" t="s">
        <v>5882</v>
      </c>
      <c r="BW217" s="215" t="s">
        <v>4405</v>
      </c>
      <c r="BX217" s="177">
        <v>275</v>
      </c>
      <c r="BY217" s="21">
        <v>318</v>
      </c>
      <c r="BZ217" s="177">
        <v>410</v>
      </c>
      <c r="CA217" s="21">
        <v>466</v>
      </c>
      <c r="CB217" s="152">
        <v>201000</v>
      </c>
      <c r="CC217" s="215" t="s">
        <v>4513</v>
      </c>
      <c r="CD217" s="177">
        <v>275</v>
      </c>
      <c r="CE217" s="47">
        <v>318</v>
      </c>
      <c r="CF217" s="60">
        <v>430</v>
      </c>
      <c r="CG217" s="47">
        <v>466</v>
      </c>
      <c r="CH217" s="152">
        <v>201000</v>
      </c>
      <c r="CI217" s="215" t="s">
        <v>4405</v>
      </c>
      <c r="CJ217" s="60">
        <v>275</v>
      </c>
      <c r="CK217" s="32">
        <v>360</v>
      </c>
      <c r="CL217" s="60">
        <v>410</v>
      </c>
      <c r="CM217" s="32">
        <v>530</v>
      </c>
      <c r="CN217" s="67">
        <v>200000</v>
      </c>
      <c r="CO217" s="232" t="s">
        <v>5882</v>
      </c>
      <c r="CP217" s="233" t="s">
        <v>5882</v>
      </c>
      <c r="CQ217" s="233" t="s">
        <v>5882</v>
      </c>
      <c r="CR217" s="234" t="s">
        <v>5882</v>
      </c>
      <c r="CS217" s="232" t="s">
        <v>5882</v>
      </c>
      <c r="CT217" s="233" t="s">
        <v>5882</v>
      </c>
      <c r="CU217" s="234" t="s">
        <v>5882</v>
      </c>
      <c r="CV217" s="177">
        <v>8.8000000000000007</v>
      </c>
      <c r="CW217" s="177">
        <v>640</v>
      </c>
      <c r="CX217" s="32">
        <v>730</v>
      </c>
      <c r="CY217" s="177">
        <v>800</v>
      </c>
      <c r="CZ217" s="32">
        <v>940</v>
      </c>
      <c r="DA217" s="67">
        <v>200000</v>
      </c>
      <c r="DB217" s="41" t="s">
        <v>4846</v>
      </c>
      <c r="DC217" s="298" t="s">
        <v>4498</v>
      </c>
      <c r="DD217" s="357" t="s">
        <v>4636</v>
      </c>
    </row>
    <row r="218" spans="1:108">
      <c r="A218" s="18">
        <v>213</v>
      </c>
      <c r="B218" s="372"/>
      <c r="C218" s="372"/>
      <c r="D218" s="377"/>
      <c r="E218" s="377"/>
      <c r="F218" s="362"/>
      <c r="G218" s="369"/>
      <c r="H218" s="369"/>
      <c r="I218" s="29" t="s">
        <v>4548</v>
      </c>
      <c r="J218" s="306" t="s">
        <v>5</v>
      </c>
      <c r="K218" s="177" t="s">
        <v>5882</v>
      </c>
      <c r="L218" s="260" t="s">
        <v>4578</v>
      </c>
      <c r="M218" s="177" t="s">
        <v>4782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5882</v>
      </c>
      <c r="S218" s="177" t="s">
        <v>4474</v>
      </c>
      <c r="T218" s="177" t="s">
        <v>5882</v>
      </c>
      <c r="U218" s="177" t="s">
        <v>6143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2"/>
        <v>15.800000000000011</v>
      </c>
      <c r="AQ218" s="21">
        <f t="shared" si="133"/>
        <v>15.800000000000011</v>
      </c>
      <c r="AR218" s="215" t="s">
        <v>5884</v>
      </c>
      <c r="AS218" s="177" t="s">
        <v>4785</v>
      </c>
      <c r="AT218" s="21">
        <f t="shared" si="134"/>
        <v>32</v>
      </c>
      <c r="AU218" s="21">
        <v>20</v>
      </c>
      <c r="AV218" s="177">
        <f t="shared" si="135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6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5882</v>
      </c>
      <c r="BH218" s="228" t="s">
        <v>5882</v>
      </c>
      <c r="BI218" s="228" t="s">
        <v>5882</v>
      </c>
      <c r="BJ218" s="228" t="s">
        <v>5882</v>
      </c>
      <c r="BK218" s="228" t="s">
        <v>5882</v>
      </c>
      <c r="BL218" s="227" t="s">
        <v>5882</v>
      </c>
      <c r="BM218" s="228" t="s">
        <v>5882</v>
      </c>
      <c r="BN218" s="228" t="s">
        <v>5882</v>
      </c>
      <c r="BO218" s="228" t="s">
        <v>5882</v>
      </c>
      <c r="BP218" s="228" t="s">
        <v>5882</v>
      </c>
      <c r="BQ218" s="243" t="s">
        <v>5882</v>
      </c>
      <c r="BR218" s="228" t="s">
        <v>5882</v>
      </c>
      <c r="BS218" s="228" t="s">
        <v>5882</v>
      </c>
      <c r="BT218" s="228" t="s">
        <v>5882</v>
      </c>
      <c r="BU218" s="228" t="s">
        <v>5882</v>
      </c>
      <c r="BV218" s="243" t="s">
        <v>5882</v>
      </c>
      <c r="BW218" s="215" t="s">
        <v>4405</v>
      </c>
      <c r="BX218" s="177">
        <v>275</v>
      </c>
      <c r="BY218" s="21">
        <v>329</v>
      </c>
      <c r="BZ218" s="177">
        <v>430</v>
      </c>
      <c r="CA218" s="21">
        <v>477</v>
      </c>
      <c r="CB218" s="152">
        <v>211000</v>
      </c>
      <c r="CC218" s="215" t="s">
        <v>4513</v>
      </c>
      <c r="CD218" s="177">
        <v>275</v>
      </c>
      <c r="CE218" s="47">
        <v>329</v>
      </c>
      <c r="CF218" s="60">
        <v>430</v>
      </c>
      <c r="CG218" s="47">
        <v>477</v>
      </c>
      <c r="CH218" s="152">
        <v>206000</v>
      </c>
      <c r="CI218" s="215" t="s">
        <v>4405</v>
      </c>
      <c r="CJ218" s="60">
        <v>275</v>
      </c>
      <c r="CK218" s="32">
        <v>360</v>
      </c>
      <c r="CL218" s="60">
        <v>410</v>
      </c>
      <c r="CM218" s="32">
        <v>530</v>
      </c>
      <c r="CN218" s="67">
        <v>200000</v>
      </c>
      <c r="CO218" s="232" t="s">
        <v>5882</v>
      </c>
      <c r="CP218" s="233" t="s">
        <v>5882</v>
      </c>
      <c r="CQ218" s="233" t="s">
        <v>5882</v>
      </c>
      <c r="CR218" s="234" t="s">
        <v>5882</v>
      </c>
      <c r="CS218" s="232" t="s">
        <v>5882</v>
      </c>
      <c r="CT218" s="233" t="s">
        <v>5882</v>
      </c>
      <c r="CU218" s="234" t="s">
        <v>5882</v>
      </c>
      <c r="CV218" s="177">
        <v>8.8000000000000007</v>
      </c>
      <c r="CW218" s="177">
        <v>640</v>
      </c>
      <c r="CX218" s="32">
        <v>730</v>
      </c>
      <c r="CY218" s="177">
        <v>800</v>
      </c>
      <c r="CZ218" s="32">
        <v>940</v>
      </c>
      <c r="DA218" s="67">
        <v>200000</v>
      </c>
      <c r="DB218" s="41" t="s">
        <v>4840</v>
      </c>
      <c r="DC218" s="298" t="s">
        <v>4498</v>
      </c>
      <c r="DD218" s="357" t="s">
        <v>4636</v>
      </c>
    </row>
    <row r="219" spans="1:108">
      <c r="A219" s="18">
        <v>214</v>
      </c>
      <c r="B219" s="372"/>
      <c r="C219" s="372"/>
      <c r="D219" s="377"/>
      <c r="E219" s="377"/>
      <c r="F219" s="362"/>
      <c r="G219" s="369"/>
      <c r="H219" s="369"/>
      <c r="I219" s="29" t="s">
        <v>4549</v>
      </c>
      <c r="J219" s="306" t="s">
        <v>4399</v>
      </c>
      <c r="K219" s="177" t="s">
        <v>5882</v>
      </c>
      <c r="L219" s="260" t="s">
        <v>4578</v>
      </c>
      <c r="M219" s="177" t="s">
        <v>4782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5882</v>
      </c>
      <c r="S219" s="177" t="s">
        <v>4474</v>
      </c>
      <c r="T219" s="177" t="s">
        <v>5882</v>
      </c>
      <c r="U219" s="177" t="s">
        <v>6143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2"/>
        <v>15.800000000000011</v>
      </c>
      <c r="AQ219" s="21">
        <f t="shared" si="133"/>
        <v>15.800000000000011</v>
      </c>
      <c r="AR219" s="215" t="s">
        <v>5884</v>
      </c>
      <c r="AS219" s="177" t="s">
        <v>4785</v>
      </c>
      <c r="AT219" s="21">
        <f t="shared" si="134"/>
        <v>32</v>
      </c>
      <c r="AU219" s="21">
        <v>20</v>
      </c>
      <c r="AV219" s="177">
        <f t="shared" si="135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6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5882</v>
      </c>
      <c r="BH219" s="228" t="s">
        <v>5882</v>
      </c>
      <c r="BI219" s="228" t="s">
        <v>5882</v>
      </c>
      <c r="BJ219" s="228" t="s">
        <v>5882</v>
      </c>
      <c r="BK219" s="228" t="s">
        <v>5882</v>
      </c>
      <c r="BL219" s="227" t="s">
        <v>5882</v>
      </c>
      <c r="BM219" s="228" t="s">
        <v>5882</v>
      </c>
      <c r="BN219" s="228" t="s">
        <v>5882</v>
      </c>
      <c r="BO219" s="228" t="s">
        <v>5882</v>
      </c>
      <c r="BP219" s="228" t="s">
        <v>5882</v>
      </c>
      <c r="BQ219" s="243" t="s">
        <v>5882</v>
      </c>
      <c r="BR219" s="228" t="s">
        <v>5882</v>
      </c>
      <c r="BS219" s="228" t="s">
        <v>5882</v>
      </c>
      <c r="BT219" s="228" t="s">
        <v>5882</v>
      </c>
      <c r="BU219" s="228" t="s">
        <v>5882</v>
      </c>
      <c r="BV219" s="243" t="s">
        <v>5882</v>
      </c>
      <c r="BW219" s="215" t="s">
        <v>4405</v>
      </c>
      <c r="BX219" s="177">
        <v>275</v>
      </c>
      <c r="BY219" s="21">
        <v>346</v>
      </c>
      <c r="BZ219" s="177">
        <v>430</v>
      </c>
      <c r="CA219" s="21">
        <v>489</v>
      </c>
      <c r="CB219" s="152">
        <v>206000</v>
      </c>
      <c r="CC219" s="215" t="s">
        <v>4513</v>
      </c>
      <c r="CD219" s="177">
        <v>275</v>
      </c>
      <c r="CE219" s="47">
        <v>346</v>
      </c>
      <c r="CF219" s="60">
        <v>430</v>
      </c>
      <c r="CG219" s="47">
        <v>489</v>
      </c>
      <c r="CH219" s="152">
        <v>206000</v>
      </c>
      <c r="CI219" s="215" t="s">
        <v>4405</v>
      </c>
      <c r="CJ219" s="60">
        <v>275</v>
      </c>
      <c r="CK219" s="32">
        <v>360</v>
      </c>
      <c r="CL219" s="60">
        <v>410</v>
      </c>
      <c r="CM219" s="32">
        <v>530</v>
      </c>
      <c r="CN219" s="67">
        <v>200000</v>
      </c>
      <c r="CO219" s="232" t="s">
        <v>5882</v>
      </c>
      <c r="CP219" s="233" t="s">
        <v>5882</v>
      </c>
      <c r="CQ219" s="233" t="s">
        <v>5882</v>
      </c>
      <c r="CR219" s="234" t="s">
        <v>5882</v>
      </c>
      <c r="CS219" s="232" t="s">
        <v>5882</v>
      </c>
      <c r="CT219" s="233" t="s">
        <v>5882</v>
      </c>
      <c r="CU219" s="234" t="s">
        <v>5882</v>
      </c>
      <c r="CV219" s="177">
        <v>8.8000000000000007</v>
      </c>
      <c r="CW219" s="177">
        <v>640</v>
      </c>
      <c r="CX219" s="32">
        <v>730</v>
      </c>
      <c r="CY219" s="177">
        <v>800</v>
      </c>
      <c r="CZ219" s="32">
        <v>940</v>
      </c>
      <c r="DA219" s="67">
        <v>200000</v>
      </c>
      <c r="DB219" s="41" t="s">
        <v>4840</v>
      </c>
      <c r="DC219" s="298" t="s">
        <v>4498</v>
      </c>
      <c r="DD219" s="357" t="s">
        <v>4636</v>
      </c>
    </row>
    <row r="220" spans="1:108">
      <c r="A220" s="18">
        <v>215</v>
      </c>
      <c r="B220" s="372"/>
      <c r="C220" s="372"/>
      <c r="D220" s="377"/>
      <c r="E220" s="377"/>
      <c r="F220" s="362"/>
      <c r="G220" s="369"/>
      <c r="H220" s="369"/>
      <c r="I220" s="29" t="s">
        <v>4463</v>
      </c>
      <c r="J220" s="306" t="s">
        <v>4399</v>
      </c>
      <c r="K220" s="177" t="s">
        <v>5882</v>
      </c>
      <c r="L220" s="260" t="s">
        <v>4578</v>
      </c>
      <c r="M220" s="177" t="s">
        <v>4782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5882</v>
      </c>
      <c r="S220" s="177" t="s">
        <v>4474</v>
      </c>
      <c r="T220" s="177" t="s">
        <v>5882</v>
      </c>
      <c r="U220" s="177" t="s">
        <v>6143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3"/>
        <v>9.9999999999994316E-2</v>
      </c>
      <c r="AR220" s="215" t="s">
        <v>5897</v>
      </c>
      <c r="AS220" s="177" t="s">
        <v>4785</v>
      </c>
      <c r="AT220" s="21">
        <f t="shared" si="134"/>
        <v>32</v>
      </c>
      <c r="AU220" s="21">
        <v>20</v>
      </c>
      <c r="AV220" s="177">
        <f t="shared" si="135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6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5882</v>
      </c>
      <c r="BH220" s="228" t="s">
        <v>5882</v>
      </c>
      <c r="BI220" s="228" t="s">
        <v>5882</v>
      </c>
      <c r="BJ220" s="228" t="s">
        <v>5882</v>
      </c>
      <c r="BK220" s="228" t="s">
        <v>5882</v>
      </c>
      <c r="BL220" s="227" t="s">
        <v>5882</v>
      </c>
      <c r="BM220" s="228" t="s">
        <v>5882</v>
      </c>
      <c r="BN220" s="228" t="s">
        <v>5882</v>
      </c>
      <c r="BO220" s="228" t="s">
        <v>5882</v>
      </c>
      <c r="BP220" s="228" t="s">
        <v>5882</v>
      </c>
      <c r="BQ220" s="243" t="s">
        <v>5882</v>
      </c>
      <c r="BR220" s="228" t="s">
        <v>5882</v>
      </c>
      <c r="BS220" s="228" t="s">
        <v>5882</v>
      </c>
      <c r="BT220" s="228" t="s">
        <v>5882</v>
      </c>
      <c r="BU220" s="228" t="s">
        <v>5882</v>
      </c>
      <c r="BV220" s="243" t="s">
        <v>5882</v>
      </c>
      <c r="BW220" s="215" t="s">
        <v>4405</v>
      </c>
      <c r="BX220" s="177">
        <v>275</v>
      </c>
      <c r="BY220" s="21">
        <v>318</v>
      </c>
      <c r="BZ220" s="177">
        <v>410</v>
      </c>
      <c r="CA220" s="21">
        <v>466</v>
      </c>
      <c r="CB220" s="152">
        <v>201000</v>
      </c>
      <c r="CC220" s="215" t="s">
        <v>4513</v>
      </c>
      <c r="CD220" s="177">
        <v>275</v>
      </c>
      <c r="CE220" s="47">
        <v>318</v>
      </c>
      <c r="CF220" s="60">
        <v>430</v>
      </c>
      <c r="CG220" s="47">
        <v>466</v>
      </c>
      <c r="CH220" s="152">
        <v>201000</v>
      </c>
      <c r="CI220" s="215" t="s">
        <v>4405</v>
      </c>
      <c r="CJ220" s="60">
        <v>275</v>
      </c>
      <c r="CK220" s="32">
        <v>360</v>
      </c>
      <c r="CL220" s="60">
        <v>410</v>
      </c>
      <c r="CM220" s="32">
        <v>530</v>
      </c>
      <c r="CN220" s="67">
        <v>200000</v>
      </c>
      <c r="CO220" s="99" t="s">
        <v>5744</v>
      </c>
      <c r="CP220" s="98">
        <v>43.4</v>
      </c>
      <c r="CQ220" s="98">
        <v>3.6</v>
      </c>
      <c r="CR220" s="67">
        <v>35000</v>
      </c>
      <c r="CS220" s="232" t="s">
        <v>5882</v>
      </c>
      <c r="CT220" s="233" t="s">
        <v>5882</v>
      </c>
      <c r="CU220" s="234" t="s">
        <v>5882</v>
      </c>
      <c r="CV220" s="177">
        <v>8.8000000000000007</v>
      </c>
      <c r="CW220" s="177">
        <v>640</v>
      </c>
      <c r="CX220" s="32">
        <v>730</v>
      </c>
      <c r="CY220" s="177">
        <v>800</v>
      </c>
      <c r="CZ220" s="32">
        <v>940</v>
      </c>
      <c r="DA220" s="67">
        <v>200000</v>
      </c>
      <c r="DB220" s="29" t="s">
        <v>5922</v>
      </c>
      <c r="DC220" s="298" t="s">
        <v>4498</v>
      </c>
      <c r="DD220" s="357" t="s">
        <v>4636</v>
      </c>
    </row>
    <row r="221" spans="1:108">
      <c r="A221" s="18">
        <v>216</v>
      </c>
      <c r="B221" s="372"/>
      <c r="C221" s="372"/>
      <c r="D221" s="377"/>
      <c r="E221" s="377"/>
      <c r="F221" s="362"/>
      <c r="G221" s="369"/>
      <c r="H221" s="369"/>
      <c r="I221" s="29" t="s">
        <v>4464</v>
      </c>
      <c r="J221" s="306" t="s">
        <v>4399</v>
      </c>
      <c r="K221" s="177" t="s">
        <v>5882</v>
      </c>
      <c r="L221" s="260" t="s">
        <v>4578</v>
      </c>
      <c r="M221" s="177" t="s">
        <v>4782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5882</v>
      </c>
      <c r="S221" s="177" t="s">
        <v>4474</v>
      </c>
      <c r="T221" s="177" t="s">
        <v>5882</v>
      </c>
      <c r="U221" s="177" t="s">
        <v>6143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5897</v>
      </c>
      <c r="AS221" s="177" t="s">
        <v>4785</v>
      </c>
      <c r="AT221" s="177">
        <f t="shared" si="134"/>
        <v>32</v>
      </c>
      <c r="AU221" s="177">
        <v>20</v>
      </c>
      <c r="AV221" s="177">
        <f t="shared" si="135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6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5882</v>
      </c>
      <c r="BH221" s="228" t="s">
        <v>5882</v>
      </c>
      <c r="BI221" s="228" t="s">
        <v>5882</v>
      </c>
      <c r="BJ221" s="228" t="s">
        <v>5882</v>
      </c>
      <c r="BK221" s="228" t="s">
        <v>5882</v>
      </c>
      <c r="BL221" s="227" t="s">
        <v>5882</v>
      </c>
      <c r="BM221" s="228" t="s">
        <v>5882</v>
      </c>
      <c r="BN221" s="228" t="s">
        <v>5882</v>
      </c>
      <c r="BO221" s="228" t="s">
        <v>5882</v>
      </c>
      <c r="BP221" s="228" t="s">
        <v>5882</v>
      </c>
      <c r="BQ221" s="243" t="s">
        <v>5882</v>
      </c>
      <c r="BR221" s="228" t="s">
        <v>5882</v>
      </c>
      <c r="BS221" s="228" t="s">
        <v>5882</v>
      </c>
      <c r="BT221" s="228" t="s">
        <v>5882</v>
      </c>
      <c r="BU221" s="228" t="s">
        <v>5882</v>
      </c>
      <c r="BV221" s="243" t="s">
        <v>5882</v>
      </c>
      <c r="BW221" s="215" t="s">
        <v>4405</v>
      </c>
      <c r="BX221" s="177">
        <v>275</v>
      </c>
      <c r="BY221" s="21">
        <v>318</v>
      </c>
      <c r="BZ221" s="177">
        <v>410</v>
      </c>
      <c r="CA221" s="21">
        <v>466</v>
      </c>
      <c r="CB221" s="152">
        <v>201000</v>
      </c>
      <c r="CC221" s="215" t="s">
        <v>4513</v>
      </c>
      <c r="CD221" s="177">
        <v>275</v>
      </c>
      <c r="CE221" s="47">
        <v>318</v>
      </c>
      <c r="CF221" s="60">
        <v>430</v>
      </c>
      <c r="CG221" s="47">
        <v>466</v>
      </c>
      <c r="CH221" s="152">
        <v>201000</v>
      </c>
      <c r="CI221" s="215" t="s">
        <v>4405</v>
      </c>
      <c r="CJ221" s="60">
        <v>275</v>
      </c>
      <c r="CK221" s="32">
        <v>360</v>
      </c>
      <c r="CL221" s="60">
        <v>410</v>
      </c>
      <c r="CM221" s="32">
        <v>530</v>
      </c>
      <c r="CN221" s="67">
        <v>200000</v>
      </c>
      <c r="CO221" s="99" t="s">
        <v>5744</v>
      </c>
      <c r="CP221" s="98">
        <v>43.4</v>
      </c>
      <c r="CQ221" s="98">
        <v>3.6</v>
      </c>
      <c r="CR221" s="67">
        <v>35000</v>
      </c>
      <c r="CS221" s="232" t="s">
        <v>5882</v>
      </c>
      <c r="CT221" s="233" t="s">
        <v>5882</v>
      </c>
      <c r="CU221" s="234" t="s">
        <v>5882</v>
      </c>
      <c r="CV221" s="177">
        <v>8.8000000000000007</v>
      </c>
      <c r="CW221" s="177">
        <v>640</v>
      </c>
      <c r="CX221" s="32">
        <v>730</v>
      </c>
      <c r="CY221" s="177">
        <v>800</v>
      </c>
      <c r="CZ221" s="32">
        <v>940</v>
      </c>
      <c r="DA221" s="67">
        <v>200000</v>
      </c>
      <c r="DB221" s="29" t="s">
        <v>5922</v>
      </c>
      <c r="DC221" s="298" t="s">
        <v>4498</v>
      </c>
      <c r="DD221" s="357" t="s">
        <v>4636</v>
      </c>
    </row>
    <row r="222" spans="1:108">
      <c r="A222" s="18">
        <v>217</v>
      </c>
      <c r="B222" s="372"/>
      <c r="C222" s="372"/>
      <c r="D222" s="377"/>
      <c r="E222" s="377"/>
      <c r="F222" s="362"/>
      <c r="G222" s="369"/>
      <c r="H222" s="369"/>
      <c r="I222" s="29" t="s">
        <v>4465</v>
      </c>
      <c r="J222" s="306" t="s">
        <v>4399</v>
      </c>
      <c r="K222" s="177" t="s">
        <v>5882</v>
      </c>
      <c r="L222" s="260" t="s">
        <v>4578</v>
      </c>
      <c r="M222" s="177" t="s">
        <v>4782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5882</v>
      </c>
      <c r="S222" s="177" t="s">
        <v>4474</v>
      </c>
      <c r="T222" s="177" t="s">
        <v>5882</v>
      </c>
      <c r="U222" s="177" t="s">
        <v>6143</v>
      </c>
      <c r="V222" s="18">
        <v>6</v>
      </c>
      <c r="W222" s="264">
        <v>0</v>
      </c>
      <c r="X222" s="18">
        <v>0</v>
      </c>
      <c r="Y222" s="215" t="s">
        <v>4808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5897</v>
      </c>
      <c r="AS222" s="177" t="s">
        <v>4785</v>
      </c>
      <c r="AT222" s="177">
        <f t="shared" si="134"/>
        <v>32</v>
      </c>
      <c r="AU222" s="177">
        <v>20</v>
      </c>
      <c r="AV222" s="177">
        <f t="shared" si="135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6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5882</v>
      </c>
      <c r="BH222" s="228" t="s">
        <v>5882</v>
      </c>
      <c r="BI222" s="228" t="s">
        <v>5882</v>
      </c>
      <c r="BJ222" s="228" t="s">
        <v>5882</v>
      </c>
      <c r="BK222" s="228" t="s">
        <v>5882</v>
      </c>
      <c r="BL222" s="227" t="s">
        <v>5882</v>
      </c>
      <c r="BM222" s="228" t="s">
        <v>5882</v>
      </c>
      <c r="BN222" s="228" t="s">
        <v>5882</v>
      </c>
      <c r="BO222" s="228" t="s">
        <v>5882</v>
      </c>
      <c r="BP222" s="228" t="s">
        <v>5882</v>
      </c>
      <c r="BQ222" s="243" t="s">
        <v>5882</v>
      </c>
      <c r="BR222" s="228" t="s">
        <v>5882</v>
      </c>
      <c r="BS222" s="228" t="s">
        <v>5882</v>
      </c>
      <c r="BT222" s="228" t="s">
        <v>5882</v>
      </c>
      <c r="BU222" s="228" t="s">
        <v>5882</v>
      </c>
      <c r="BV222" s="243" t="s">
        <v>5882</v>
      </c>
      <c r="BW222" s="215" t="s">
        <v>4405</v>
      </c>
      <c r="BX222" s="177">
        <v>275</v>
      </c>
      <c r="BY222" s="21">
        <v>336</v>
      </c>
      <c r="BZ222" s="177">
        <v>410</v>
      </c>
      <c r="CA222" s="21">
        <v>479</v>
      </c>
      <c r="CB222" s="152">
        <v>205000</v>
      </c>
      <c r="CC222" s="215" t="s">
        <v>4513</v>
      </c>
      <c r="CD222" s="177">
        <v>275</v>
      </c>
      <c r="CE222" s="47">
        <v>336</v>
      </c>
      <c r="CF222" s="60">
        <v>430</v>
      </c>
      <c r="CG222" s="47">
        <v>479</v>
      </c>
      <c r="CH222" s="152">
        <v>205000</v>
      </c>
      <c r="CI222" s="215" t="s">
        <v>4405</v>
      </c>
      <c r="CJ222" s="60">
        <v>275</v>
      </c>
      <c r="CK222" s="32">
        <v>360</v>
      </c>
      <c r="CL222" s="60">
        <v>410</v>
      </c>
      <c r="CM222" s="32">
        <v>530</v>
      </c>
      <c r="CN222" s="67">
        <v>200000</v>
      </c>
      <c r="CO222" s="99" t="s">
        <v>5744</v>
      </c>
      <c r="CP222" s="98">
        <v>43.4</v>
      </c>
      <c r="CQ222" s="98">
        <v>3.6</v>
      </c>
      <c r="CR222" s="67">
        <v>35000</v>
      </c>
      <c r="CS222" s="232" t="s">
        <v>5882</v>
      </c>
      <c r="CT222" s="233" t="s">
        <v>5882</v>
      </c>
      <c r="CU222" s="234" t="s">
        <v>5882</v>
      </c>
      <c r="CV222" s="177">
        <v>8.8000000000000007</v>
      </c>
      <c r="CW222" s="177">
        <v>640</v>
      </c>
      <c r="CX222" s="32">
        <v>730</v>
      </c>
      <c r="CY222" s="177">
        <v>800</v>
      </c>
      <c r="CZ222" s="32">
        <v>940</v>
      </c>
      <c r="DA222" s="67">
        <v>200000</v>
      </c>
      <c r="DB222" s="29" t="s">
        <v>4846</v>
      </c>
      <c r="DC222" s="298" t="s">
        <v>4498</v>
      </c>
      <c r="DD222" s="357" t="s">
        <v>4636</v>
      </c>
    </row>
    <row r="223" spans="1:108" ht="16.2" thickBot="1">
      <c r="A223" s="18">
        <v>218</v>
      </c>
      <c r="B223" s="373"/>
      <c r="C223" s="373"/>
      <c r="D223" s="365"/>
      <c r="E223" s="365"/>
      <c r="F223" s="363"/>
      <c r="G223" s="370"/>
      <c r="H223" s="370"/>
      <c r="I223" s="29" t="s">
        <v>4466</v>
      </c>
      <c r="J223" s="306" t="s">
        <v>4399</v>
      </c>
      <c r="K223" s="177" t="s">
        <v>5882</v>
      </c>
      <c r="L223" s="260" t="s">
        <v>4578</v>
      </c>
      <c r="M223" s="177" t="s">
        <v>4782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5882</v>
      </c>
      <c r="S223" s="177" t="s">
        <v>4474</v>
      </c>
      <c r="T223" s="177" t="s">
        <v>5882</v>
      </c>
      <c r="U223" s="177" t="s">
        <v>6143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5897</v>
      </c>
      <c r="AS223" s="178" t="s">
        <v>4785</v>
      </c>
      <c r="AT223" s="178">
        <f t="shared" si="134"/>
        <v>32</v>
      </c>
      <c r="AU223" s="178">
        <v>20</v>
      </c>
      <c r="AV223" s="178">
        <f t="shared" si="135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6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5882</v>
      </c>
      <c r="BH223" s="223" t="s">
        <v>5882</v>
      </c>
      <c r="BI223" s="223" t="s">
        <v>5882</v>
      </c>
      <c r="BJ223" s="223" t="s">
        <v>5882</v>
      </c>
      <c r="BK223" s="223" t="s">
        <v>5882</v>
      </c>
      <c r="BL223" s="222" t="s">
        <v>5882</v>
      </c>
      <c r="BM223" s="223" t="s">
        <v>5882</v>
      </c>
      <c r="BN223" s="223" t="s">
        <v>5882</v>
      </c>
      <c r="BO223" s="223" t="s">
        <v>5882</v>
      </c>
      <c r="BP223" s="223" t="s">
        <v>5882</v>
      </c>
      <c r="BQ223" s="245" t="s">
        <v>5882</v>
      </c>
      <c r="BR223" s="223" t="s">
        <v>5882</v>
      </c>
      <c r="BS223" s="223" t="s">
        <v>5882</v>
      </c>
      <c r="BT223" s="223" t="s">
        <v>5882</v>
      </c>
      <c r="BU223" s="223" t="s">
        <v>5882</v>
      </c>
      <c r="BV223" s="245" t="s">
        <v>5882</v>
      </c>
      <c r="BW223" s="155" t="s">
        <v>4405</v>
      </c>
      <c r="BX223" s="178">
        <v>275</v>
      </c>
      <c r="BY223" s="23">
        <v>318</v>
      </c>
      <c r="BZ223" s="178">
        <v>410</v>
      </c>
      <c r="CA223" s="23">
        <v>466</v>
      </c>
      <c r="CB223" s="102">
        <v>201000</v>
      </c>
      <c r="CC223" s="155" t="s">
        <v>4513</v>
      </c>
      <c r="CD223" s="178">
        <v>275</v>
      </c>
      <c r="CE223" s="85">
        <v>318</v>
      </c>
      <c r="CF223" s="87">
        <v>430</v>
      </c>
      <c r="CG223" s="85">
        <v>466</v>
      </c>
      <c r="CH223" s="102">
        <v>201000</v>
      </c>
      <c r="CI223" s="155" t="s">
        <v>4405</v>
      </c>
      <c r="CJ223" s="87">
        <v>275</v>
      </c>
      <c r="CK223" s="34">
        <v>360</v>
      </c>
      <c r="CL223" s="87">
        <v>410</v>
      </c>
      <c r="CM223" s="34">
        <v>530</v>
      </c>
      <c r="CN223" s="70">
        <v>200000</v>
      </c>
      <c r="CO223" s="101" t="s">
        <v>5744</v>
      </c>
      <c r="CP223" s="100">
        <v>43.4</v>
      </c>
      <c r="CQ223" s="100">
        <v>3.6</v>
      </c>
      <c r="CR223" s="70">
        <v>35000</v>
      </c>
      <c r="CS223" s="235" t="s">
        <v>5882</v>
      </c>
      <c r="CT223" s="236" t="s">
        <v>5882</v>
      </c>
      <c r="CU223" s="237" t="s">
        <v>5882</v>
      </c>
      <c r="CV223" s="178">
        <v>8.8000000000000007</v>
      </c>
      <c r="CW223" s="178">
        <v>640</v>
      </c>
      <c r="CX223" s="34">
        <v>730</v>
      </c>
      <c r="CY223" s="178">
        <v>800</v>
      </c>
      <c r="CZ223" s="34">
        <v>940</v>
      </c>
      <c r="DA223" s="70">
        <v>200000</v>
      </c>
      <c r="DB223" s="27" t="s">
        <v>5922</v>
      </c>
      <c r="DC223" s="155" t="s">
        <v>4498</v>
      </c>
      <c r="DD223" s="358" t="s">
        <v>4636</v>
      </c>
    </row>
    <row r="224" spans="1:108">
      <c r="A224" s="18">
        <v>219</v>
      </c>
      <c r="B224" s="371">
        <v>31</v>
      </c>
      <c r="C224" s="371">
        <v>2001</v>
      </c>
      <c r="D224" s="364" t="s">
        <v>4755</v>
      </c>
      <c r="E224" s="364" t="s">
        <v>4935</v>
      </c>
      <c r="F224" s="361">
        <v>5</v>
      </c>
      <c r="G224" s="368" t="s">
        <v>6002</v>
      </c>
      <c r="H224" s="389" t="s">
        <v>5992</v>
      </c>
      <c r="I224" s="43" t="s">
        <v>4450</v>
      </c>
      <c r="J224" s="305" t="s">
        <v>5</v>
      </c>
      <c r="K224" s="176" t="s">
        <v>5882</v>
      </c>
      <c r="L224" s="259" t="s">
        <v>4577</v>
      </c>
      <c r="M224" s="176" t="s">
        <v>4781</v>
      </c>
      <c r="N224" s="17" t="s">
        <v>4576</v>
      </c>
      <c r="O224" s="176" t="s">
        <v>4474</v>
      </c>
      <c r="P224" s="176" t="s">
        <v>4474</v>
      </c>
      <c r="Q224" s="176" t="s">
        <v>4537</v>
      </c>
      <c r="R224" s="176">
        <v>12</v>
      </c>
      <c r="S224" s="176" t="s">
        <v>4474</v>
      </c>
      <c r="T224" s="176" t="s">
        <v>5882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2"/>
        <v>25.099999999999994</v>
      </c>
      <c r="AQ224" s="16">
        <f t="shared" si="133"/>
        <v>25.099999999999994</v>
      </c>
      <c r="AR224" s="215" t="s">
        <v>5897</v>
      </c>
      <c r="AS224" s="177" t="s">
        <v>4633</v>
      </c>
      <c r="AT224" s="177">
        <f t="shared" ref="AT224:AT225" si="137" xml:space="preserve"> 200/AU224/0.25</f>
        <v>40</v>
      </c>
      <c r="AU224" s="177">
        <v>20</v>
      </c>
      <c r="AV224" s="177">
        <f t="shared" si="135"/>
        <v>245</v>
      </c>
      <c r="AW224" s="21">
        <v>75</v>
      </c>
      <c r="AX224" s="21">
        <f t="shared" ref="AX224:AX253" si="138">AW224</f>
        <v>75</v>
      </c>
      <c r="AY224" s="21">
        <v>90</v>
      </c>
      <c r="AZ224" s="21">
        <v>90</v>
      </c>
      <c r="BA224" s="21">
        <f t="shared" si="136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5882</v>
      </c>
      <c r="BH224" s="228" t="s">
        <v>5882</v>
      </c>
      <c r="BI224" s="228" t="s">
        <v>5882</v>
      </c>
      <c r="BJ224" s="228" t="s">
        <v>5882</v>
      </c>
      <c r="BK224" s="228" t="s">
        <v>5882</v>
      </c>
      <c r="BL224" s="227" t="s">
        <v>5882</v>
      </c>
      <c r="BM224" s="228" t="s">
        <v>5882</v>
      </c>
      <c r="BN224" s="228" t="s">
        <v>5882</v>
      </c>
      <c r="BO224" s="228" t="s">
        <v>5882</v>
      </c>
      <c r="BP224" s="228" t="s">
        <v>5882</v>
      </c>
      <c r="BQ224" s="243" t="s">
        <v>5882</v>
      </c>
      <c r="BR224" s="228" t="s">
        <v>5882</v>
      </c>
      <c r="BS224" s="228" t="s">
        <v>5882</v>
      </c>
      <c r="BT224" s="228" t="s">
        <v>5882</v>
      </c>
      <c r="BU224" s="228" t="s">
        <v>5882</v>
      </c>
      <c r="BV224" s="243" t="s">
        <v>5882</v>
      </c>
      <c r="BW224" s="177" t="s">
        <v>6182</v>
      </c>
      <c r="BX224" s="177">
        <v>275</v>
      </c>
      <c r="BY224" s="21">
        <v>299.5</v>
      </c>
      <c r="BZ224" s="21">
        <v>410</v>
      </c>
      <c r="CA224" s="21">
        <v>493</v>
      </c>
      <c r="CB224" s="97">
        <v>208500</v>
      </c>
      <c r="CC224" s="177" t="s">
        <v>6182</v>
      </c>
      <c r="CD224" s="177">
        <v>275</v>
      </c>
      <c r="CE224" s="21">
        <f>(339+312+341+311)/4</f>
        <v>325.75</v>
      </c>
      <c r="CF224" s="177">
        <v>430</v>
      </c>
      <c r="CG224" s="21">
        <v>489.5</v>
      </c>
      <c r="CH224" s="97">
        <f>(197000+211000+193000+210000)/4</f>
        <v>202750</v>
      </c>
      <c r="CI224" s="177" t="s">
        <v>6182</v>
      </c>
      <c r="CJ224" s="60">
        <v>275</v>
      </c>
      <c r="CK224" s="60">
        <v>305</v>
      </c>
      <c r="CL224" s="177">
        <v>410</v>
      </c>
      <c r="CM224" s="177">
        <v>483</v>
      </c>
      <c r="CN224" s="97">
        <v>215000</v>
      </c>
      <c r="CO224" s="229" t="s">
        <v>5882</v>
      </c>
      <c r="CP224" s="230" t="s">
        <v>5882</v>
      </c>
      <c r="CQ224" s="230" t="s">
        <v>5882</v>
      </c>
      <c r="CR224" s="231" t="s">
        <v>5882</v>
      </c>
      <c r="CS224" s="229" t="s">
        <v>5882</v>
      </c>
      <c r="CT224" s="230" t="s">
        <v>5882</v>
      </c>
      <c r="CU224" s="231" t="s">
        <v>5882</v>
      </c>
      <c r="CV224" s="176">
        <v>8.8000000000000007</v>
      </c>
      <c r="CW224" s="176">
        <v>640</v>
      </c>
      <c r="CX224" s="30">
        <v>730</v>
      </c>
      <c r="CY224" s="176">
        <v>800</v>
      </c>
      <c r="CZ224" s="30">
        <v>940</v>
      </c>
      <c r="DA224" s="76">
        <v>200000</v>
      </c>
      <c r="DB224" s="28" t="s">
        <v>5922</v>
      </c>
      <c r="DC224" s="177" t="s">
        <v>4498</v>
      </c>
      <c r="DD224" s="357" t="s">
        <v>6164</v>
      </c>
    </row>
    <row r="225" spans="1:108">
      <c r="A225" s="18">
        <v>220</v>
      </c>
      <c r="B225" s="372"/>
      <c r="C225" s="372"/>
      <c r="D225" s="377"/>
      <c r="E225" s="377"/>
      <c r="F225" s="362"/>
      <c r="G225" s="369"/>
      <c r="H225" s="390"/>
      <c r="I225" s="143" t="s">
        <v>4451</v>
      </c>
      <c r="J225" s="306" t="s">
        <v>5</v>
      </c>
      <c r="K225" s="177" t="s">
        <v>5882</v>
      </c>
      <c r="L225" s="260" t="s">
        <v>4577</v>
      </c>
      <c r="M225" s="177" t="s">
        <v>4781</v>
      </c>
      <c r="N225" s="18" t="s">
        <v>4576</v>
      </c>
      <c r="O225" s="177" t="s">
        <v>4537</v>
      </c>
      <c r="P225" s="177" t="s">
        <v>4474</v>
      </c>
      <c r="Q225" s="177" t="s">
        <v>4537</v>
      </c>
      <c r="R225" s="177">
        <v>12</v>
      </c>
      <c r="S225" s="177" t="s">
        <v>4474</v>
      </c>
      <c r="T225" s="177" t="s">
        <v>5882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2"/>
        <v>25.099999999999994</v>
      </c>
      <c r="AQ225" s="21">
        <f t="shared" si="133"/>
        <v>25.099999999999994</v>
      </c>
      <c r="AR225" s="215" t="s">
        <v>5897</v>
      </c>
      <c r="AS225" s="177" t="s">
        <v>4633</v>
      </c>
      <c r="AT225" s="177">
        <f t="shared" si="137"/>
        <v>40</v>
      </c>
      <c r="AU225" s="177">
        <v>20</v>
      </c>
      <c r="AV225" s="177">
        <f t="shared" si="135"/>
        <v>245</v>
      </c>
      <c r="AW225" s="21">
        <v>75</v>
      </c>
      <c r="AX225" s="21">
        <f t="shared" si="138"/>
        <v>75</v>
      </c>
      <c r="AY225" s="21">
        <v>90</v>
      </c>
      <c r="AZ225" s="21">
        <v>90</v>
      </c>
      <c r="BA225" s="21">
        <f t="shared" si="136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46</v>
      </c>
      <c r="BK225" s="177" t="s">
        <v>4663</v>
      </c>
      <c r="BL225" s="221" t="s">
        <v>5946</v>
      </c>
      <c r="BM225" s="177">
        <v>7</v>
      </c>
      <c r="BN225" s="177">
        <v>19</v>
      </c>
      <c r="BO225" s="177">
        <v>100</v>
      </c>
      <c r="BP225" s="177">
        <v>75</v>
      </c>
      <c r="BQ225" s="18">
        <v>225</v>
      </c>
      <c r="BR225" s="177" t="s">
        <v>4644</v>
      </c>
      <c r="BS225" s="177" t="s">
        <v>4650</v>
      </c>
      <c r="BT225" s="21">
        <f>4*PI()*16^2/4</f>
        <v>804.24771931898704</v>
      </c>
      <c r="BU225" s="177">
        <v>25</v>
      </c>
      <c r="BV225" s="122">
        <f>4*PI()*16^2/4/BG225/BH225</f>
        <v>6.0927857524165682E-3</v>
      </c>
      <c r="BW225" s="177" t="s">
        <v>6182</v>
      </c>
      <c r="BX225" s="177">
        <v>275</v>
      </c>
      <c r="BY225" s="21">
        <v>280.5</v>
      </c>
      <c r="BZ225" s="21">
        <v>410</v>
      </c>
      <c r="CA225" s="21">
        <v>467.5</v>
      </c>
      <c r="CB225" s="152">
        <f>(194000+215000)/2</f>
        <v>204500</v>
      </c>
      <c r="CC225" s="177" t="s">
        <v>6182</v>
      </c>
      <c r="CD225" s="177">
        <v>275</v>
      </c>
      <c r="CE225" s="21">
        <f>(329+312+334+310)/4</f>
        <v>321.25</v>
      </c>
      <c r="CF225" s="177">
        <v>410</v>
      </c>
      <c r="CG225" s="21">
        <v>473.5</v>
      </c>
      <c r="CH225" s="152">
        <f>(198+194+200+196)*1000/4</f>
        <v>197000</v>
      </c>
      <c r="CI225" s="177" t="s">
        <v>6182</v>
      </c>
      <c r="CJ225" s="60">
        <v>275</v>
      </c>
      <c r="CK225" s="60">
        <v>305</v>
      </c>
      <c r="CL225" s="177">
        <v>410</v>
      </c>
      <c r="CM225" s="177">
        <v>483</v>
      </c>
      <c r="CN225" s="152">
        <v>215000</v>
      </c>
      <c r="CO225" s="215" t="s">
        <v>5886</v>
      </c>
      <c r="CP225" s="98">
        <v>45.05</v>
      </c>
      <c r="CQ225" s="98">
        <v>3.85</v>
      </c>
      <c r="CR225" s="67">
        <v>33000</v>
      </c>
      <c r="CS225" s="215">
        <v>504</v>
      </c>
      <c r="CT225" s="98">
        <v>611</v>
      </c>
      <c r="CU225" s="152">
        <v>200000</v>
      </c>
      <c r="CV225" s="177">
        <v>8.8000000000000007</v>
      </c>
      <c r="CW225" s="177">
        <v>640</v>
      </c>
      <c r="CX225" s="32">
        <v>730</v>
      </c>
      <c r="CY225" s="177">
        <v>800</v>
      </c>
      <c r="CZ225" s="32">
        <v>940</v>
      </c>
      <c r="DA225" s="61">
        <v>200000</v>
      </c>
      <c r="DB225" s="41" t="s">
        <v>5933</v>
      </c>
      <c r="DC225" s="177" t="s">
        <v>4498</v>
      </c>
      <c r="DD225" s="357" t="s">
        <v>6164</v>
      </c>
    </row>
    <row r="226" spans="1:108">
      <c r="A226" s="18">
        <v>221</v>
      </c>
      <c r="B226" s="372"/>
      <c r="C226" s="372"/>
      <c r="D226" s="377"/>
      <c r="E226" s="377"/>
      <c r="F226" s="362"/>
      <c r="G226" s="369"/>
      <c r="H226" s="390"/>
      <c r="I226" s="143" t="s">
        <v>4452</v>
      </c>
      <c r="J226" s="215" t="s">
        <v>5</v>
      </c>
      <c r="K226" s="177" t="s">
        <v>5882</v>
      </c>
      <c r="L226" s="260" t="s">
        <v>4577</v>
      </c>
      <c r="M226" s="177" t="s">
        <v>4781</v>
      </c>
      <c r="N226" s="18" t="s">
        <v>4576</v>
      </c>
      <c r="O226" s="177" t="s">
        <v>4537</v>
      </c>
      <c r="P226" s="177" t="s">
        <v>4474</v>
      </c>
      <c r="Q226" s="177" t="s">
        <v>4537</v>
      </c>
      <c r="R226" s="177">
        <v>12</v>
      </c>
      <c r="S226" s="177" t="s">
        <v>4474</v>
      </c>
      <c r="T226" s="177" t="s">
        <v>5882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2"/>
        <v>25.099999999999994</v>
      </c>
      <c r="AQ226" s="21">
        <f t="shared" si="133"/>
        <v>25.099999999999994</v>
      </c>
      <c r="AR226" s="215" t="s">
        <v>5897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5"/>
        <v>245</v>
      </c>
      <c r="AW226" s="177">
        <v>75</v>
      </c>
      <c r="AX226" s="177">
        <f t="shared" si="138"/>
        <v>75</v>
      </c>
      <c r="AY226" s="21">
        <v>90</v>
      </c>
      <c r="AZ226" s="177">
        <v>90</v>
      </c>
      <c r="BA226" s="177">
        <f t="shared" si="136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46</v>
      </c>
      <c r="BK226" s="177" t="s">
        <v>4663</v>
      </c>
      <c r="BL226" s="221" t="s">
        <v>5946</v>
      </c>
      <c r="BM226" s="177">
        <v>7</v>
      </c>
      <c r="BN226" s="177">
        <v>19</v>
      </c>
      <c r="BO226" s="177">
        <v>100</v>
      </c>
      <c r="BP226" s="177">
        <v>75</v>
      </c>
      <c r="BQ226" s="18">
        <v>225</v>
      </c>
      <c r="BR226" s="177" t="s">
        <v>4644</v>
      </c>
      <c r="BS226" s="177" t="s">
        <v>4651</v>
      </c>
      <c r="BT226" s="21">
        <f t="shared" ref="BT226:BT227" si="139">4*PI()*16^2/4</f>
        <v>804.24771931898704</v>
      </c>
      <c r="BU226" s="177">
        <v>25</v>
      </c>
      <c r="BV226" s="122">
        <f>4*PI()*16^2/4/BG226/BH226</f>
        <v>6.0927857524165682E-3</v>
      </c>
      <c r="BW226" s="177" t="s">
        <v>6182</v>
      </c>
      <c r="BX226" s="177">
        <v>275</v>
      </c>
      <c r="BY226" s="21">
        <v>282.5</v>
      </c>
      <c r="BZ226" s="21">
        <v>410</v>
      </c>
      <c r="CA226" s="21">
        <v>467</v>
      </c>
      <c r="CB226" s="152">
        <f>(201000+199000)/2</f>
        <v>200000</v>
      </c>
      <c r="CC226" s="177" t="s">
        <v>6182</v>
      </c>
      <c r="CD226" s="177">
        <v>275</v>
      </c>
      <c r="CE226" s="21">
        <f>(331+293+329+306)/4</f>
        <v>314.75</v>
      </c>
      <c r="CF226" s="177">
        <v>410</v>
      </c>
      <c r="CG226" s="21">
        <v>471.25</v>
      </c>
      <c r="CH226" s="152">
        <f>(199+198+197+196)*1000/4</f>
        <v>197500</v>
      </c>
      <c r="CI226" s="177" t="s">
        <v>6182</v>
      </c>
      <c r="CJ226" s="60">
        <v>275</v>
      </c>
      <c r="CK226" s="60">
        <v>305</v>
      </c>
      <c r="CL226" s="177">
        <v>410</v>
      </c>
      <c r="CM226" s="177">
        <v>483</v>
      </c>
      <c r="CN226" s="152">
        <v>215000</v>
      </c>
      <c r="CO226" s="215" t="s">
        <v>5886</v>
      </c>
      <c r="CP226" s="98">
        <v>45.75</v>
      </c>
      <c r="CQ226" s="98">
        <v>3.4</v>
      </c>
      <c r="CR226" s="67">
        <v>33000</v>
      </c>
      <c r="CS226" s="215">
        <v>504</v>
      </c>
      <c r="CT226" s="98">
        <v>611</v>
      </c>
      <c r="CU226" s="152">
        <v>200000</v>
      </c>
      <c r="CV226" s="177">
        <v>8.8000000000000007</v>
      </c>
      <c r="CW226" s="177">
        <v>640</v>
      </c>
      <c r="CX226" s="32">
        <v>730</v>
      </c>
      <c r="CY226" s="177">
        <v>800</v>
      </c>
      <c r="CZ226" s="32">
        <v>940</v>
      </c>
      <c r="DA226" s="61">
        <v>200000</v>
      </c>
      <c r="DB226" s="41" t="s">
        <v>5933</v>
      </c>
      <c r="DC226" s="177" t="s">
        <v>4498</v>
      </c>
      <c r="DD226" s="357" t="s">
        <v>6164</v>
      </c>
    </row>
    <row r="227" spans="1:108">
      <c r="A227" s="18">
        <v>222</v>
      </c>
      <c r="B227" s="372"/>
      <c r="C227" s="372"/>
      <c r="D227" s="377"/>
      <c r="E227" s="377"/>
      <c r="F227" s="362"/>
      <c r="G227" s="369"/>
      <c r="H227" s="390"/>
      <c r="I227" s="143" t="s">
        <v>4453</v>
      </c>
      <c r="J227" s="215" t="s">
        <v>5</v>
      </c>
      <c r="K227" s="177" t="s">
        <v>5882</v>
      </c>
      <c r="L227" s="260" t="s">
        <v>4577</v>
      </c>
      <c r="M227" s="177" t="s">
        <v>4781</v>
      </c>
      <c r="N227" s="18" t="s">
        <v>4576</v>
      </c>
      <c r="O227" s="177" t="s">
        <v>4537</v>
      </c>
      <c r="P227" s="177" t="s">
        <v>4474</v>
      </c>
      <c r="Q227" s="177" t="s">
        <v>4537</v>
      </c>
      <c r="R227" s="177">
        <v>12</v>
      </c>
      <c r="S227" s="177" t="s">
        <v>4474</v>
      </c>
      <c r="T227" s="177" t="s">
        <v>5882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2"/>
        <v>25.099999999999994</v>
      </c>
      <c r="AQ227" s="21">
        <f t="shared" si="133"/>
        <v>25.099999999999994</v>
      </c>
      <c r="AR227" s="215" t="s">
        <v>5897</v>
      </c>
      <c r="AS227" s="177" t="s">
        <v>4633</v>
      </c>
      <c r="AT227" s="21">
        <f t="shared" ref="AT227:AT228" si="140" xml:space="preserve"> 200/AU227/0.25</f>
        <v>33.333333333333336</v>
      </c>
      <c r="AU227" s="177">
        <v>24</v>
      </c>
      <c r="AV227" s="177">
        <f t="shared" si="135"/>
        <v>353</v>
      </c>
      <c r="AW227" s="177">
        <v>75</v>
      </c>
      <c r="AX227" s="177">
        <f t="shared" si="138"/>
        <v>75</v>
      </c>
      <c r="AY227" s="21">
        <v>90</v>
      </c>
      <c r="AZ227" s="177">
        <v>90</v>
      </c>
      <c r="BA227" s="177">
        <f t="shared" si="136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46</v>
      </c>
      <c r="BK227" s="177" t="s">
        <v>4663</v>
      </c>
      <c r="BL227" s="221" t="s">
        <v>5946</v>
      </c>
      <c r="BM227" s="177">
        <v>7</v>
      </c>
      <c r="BN227" s="177">
        <v>19</v>
      </c>
      <c r="BO227" s="177">
        <v>100</v>
      </c>
      <c r="BP227" s="177">
        <v>75</v>
      </c>
      <c r="BQ227" s="18">
        <v>225</v>
      </c>
      <c r="BR227" s="177" t="s">
        <v>4644</v>
      </c>
      <c r="BS227" s="177" t="s">
        <v>4651</v>
      </c>
      <c r="BT227" s="21">
        <f>4*PI()*16^2/4</f>
        <v>804.24771931898704</v>
      </c>
      <c r="BU227" s="177">
        <v>25</v>
      </c>
      <c r="BV227" s="122">
        <f>4*PI()*16^2/4/BG227/BH227</f>
        <v>6.0927857524165682E-3</v>
      </c>
      <c r="BW227" s="177" t="s">
        <v>6182</v>
      </c>
      <c r="BX227" s="177">
        <v>275</v>
      </c>
      <c r="BY227" s="21">
        <v>291</v>
      </c>
      <c r="BZ227" s="21">
        <v>410</v>
      </c>
      <c r="CA227" s="21">
        <v>488</v>
      </c>
      <c r="CB227" s="152">
        <f>(192000+197000)/2</f>
        <v>194500</v>
      </c>
      <c r="CC227" s="177" t="s">
        <v>6182</v>
      </c>
      <c r="CD227" s="177">
        <v>275</v>
      </c>
      <c r="CE227" s="21">
        <f>(317+324+317+302)/4</f>
        <v>315</v>
      </c>
      <c r="CF227" s="177">
        <v>410</v>
      </c>
      <c r="CG227" s="21">
        <v>452.75</v>
      </c>
      <c r="CH227" s="152">
        <f>(204+207+198+205)*1000/4</f>
        <v>203500</v>
      </c>
      <c r="CI227" s="177" t="s">
        <v>6182</v>
      </c>
      <c r="CJ227" s="60">
        <v>275</v>
      </c>
      <c r="CK227" s="60">
        <v>350</v>
      </c>
      <c r="CL227" s="177">
        <v>410</v>
      </c>
      <c r="CM227" s="177">
        <v>509</v>
      </c>
      <c r="CN227" s="152">
        <v>201000</v>
      </c>
      <c r="CO227" s="215" t="s">
        <v>5886</v>
      </c>
      <c r="CP227" s="98">
        <v>38.9</v>
      </c>
      <c r="CQ227" s="98">
        <v>3.6</v>
      </c>
      <c r="CR227" s="67">
        <v>33000</v>
      </c>
      <c r="CS227" s="215">
        <v>504</v>
      </c>
      <c r="CT227" s="98">
        <v>611</v>
      </c>
      <c r="CU227" s="152">
        <v>200000</v>
      </c>
      <c r="CV227" s="177">
        <v>8.8000000000000007</v>
      </c>
      <c r="CW227" s="177">
        <v>640</v>
      </c>
      <c r="CX227" s="32">
        <v>730</v>
      </c>
      <c r="CY227" s="177">
        <v>800</v>
      </c>
      <c r="CZ227" s="32">
        <v>940</v>
      </c>
      <c r="DA227" s="61">
        <v>200000</v>
      </c>
      <c r="DB227" s="41" t="s">
        <v>5933</v>
      </c>
      <c r="DC227" s="177" t="s">
        <v>4498</v>
      </c>
      <c r="DD227" s="357" t="s">
        <v>6164</v>
      </c>
    </row>
    <row r="228" spans="1:108" ht="16.2" thickBot="1">
      <c r="A228" s="18">
        <v>223</v>
      </c>
      <c r="B228" s="373"/>
      <c r="C228" s="373"/>
      <c r="D228" s="365"/>
      <c r="E228" s="365"/>
      <c r="F228" s="363"/>
      <c r="G228" s="370"/>
      <c r="H228" s="391"/>
      <c r="I228" s="144" t="s">
        <v>4454</v>
      </c>
      <c r="J228" s="215" t="s">
        <v>5</v>
      </c>
      <c r="K228" s="177" t="s">
        <v>5882</v>
      </c>
      <c r="L228" s="260" t="s">
        <v>4577</v>
      </c>
      <c r="M228" s="177" t="s">
        <v>4781</v>
      </c>
      <c r="N228" s="18" t="s">
        <v>4576</v>
      </c>
      <c r="O228" s="177" t="s">
        <v>4537</v>
      </c>
      <c r="P228" s="177" t="s">
        <v>4474</v>
      </c>
      <c r="Q228" s="177" t="s">
        <v>4537</v>
      </c>
      <c r="R228" s="177">
        <v>12</v>
      </c>
      <c r="S228" s="177" t="s">
        <v>4474</v>
      </c>
      <c r="T228" s="177" t="s">
        <v>5882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2"/>
        <v>24.850000000000023</v>
      </c>
      <c r="AQ228" s="23">
        <f t="shared" si="133"/>
        <v>24.850000000000023</v>
      </c>
      <c r="AR228" s="155" t="s">
        <v>5897</v>
      </c>
      <c r="AS228" s="177" t="s">
        <v>4633</v>
      </c>
      <c r="AT228" s="21">
        <f t="shared" si="140"/>
        <v>33.333333333333336</v>
      </c>
      <c r="AU228" s="178">
        <v>24</v>
      </c>
      <c r="AV228" s="178">
        <f t="shared" si="135"/>
        <v>353</v>
      </c>
      <c r="AW228" s="178">
        <v>80</v>
      </c>
      <c r="AX228" s="178">
        <f t="shared" si="138"/>
        <v>80</v>
      </c>
      <c r="AY228" s="23">
        <v>90</v>
      </c>
      <c r="AZ228" s="178">
        <v>90</v>
      </c>
      <c r="BA228" s="178">
        <f t="shared" si="136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46</v>
      </c>
      <c r="BK228" s="178" t="s">
        <v>4663</v>
      </c>
      <c r="BL228" s="155" t="s">
        <v>5946</v>
      </c>
      <c r="BM228" s="178">
        <v>7</v>
      </c>
      <c r="BN228" s="178">
        <v>19</v>
      </c>
      <c r="BO228" s="178">
        <v>100</v>
      </c>
      <c r="BP228" s="178">
        <v>75</v>
      </c>
      <c r="BQ228" s="14">
        <v>225</v>
      </c>
      <c r="BR228" s="178" t="s">
        <v>4644</v>
      </c>
      <c r="BS228" s="177" t="s">
        <v>4651</v>
      </c>
      <c r="BT228" s="21">
        <f>4*PI()*16^2/4</f>
        <v>804.24771931898704</v>
      </c>
      <c r="BU228" s="177">
        <v>25</v>
      </c>
      <c r="BV228" s="122">
        <f>4*PI()*16^2/4/BG228/BH228</f>
        <v>6.0927857524165682E-3</v>
      </c>
      <c r="BW228" s="178" t="s">
        <v>6182</v>
      </c>
      <c r="BX228" s="178">
        <v>275</v>
      </c>
      <c r="BY228" s="23">
        <v>308</v>
      </c>
      <c r="BZ228" s="23">
        <v>410</v>
      </c>
      <c r="CA228" s="23">
        <v>454</v>
      </c>
      <c r="CB228" s="152">
        <f>(196000+222000)/2</f>
        <v>209000</v>
      </c>
      <c r="CC228" s="178" t="s">
        <v>6182</v>
      </c>
      <c r="CD228" s="178">
        <v>275</v>
      </c>
      <c r="CE228" s="23">
        <f>(385+351+389+345)/4</f>
        <v>367.5</v>
      </c>
      <c r="CF228" s="178">
        <v>410</v>
      </c>
      <c r="CG228" s="23">
        <v>509.25</v>
      </c>
      <c r="CH228" s="152">
        <f>(202+207+200+206)*1000/4</f>
        <v>203750</v>
      </c>
      <c r="CI228" s="178" t="s">
        <v>6182</v>
      </c>
      <c r="CJ228" s="87">
        <v>275</v>
      </c>
      <c r="CK228" s="87">
        <v>305</v>
      </c>
      <c r="CL228" s="178">
        <v>410</v>
      </c>
      <c r="CM228" s="178">
        <v>483</v>
      </c>
      <c r="CN228" s="152">
        <v>215000</v>
      </c>
      <c r="CO228" s="155" t="s">
        <v>5886</v>
      </c>
      <c r="CP228" s="100">
        <v>47.95</v>
      </c>
      <c r="CQ228" s="100">
        <v>3.5</v>
      </c>
      <c r="CR228" s="67">
        <v>33000</v>
      </c>
      <c r="CS228" s="155">
        <v>504</v>
      </c>
      <c r="CT228" s="100">
        <v>611</v>
      </c>
      <c r="CU228" s="152">
        <v>200000</v>
      </c>
      <c r="CV228" s="178">
        <v>8.8000000000000007</v>
      </c>
      <c r="CW228" s="178">
        <v>640</v>
      </c>
      <c r="CX228" s="34">
        <v>730</v>
      </c>
      <c r="CY228" s="178">
        <v>800</v>
      </c>
      <c r="CZ228" s="34">
        <v>940</v>
      </c>
      <c r="DA228" s="77">
        <v>200000</v>
      </c>
      <c r="DB228" s="42" t="s">
        <v>5922</v>
      </c>
      <c r="DC228" s="178" t="s">
        <v>4498</v>
      </c>
      <c r="DD228" s="358" t="s">
        <v>6164</v>
      </c>
    </row>
    <row r="229" spans="1:108">
      <c r="A229" s="18">
        <v>224</v>
      </c>
      <c r="B229" s="361">
        <v>32</v>
      </c>
      <c r="C229" s="361">
        <v>2001</v>
      </c>
      <c r="D229" s="361" t="s">
        <v>6066</v>
      </c>
      <c r="E229" s="371" t="s">
        <v>6074</v>
      </c>
      <c r="F229" s="361">
        <v>3</v>
      </c>
      <c r="G229" s="371" t="s">
        <v>6068</v>
      </c>
      <c r="H229" s="361" t="s">
        <v>6073</v>
      </c>
      <c r="I229" s="43" t="s">
        <v>6067</v>
      </c>
      <c r="J229" s="259" t="s">
        <v>4399</v>
      </c>
      <c r="K229" s="176" t="s">
        <v>5882</v>
      </c>
      <c r="L229" s="259" t="s">
        <v>4622</v>
      </c>
      <c r="M229" s="176" t="s">
        <v>4782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5882</v>
      </c>
      <c r="S229" s="176" t="s">
        <v>4474</v>
      </c>
      <c r="T229" s="176" t="s">
        <v>5882</v>
      </c>
      <c r="U229" s="176" t="s">
        <v>4629</v>
      </c>
      <c r="V229" s="17">
        <v>5</v>
      </c>
      <c r="W229" s="273">
        <v>236</v>
      </c>
      <c r="X229" s="17" t="s">
        <v>5882</v>
      </c>
      <c r="Y229" s="225" t="s">
        <v>5882</v>
      </c>
      <c r="Z229" s="226" t="s">
        <v>5882</v>
      </c>
      <c r="AA229" s="226" t="s">
        <v>5882</v>
      </c>
      <c r="AB229" s="226" t="s">
        <v>5882</v>
      </c>
      <c r="AC229" s="226" t="s">
        <v>5882</v>
      </c>
      <c r="AD229" s="226" t="s">
        <v>5882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5897</v>
      </c>
      <c r="AS229" s="176" t="s">
        <v>6071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5882</v>
      </c>
      <c r="BH229" s="226" t="s">
        <v>5882</v>
      </c>
      <c r="BI229" s="226" t="s">
        <v>5882</v>
      </c>
      <c r="BJ229" s="226" t="s">
        <v>5882</v>
      </c>
      <c r="BK229" s="226" t="s">
        <v>5882</v>
      </c>
      <c r="BL229" s="225" t="s">
        <v>5882</v>
      </c>
      <c r="BM229" s="226" t="s">
        <v>5882</v>
      </c>
      <c r="BN229" s="226" t="s">
        <v>5882</v>
      </c>
      <c r="BO229" s="226" t="s">
        <v>5882</v>
      </c>
      <c r="BP229" s="226" t="s">
        <v>5882</v>
      </c>
      <c r="BQ229" s="244" t="s">
        <v>5882</v>
      </c>
      <c r="BR229" s="225" t="s">
        <v>5882</v>
      </c>
      <c r="BS229" s="226" t="s">
        <v>5882</v>
      </c>
      <c r="BT229" s="226" t="s">
        <v>5882</v>
      </c>
      <c r="BU229" s="226" t="s">
        <v>5882</v>
      </c>
      <c r="BV229" s="244" t="s">
        <v>5882</v>
      </c>
      <c r="BW229" s="226" t="s">
        <v>5882</v>
      </c>
      <c r="BX229" s="226" t="s">
        <v>5882</v>
      </c>
      <c r="BY229" s="226" t="s">
        <v>5882</v>
      </c>
      <c r="BZ229" s="226" t="s">
        <v>5882</v>
      </c>
      <c r="CA229" s="226" t="s">
        <v>5882</v>
      </c>
      <c r="CB229" s="231" t="s">
        <v>5882</v>
      </c>
      <c r="CC229" s="107" t="s">
        <v>4512</v>
      </c>
      <c r="CD229" s="261">
        <v>235</v>
      </c>
      <c r="CE229" s="45">
        <v>333</v>
      </c>
      <c r="CF229" s="45">
        <v>360</v>
      </c>
      <c r="CG229" s="45">
        <v>420</v>
      </c>
      <c r="CH229" s="66">
        <v>200000</v>
      </c>
      <c r="CI229" s="107" t="s">
        <v>4512</v>
      </c>
      <c r="CJ229" s="261">
        <v>235</v>
      </c>
      <c r="CK229" s="45">
        <v>352</v>
      </c>
      <c r="CL229" s="45">
        <v>360</v>
      </c>
      <c r="CM229" s="45">
        <v>435</v>
      </c>
      <c r="CN229" s="66">
        <v>200000</v>
      </c>
      <c r="CO229" s="229" t="s">
        <v>5882</v>
      </c>
      <c r="CP229" s="230" t="s">
        <v>5882</v>
      </c>
      <c r="CQ229" s="230" t="s">
        <v>5882</v>
      </c>
      <c r="CR229" s="231" t="s">
        <v>5882</v>
      </c>
      <c r="CS229" s="229" t="s">
        <v>5882</v>
      </c>
      <c r="CT229" s="230" t="s">
        <v>5882</v>
      </c>
      <c r="CU229" s="231" t="s">
        <v>5882</v>
      </c>
      <c r="CV229" s="176">
        <v>10.9</v>
      </c>
      <c r="CW229" s="176">
        <v>900</v>
      </c>
      <c r="CX229" s="30">
        <v>990</v>
      </c>
      <c r="CY229" s="176">
        <v>1000</v>
      </c>
      <c r="CZ229" s="30">
        <v>1100</v>
      </c>
      <c r="DA229" s="76">
        <v>200000</v>
      </c>
      <c r="DB229" s="284" t="s">
        <v>6072</v>
      </c>
      <c r="DC229" s="294" t="s">
        <v>4498</v>
      </c>
      <c r="DD229" s="356" t="s">
        <v>6109</v>
      </c>
    </row>
    <row r="230" spans="1:108">
      <c r="A230" s="18">
        <v>225</v>
      </c>
      <c r="B230" s="362"/>
      <c r="C230" s="362"/>
      <c r="D230" s="362"/>
      <c r="E230" s="372"/>
      <c r="F230" s="362"/>
      <c r="G230" s="372"/>
      <c r="H230" s="362"/>
      <c r="I230" s="41" t="s">
        <v>6069</v>
      </c>
      <c r="J230" s="260" t="s">
        <v>4399</v>
      </c>
      <c r="K230" s="177" t="s">
        <v>5882</v>
      </c>
      <c r="L230" s="260" t="s">
        <v>4622</v>
      </c>
      <c r="M230" s="177" t="s">
        <v>4782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5882</v>
      </c>
      <c r="S230" s="177" t="s">
        <v>4474</v>
      </c>
      <c r="T230" s="177" t="s">
        <v>5882</v>
      </c>
      <c r="U230" s="177" t="s">
        <v>4629</v>
      </c>
      <c r="V230" s="18">
        <v>5</v>
      </c>
      <c r="W230" s="264">
        <v>166</v>
      </c>
      <c r="X230" s="18" t="s">
        <v>5882</v>
      </c>
      <c r="Y230" s="227" t="s">
        <v>5882</v>
      </c>
      <c r="Z230" s="228" t="s">
        <v>5882</v>
      </c>
      <c r="AA230" s="228" t="s">
        <v>5882</v>
      </c>
      <c r="AB230" s="228" t="s">
        <v>5882</v>
      </c>
      <c r="AC230" s="228" t="s">
        <v>5882</v>
      </c>
      <c r="AD230" s="228" t="s">
        <v>5882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5897</v>
      </c>
      <c r="AS230" s="177" t="s">
        <v>6071</v>
      </c>
      <c r="AT230" s="262">
        <f t="shared" ref="AT230:AT231" si="141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5882</v>
      </c>
      <c r="BH230" s="228" t="s">
        <v>5882</v>
      </c>
      <c r="BI230" s="228" t="s">
        <v>5882</v>
      </c>
      <c r="BJ230" s="228" t="s">
        <v>5882</v>
      </c>
      <c r="BK230" s="228" t="s">
        <v>5882</v>
      </c>
      <c r="BL230" s="227" t="s">
        <v>5882</v>
      </c>
      <c r="BM230" s="228" t="s">
        <v>5882</v>
      </c>
      <c r="BN230" s="228" t="s">
        <v>5882</v>
      </c>
      <c r="BO230" s="228" t="s">
        <v>5882</v>
      </c>
      <c r="BP230" s="228" t="s">
        <v>5882</v>
      </c>
      <c r="BQ230" s="243" t="s">
        <v>5882</v>
      </c>
      <c r="BR230" s="227" t="s">
        <v>5882</v>
      </c>
      <c r="BS230" s="228" t="s">
        <v>5882</v>
      </c>
      <c r="BT230" s="228" t="s">
        <v>5882</v>
      </c>
      <c r="BU230" s="228" t="s">
        <v>5882</v>
      </c>
      <c r="BV230" s="243" t="s">
        <v>5882</v>
      </c>
      <c r="BW230" s="228" t="s">
        <v>5882</v>
      </c>
      <c r="BX230" s="228" t="s">
        <v>5882</v>
      </c>
      <c r="BY230" s="228" t="s">
        <v>5882</v>
      </c>
      <c r="BZ230" s="228" t="s">
        <v>5882</v>
      </c>
      <c r="CA230" s="228" t="s">
        <v>5882</v>
      </c>
      <c r="CB230" s="234" t="s">
        <v>5882</v>
      </c>
      <c r="CC230" s="108" t="s">
        <v>4512</v>
      </c>
      <c r="CD230" s="262">
        <v>235</v>
      </c>
      <c r="CE230" s="46">
        <v>333</v>
      </c>
      <c r="CF230" s="46">
        <v>360</v>
      </c>
      <c r="CG230" s="46">
        <v>420</v>
      </c>
      <c r="CH230" s="67">
        <v>200000</v>
      </c>
      <c r="CI230" s="108" t="s">
        <v>4512</v>
      </c>
      <c r="CJ230" s="262">
        <v>235</v>
      </c>
      <c r="CK230" s="46">
        <v>313</v>
      </c>
      <c r="CL230" s="46">
        <v>360</v>
      </c>
      <c r="CM230" s="46">
        <v>417</v>
      </c>
      <c r="CN230" s="67">
        <v>200000</v>
      </c>
      <c r="CO230" s="232" t="s">
        <v>5882</v>
      </c>
      <c r="CP230" s="233" t="s">
        <v>5882</v>
      </c>
      <c r="CQ230" s="233" t="s">
        <v>5882</v>
      </c>
      <c r="CR230" s="234" t="s">
        <v>5882</v>
      </c>
      <c r="CS230" s="232" t="s">
        <v>5882</v>
      </c>
      <c r="CT230" s="233" t="s">
        <v>5882</v>
      </c>
      <c r="CU230" s="234" t="s">
        <v>5882</v>
      </c>
      <c r="CV230" s="262">
        <v>10.9</v>
      </c>
      <c r="CW230" s="262">
        <v>900</v>
      </c>
      <c r="CX230" s="32">
        <v>990</v>
      </c>
      <c r="CY230" s="10">
        <v>1000</v>
      </c>
      <c r="CZ230" s="32">
        <v>1100</v>
      </c>
      <c r="DA230" s="61">
        <v>200000</v>
      </c>
      <c r="DB230" s="275" t="s">
        <v>6072</v>
      </c>
      <c r="DC230" s="295" t="s">
        <v>4498</v>
      </c>
      <c r="DD230" s="357" t="s">
        <v>6109</v>
      </c>
    </row>
    <row r="231" spans="1:108" ht="16.2" thickBot="1">
      <c r="A231" s="18">
        <v>226</v>
      </c>
      <c r="B231" s="363"/>
      <c r="C231" s="363"/>
      <c r="D231" s="363"/>
      <c r="E231" s="373"/>
      <c r="F231" s="363"/>
      <c r="G231" s="373"/>
      <c r="H231" s="363"/>
      <c r="I231" s="42" t="s">
        <v>6070</v>
      </c>
      <c r="J231" s="155" t="s">
        <v>4399</v>
      </c>
      <c r="K231" s="178" t="s">
        <v>5882</v>
      </c>
      <c r="L231" s="155" t="s">
        <v>4622</v>
      </c>
      <c r="M231" s="263" t="s">
        <v>4782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5882</v>
      </c>
      <c r="S231" s="178" t="s">
        <v>4474</v>
      </c>
      <c r="T231" s="178" t="s">
        <v>5882</v>
      </c>
      <c r="U231" s="178" t="s">
        <v>4629</v>
      </c>
      <c r="V231" s="14">
        <v>5</v>
      </c>
      <c r="W231" s="269">
        <v>97</v>
      </c>
      <c r="X231" s="14" t="s">
        <v>5882</v>
      </c>
      <c r="Y231" s="222" t="s">
        <v>5882</v>
      </c>
      <c r="Z231" s="223" t="s">
        <v>5882</v>
      </c>
      <c r="AA231" s="223" t="s">
        <v>5882</v>
      </c>
      <c r="AB231" s="223" t="s">
        <v>5882</v>
      </c>
      <c r="AC231" s="223" t="s">
        <v>5882</v>
      </c>
      <c r="AD231" s="223" t="s">
        <v>5882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5897</v>
      </c>
      <c r="AS231" s="178" t="s">
        <v>6071</v>
      </c>
      <c r="AT231" s="178">
        <f t="shared" si="141"/>
        <v>8</v>
      </c>
      <c r="AU231" s="263">
        <v>20</v>
      </c>
      <c r="AV231" s="263">
        <f t="shared" ref="AV231" si="142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5882</v>
      </c>
      <c r="BH231" s="223" t="s">
        <v>5882</v>
      </c>
      <c r="BI231" s="223" t="s">
        <v>5882</v>
      </c>
      <c r="BJ231" s="223" t="s">
        <v>5882</v>
      </c>
      <c r="BK231" s="223" t="s">
        <v>5882</v>
      </c>
      <c r="BL231" s="222" t="s">
        <v>5882</v>
      </c>
      <c r="BM231" s="223" t="s">
        <v>5882</v>
      </c>
      <c r="BN231" s="223" t="s">
        <v>5882</v>
      </c>
      <c r="BO231" s="223" t="s">
        <v>5882</v>
      </c>
      <c r="BP231" s="223" t="s">
        <v>5882</v>
      </c>
      <c r="BQ231" s="245" t="s">
        <v>5882</v>
      </c>
      <c r="BR231" s="222" t="s">
        <v>5882</v>
      </c>
      <c r="BS231" s="223" t="s">
        <v>5882</v>
      </c>
      <c r="BT231" s="223" t="s">
        <v>5882</v>
      </c>
      <c r="BU231" s="223" t="s">
        <v>5882</v>
      </c>
      <c r="BV231" s="245" t="s">
        <v>5882</v>
      </c>
      <c r="BW231" s="223" t="s">
        <v>5882</v>
      </c>
      <c r="BX231" s="223" t="s">
        <v>5882</v>
      </c>
      <c r="BY231" s="223" t="s">
        <v>5882</v>
      </c>
      <c r="BZ231" s="223" t="s">
        <v>5882</v>
      </c>
      <c r="CA231" s="223" t="s">
        <v>5882</v>
      </c>
      <c r="CB231" s="237" t="s">
        <v>5882</v>
      </c>
      <c r="CC231" s="134" t="s">
        <v>4512</v>
      </c>
      <c r="CD231" s="263">
        <v>235</v>
      </c>
      <c r="CE231" s="56">
        <v>333</v>
      </c>
      <c r="CF231" s="56">
        <v>360</v>
      </c>
      <c r="CG231" s="56">
        <v>420</v>
      </c>
      <c r="CH231" s="70">
        <v>200000</v>
      </c>
      <c r="CI231" s="134" t="s">
        <v>4512</v>
      </c>
      <c r="CJ231" s="263">
        <v>235</v>
      </c>
      <c r="CK231" s="56">
        <v>336</v>
      </c>
      <c r="CL231" s="56">
        <v>360</v>
      </c>
      <c r="CM231" s="56">
        <v>424</v>
      </c>
      <c r="CN231" s="70">
        <v>200000</v>
      </c>
      <c r="CO231" s="235" t="s">
        <v>5882</v>
      </c>
      <c r="CP231" s="236" t="s">
        <v>5882</v>
      </c>
      <c r="CQ231" s="236" t="s">
        <v>5882</v>
      </c>
      <c r="CR231" s="237" t="s">
        <v>5882</v>
      </c>
      <c r="CS231" s="235" t="s">
        <v>5882</v>
      </c>
      <c r="CT231" s="236" t="s">
        <v>5882</v>
      </c>
      <c r="CU231" s="237" t="s">
        <v>5882</v>
      </c>
      <c r="CV231" s="155">
        <v>10.9</v>
      </c>
      <c r="CW231" s="178">
        <v>900</v>
      </c>
      <c r="CX231" s="34">
        <v>990</v>
      </c>
      <c r="CY231" s="13">
        <v>1000</v>
      </c>
      <c r="CZ231" s="34">
        <v>1100</v>
      </c>
      <c r="DA231" s="77">
        <v>200000</v>
      </c>
      <c r="DB231" s="285" t="s">
        <v>6072</v>
      </c>
      <c r="DC231" s="296" t="s">
        <v>4498</v>
      </c>
      <c r="DD231" s="358" t="s">
        <v>6109</v>
      </c>
    </row>
    <row r="232" spans="1:108">
      <c r="A232" s="18">
        <v>227</v>
      </c>
      <c r="B232" s="361">
        <v>33</v>
      </c>
      <c r="C232" s="361">
        <v>2002</v>
      </c>
      <c r="D232" s="364" t="s">
        <v>4756</v>
      </c>
      <c r="E232" s="364" t="s">
        <v>4954</v>
      </c>
      <c r="F232" s="361">
        <v>16</v>
      </c>
      <c r="G232" s="368" t="s">
        <v>6006</v>
      </c>
      <c r="H232" s="368" t="s">
        <v>6005</v>
      </c>
      <c r="I232" s="147" t="s">
        <v>6028</v>
      </c>
      <c r="J232" s="214" t="s">
        <v>4</v>
      </c>
      <c r="K232" s="176" t="s">
        <v>6155</v>
      </c>
      <c r="L232" s="259" t="s">
        <v>4578</v>
      </c>
      <c r="M232" s="176" t="s">
        <v>4782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5882</v>
      </c>
      <c r="S232" s="176" t="s">
        <v>4474</v>
      </c>
      <c r="T232" s="176" t="s">
        <v>5882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2"/>
        <v>10.5</v>
      </c>
      <c r="AQ232" s="16">
        <f t="shared" si="133"/>
        <v>10.5</v>
      </c>
      <c r="AR232" s="214" t="s">
        <v>5897</v>
      </c>
      <c r="AS232" s="177" t="s">
        <v>4795</v>
      </c>
      <c r="AT232" s="1">
        <f xml:space="preserve"> 50/AU232/0.25</f>
        <v>10</v>
      </c>
      <c r="AU232" s="176">
        <v>20</v>
      </c>
      <c r="AV232" s="176">
        <f t="shared" si="135"/>
        <v>245</v>
      </c>
      <c r="AW232" s="16">
        <f t="shared" ref="AW232:AW247" si="143">60-AQ232-AH232/2</f>
        <v>46.1</v>
      </c>
      <c r="AX232" s="16">
        <f t="shared" si="138"/>
        <v>46.1</v>
      </c>
      <c r="AY232" s="16">
        <v>0</v>
      </c>
      <c r="AZ232" s="16">
        <v>90</v>
      </c>
      <c r="BA232" s="16">
        <f t="shared" si="136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5882</v>
      </c>
      <c r="BH232" s="226" t="s">
        <v>5882</v>
      </c>
      <c r="BI232" s="226" t="s">
        <v>5882</v>
      </c>
      <c r="BJ232" s="226" t="s">
        <v>5882</v>
      </c>
      <c r="BK232" s="226" t="s">
        <v>5882</v>
      </c>
      <c r="BL232" s="225" t="s">
        <v>5882</v>
      </c>
      <c r="BM232" s="226" t="s">
        <v>5882</v>
      </c>
      <c r="BN232" s="226" t="s">
        <v>5882</v>
      </c>
      <c r="BO232" s="226" t="s">
        <v>5882</v>
      </c>
      <c r="BP232" s="226" t="s">
        <v>5882</v>
      </c>
      <c r="BQ232" s="244" t="s">
        <v>5882</v>
      </c>
      <c r="BR232" s="226" t="s">
        <v>5882</v>
      </c>
      <c r="BS232" s="226" t="s">
        <v>5882</v>
      </c>
      <c r="BT232" s="226" t="s">
        <v>5882</v>
      </c>
      <c r="BU232" s="226" t="s">
        <v>5882</v>
      </c>
      <c r="BV232" s="244" t="s">
        <v>5882</v>
      </c>
      <c r="BW232" s="65" t="s">
        <v>5755</v>
      </c>
      <c r="BX232" s="65">
        <v>275</v>
      </c>
      <c r="BY232" s="31">
        <f>BY233</f>
        <v>283.14666666666665</v>
      </c>
      <c r="BZ232" s="65">
        <v>430</v>
      </c>
      <c r="CA232" s="31">
        <f>CA234</f>
        <v>468.12666666666672</v>
      </c>
      <c r="CB232" s="66">
        <v>200000</v>
      </c>
      <c r="CC232" s="65" t="s">
        <v>5755</v>
      </c>
      <c r="CD232" s="65">
        <v>275</v>
      </c>
      <c r="CE232" s="31">
        <f>CE234</f>
        <v>270.48333333333335</v>
      </c>
      <c r="CF232" s="65">
        <v>430</v>
      </c>
      <c r="CG232" s="31">
        <f>CG234</f>
        <v>410.1466666666667</v>
      </c>
      <c r="CH232" s="66">
        <v>200000</v>
      </c>
      <c r="CI232" s="65" t="s">
        <v>5755</v>
      </c>
      <c r="CJ232" s="65">
        <v>275</v>
      </c>
      <c r="CK232" s="31">
        <f>CK234</f>
        <v>321.61500000000001</v>
      </c>
      <c r="CL232" s="65">
        <v>430</v>
      </c>
      <c r="CM232" s="31">
        <f>CM234</f>
        <v>439.435</v>
      </c>
      <c r="CN232" s="76">
        <v>200000</v>
      </c>
      <c r="CO232" s="229" t="s">
        <v>5882</v>
      </c>
      <c r="CP232" s="230" t="s">
        <v>5882</v>
      </c>
      <c r="CQ232" s="230" t="s">
        <v>5882</v>
      </c>
      <c r="CR232" s="231" t="s">
        <v>5882</v>
      </c>
      <c r="CS232" s="229" t="s">
        <v>5882</v>
      </c>
      <c r="CT232" s="230" t="s">
        <v>5882</v>
      </c>
      <c r="CU232" s="231" t="s">
        <v>5882</v>
      </c>
      <c r="CV232" s="176">
        <v>8.8000000000000007</v>
      </c>
      <c r="CW232" s="176">
        <v>640</v>
      </c>
      <c r="CX232" s="65">
        <v>604</v>
      </c>
      <c r="CY232" s="65">
        <v>800</v>
      </c>
      <c r="CZ232" s="65">
        <v>749</v>
      </c>
      <c r="DA232" s="76">
        <v>200000</v>
      </c>
      <c r="DB232" s="28" t="s">
        <v>5929</v>
      </c>
      <c r="DC232" s="297" t="s">
        <v>4498</v>
      </c>
      <c r="DD232" s="356" t="s">
        <v>4636</v>
      </c>
    </row>
    <row r="233" spans="1:108">
      <c r="A233" s="18">
        <v>228</v>
      </c>
      <c r="B233" s="362"/>
      <c r="C233" s="362"/>
      <c r="D233" s="377"/>
      <c r="E233" s="377"/>
      <c r="F233" s="362"/>
      <c r="G233" s="369"/>
      <c r="H233" s="369"/>
      <c r="I233" s="149" t="s">
        <v>6029</v>
      </c>
      <c r="J233" s="215" t="s">
        <v>4</v>
      </c>
      <c r="K233" s="177" t="s">
        <v>6155</v>
      </c>
      <c r="L233" s="260" t="s">
        <v>4578</v>
      </c>
      <c r="M233" s="177" t="s">
        <v>4782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5882</v>
      </c>
      <c r="S233" s="177" t="s">
        <v>4474</v>
      </c>
      <c r="T233" s="177" t="s">
        <v>5882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2"/>
        <v>10.5</v>
      </c>
      <c r="AQ233" s="59">
        <f t="shared" si="133"/>
        <v>10.5</v>
      </c>
      <c r="AR233" s="215" t="s">
        <v>5897</v>
      </c>
      <c r="AS233" s="177" t="s">
        <v>4795</v>
      </c>
      <c r="AT233" s="177">
        <f t="shared" ref="AT233:AT245" si="144" xml:space="preserve"> 50/AU233/0.25</f>
        <v>10</v>
      </c>
      <c r="AU233" s="177">
        <v>20</v>
      </c>
      <c r="AV233" s="177">
        <f t="shared" si="135"/>
        <v>245</v>
      </c>
      <c r="AW233" s="21">
        <f t="shared" si="143"/>
        <v>46.1</v>
      </c>
      <c r="AX233" s="21">
        <f t="shared" si="138"/>
        <v>46.1</v>
      </c>
      <c r="AY233" s="21">
        <v>0</v>
      </c>
      <c r="AZ233" s="21">
        <v>90</v>
      </c>
      <c r="BA233" s="21">
        <f t="shared" si="136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5882</v>
      </c>
      <c r="BH233" s="228" t="s">
        <v>5882</v>
      </c>
      <c r="BI233" s="228" t="s">
        <v>5882</v>
      </c>
      <c r="BJ233" s="228" t="s">
        <v>5882</v>
      </c>
      <c r="BK233" s="228" t="s">
        <v>5882</v>
      </c>
      <c r="BL233" s="227" t="s">
        <v>5882</v>
      </c>
      <c r="BM233" s="228" t="s">
        <v>5882</v>
      </c>
      <c r="BN233" s="228" t="s">
        <v>5882</v>
      </c>
      <c r="BO233" s="228" t="s">
        <v>5882</v>
      </c>
      <c r="BP233" s="228" t="s">
        <v>5882</v>
      </c>
      <c r="BQ233" s="243" t="s">
        <v>5882</v>
      </c>
      <c r="BR233" s="228" t="s">
        <v>5882</v>
      </c>
      <c r="BS233" s="228" t="s">
        <v>5882</v>
      </c>
      <c r="BT233" s="228" t="s">
        <v>5882</v>
      </c>
      <c r="BU233" s="228" t="s">
        <v>5882</v>
      </c>
      <c r="BV233" s="243" t="s">
        <v>5882</v>
      </c>
      <c r="BW233" s="60" t="s">
        <v>5755</v>
      </c>
      <c r="BX233" s="60">
        <v>275</v>
      </c>
      <c r="BY233" s="33">
        <f>BY234</f>
        <v>283.14666666666665</v>
      </c>
      <c r="BZ233" s="60">
        <v>430</v>
      </c>
      <c r="CA233" s="33">
        <f>CA234</f>
        <v>468.12666666666672</v>
      </c>
      <c r="CB233" s="67">
        <v>200000</v>
      </c>
      <c r="CC233" s="60" t="s">
        <v>5755</v>
      </c>
      <c r="CD233" s="60">
        <v>275</v>
      </c>
      <c r="CE233" s="33">
        <f>CE234</f>
        <v>270.48333333333335</v>
      </c>
      <c r="CF233" s="60">
        <v>430</v>
      </c>
      <c r="CG233" s="33">
        <f>CG234</f>
        <v>410.1466666666667</v>
      </c>
      <c r="CH233" s="67">
        <v>200000</v>
      </c>
      <c r="CI233" s="60" t="s">
        <v>5755</v>
      </c>
      <c r="CJ233" s="60">
        <v>275</v>
      </c>
      <c r="CK233" s="33">
        <f>CK234</f>
        <v>321.61500000000001</v>
      </c>
      <c r="CL233" s="60">
        <v>430</v>
      </c>
      <c r="CM233" s="33">
        <f>CM234</f>
        <v>439.435</v>
      </c>
      <c r="CN233" s="61">
        <v>200000</v>
      </c>
      <c r="CO233" s="232" t="s">
        <v>5882</v>
      </c>
      <c r="CP233" s="233" t="s">
        <v>5882</v>
      </c>
      <c r="CQ233" s="233" t="s">
        <v>5882</v>
      </c>
      <c r="CR233" s="234" t="s">
        <v>5882</v>
      </c>
      <c r="CS233" s="232" t="s">
        <v>5882</v>
      </c>
      <c r="CT233" s="233" t="s">
        <v>5882</v>
      </c>
      <c r="CU233" s="234" t="s">
        <v>5882</v>
      </c>
      <c r="CV233" s="177">
        <v>8.8000000000000007</v>
      </c>
      <c r="CW233" s="177">
        <v>640</v>
      </c>
      <c r="CX233" s="60">
        <v>604</v>
      </c>
      <c r="CY233" s="60">
        <v>800</v>
      </c>
      <c r="CZ233" s="60">
        <v>749</v>
      </c>
      <c r="DA233" s="61">
        <v>200000</v>
      </c>
      <c r="DB233" s="29" t="s">
        <v>5934</v>
      </c>
      <c r="DC233" s="298" t="s">
        <v>4498</v>
      </c>
      <c r="DD233" s="357" t="s">
        <v>4636</v>
      </c>
    </row>
    <row r="234" spans="1:108">
      <c r="A234" s="18">
        <v>229</v>
      </c>
      <c r="B234" s="362"/>
      <c r="C234" s="362"/>
      <c r="D234" s="377"/>
      <c r="E234" s="377"/>
      <c r="F234" s="362"/>
      <c r="G234" s="369"/>
      <c r="H234" s="369"/>
      <c r="I234" s="41" t="s">
        <v>6030</v>
      </c>
      <c r="J234" s="215" t="s">
        <v>5</v>
      </c>
      <c r="K234" s="177" t="s">
        <v>5882</v>
      </c>
      <c r="L234" s="260" t="s">
        <v>4578</v>
      </c>
      <c r="M234" s="177" t="s">
        <v>4782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5882</v>
      </c>
      <c r="S234" s="177" t="s">
        <v>4474</v>
      </c>
      <c r="T234" s="177" t="s">
        <v>5882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2"/>
        <v>9.5</v>
      </c>
      <c r="AQ234" s="21">
        <f t="shared" si="133"/>
        <v>9.5</v>
      </c>
      <c r="AR234" s="215" t="s">
        <v>5897</v>
      </c>
      <c r="AS234" s="177" t="s">
        <v>4795</v>
      </c>
      <c r="AT234" s="177">
        <f t="shared" si="144"/>
        <v>10</v>
      </c>
      <c r="AU234" s="177">
        <v>20</v>
      </c>
      <c r="AV234" s="177">
        <f t="shared" si="135"/>
        <v>245</v>
      </c>
      <c r="AW234" s="21">
        <f t="shared" si="143"/>
        <v>45.05</v>
      </c>
      <c r="AX234" s="21">
        <f t="shared" si="138"/>
        <v>45.05</v>
      </c>
      <c r="AY234" s="21">
        <v>0</v>
      </c>
      <c r="AZ234" s="21">
        <v>90</v>
      </c>
      <c r="BA234" s="21">
        <f t="shared" si="136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5882</v>
      </c>
      <c r="BH234" s="228" t="s">
        <v>5882</v>
      </c>
      <c r="BI234" s="228" t="s">
        <v>5882</v>
      </c>
      <c r="BJ234" s="228" t="s">
        <v>5882</v>
      </c>
      <c r="BK234" s="228" t="s">
        <v>5882</v>
      </c>
      <c r="BL234" s="227" t="s">
        <v>5882</v>
      </c>
      <c r="BM234" s="228" t="s">
        <v>5882</v>
      </c>
      <c r="BN234" s="228" t="s">
        <v>5882</v>
      </c>
      <c r="BO234" s="228" t="s">
        <v>5882</v>
      </c>
      <c r="BP234" s="228" t="s">
        <v>5882</v>
      </c>
      <c r="BQ234" s="243" t="s">
        <v>5882</v>
      </c>
      <c r="BR234" s="228" t="s">
        <v>5882</v>
      </c>
      <c r="BS234" s="228" t="s">
        <v>5882</v>
      </c>
      <c r="BT234" s="228" t="s">
        <v>5882</v>
      </c>
      <c r="BU234" s="228" t="s">
        <v>5882</v>
      </c>
      <c r="BV234" s="243" t="s">
        <v>5882</v>
      </c>
      <c r="BW234" s="60" t="s">
        <v>5755</v>
      </c>
      <c r="BX234" s="60">
        <v>275</v>
      </c>
      <c r="BY234" s="47">
        <f>(286.51+289.06+273.87)/3</f>
        <v>283.14666666666665</v>
      </c>
      <c r="BZ234" s="60">
        <v>430</v>
      </c>
      <c r="CA234" s="47">
        <f>(468.84+459.87+475.67)/3</f>
        <v>468.12666666666672</v>
      </c>
      <c r="CB234" s="67">
        <v>200000</v>
      </c>
      <c r="CC234" s="60" t="s">
        <v>5755</v>
      </c>
      <c r="CD234" s="60">
        <v>275</v>
      </c>
      <c r="CE234" s="47">
        <f>(272.11+263.93+275.41)/3</f>
        <v>270.48333333333335</v>
      </c>
      <c r="CF234" s="60">
        <v>430</v>
      </c>
      <c r="CG234" s="47">
        <f>(404.61+411.91+413.92)/3</f>
        <v>410.1466666666667</v>
      </c>
      <c r="CH234" s="67">
        <v>200000</v>
      </c>
      <c r="CI234" s="60" t="s">
        <v>5755</v>
      </c>
      <c r="CJ234" s="60">
        <v>275</v>
      </c>
      <c r="CK234" s="47">
        <f>(317.39+325.84)/2</f>
        <v>321.61500000000001</v>
      </c>
      <c r="CL234" s="60">
        <v>430</v>
      </c>
      <c r="CM234" s="47">
        <f>(446.11+432.76)/2</f>
        <v>439.435</v>
      </c>
      <c r="CN234" s="61">
        <v>200000</v>
      </c>
      <c r="CO234" s="232" t="s">
        <v>5882</v>
      </c>
      <c r="CP234" s="233" t="s">
        <v>5882</v>
      </c>
      <c r="CQ234" s="233" t="s">
        <v>5882</v>
      </c>
      <c r="CR234" s="234" t="s">
        <v>5882</v>
      </c>
      <c r="CS234" s="232" t="s">
        <v>5882</v>
      </c>
      <c r="CT234" s="233" t="s">
        <v>5882</v>
      </c>
      <c r="CU234" s="234" t="s">
        <v>5882</v>
      </c>
      <c r="CV234" s="177">
        <v>8.8000000000000007</v>
      </c>
      <c r="CW234" s="177">
        <v>640</v>
      </c>
      <c r="CX234" s="60">
        <v>604</v>
      </c>
      <c r="CY234" s="60">
        <v>800</v>
      </c>
      <c r="CZ234" s="60">
        <v>749</v>
      </c>
      <c r="DA234" s="61">
        <v>200000</v>
      </c>
      <c r="DB234" s="29" t="s">
        <v>5934</v>
      </c>
      <c r="DC234" s="298" t="s">
        <v>4498</v>
      </c>
      <c r="DD234" s="357" t="s">
        <v>4636</v>
      </c>
    </row>
    <row r="235" spans="1:108">
      <c r="A235" s="18">
        <v>230</v>
      </c>
      <c r="B235" s="362"/>
      <c r="C235" s="362"/>
      <c r="D235" s="377"/>
      <c r="E235" s="377"/>
      <c r="F235" s="362"/>
      <c r="G235" s="369"/>
      <c r="H235" s="369"/>
      <c r="I235" s="149" t="s">
        <v>6031</v>
      </c>
      <c r="J235" s="215" t="s">
        <v>4</v>
      </c>
      <c r="K235" s="177" t="s">
        <v>6155</v>
      </c>
      <c r="L235" s="260" t="s">
        <v>4578</v>
      </c>
      <c r="M235" s="177" t="s">
        <v>4782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5882</v>
      </c>
      <c r="S235" s="177" t="s">
        <v>4474</v>
      </c>
      <c r="T235" s="177" t="s">
        <v>5882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2"/>
        <v>9.5</v>
      </c>
      <c r="AQ235" s="21">
        <f t="shared" si="133"/>
        <v>9.5</v>
      </c>
      <c r="AR235" s="215" t="s">
        <v>5897</v>
      </c>
      <c r="AS235" s="177" t="s">
        <v>4795</v>
      </c>
      <c r="AT235" s="177">
        <f t="shared" si="144"/>
        <v>10</v>
      </c>
      <c r="AU235" s="177">
        <v>20</v>
      </c>
      <c r="AV235" s="177">
        <f t="shared" si="135"/>
        <v>245</v>
      </c>
      <c r="AW235" s="21">
        <f t="shared" si="143"/>
        <v>45.05</v>
      </c>
      <c r="AX235" s="21">
        <f t="shared" si="138"/>
        <v>45.05</v>
      </c>
      <c r="AY235" s="21">
        <v>0</v>
      </c>
      <c r="AZ235" s="21">
        <v>90</v>
      </c>
      <c r="BA235" s="21">
        <f t="shared" si="136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5882</v>
      </c>
      <c r="BH235" s="228" t="s">
        <v>5882</v>
      </c>
      <c r="BI235" s="228" t="s">
        <v>5882</v>
      </c>
      <c r="BJ235" s="228" t="s">
        <v>5882</v>
      </c>
      <c r="BK235" s="228" t="s">
        <v>5882</v>
      </c>
      <c r="BL235" s="227" t="s">
        <v>5882</v>
      </c>
      <c r="BM235" s="228" t="s">
        <v>5882</v>
      </c>
      <c r="BN235" s="228" t="s">
        <v>5882</v>
      </c>
      <c r="BO235" s="228" t="s">
        <v>5882</v>
      </c>
      <c r="BP235" s="228" t="s">
        <v>5882</v>
      </c>
      <c r="BQ235" s="243" t="s">
        <v>5882</v>
      </c>
      <c r="BR235" s="228" t="s">
        <v>5882</v>
      </c>
      <c r="BS235" s="228" t="s">
        <v>5882</v>
      </c>
      <c r="BT235" s="228" t="s">
        <v>5882</v>
      </c>
      <c r="BU235" s="228" t="s">
        <v>5882</v>
      </c>
      <c r="BV235" s="243" t="s">
        <v>5882</v>
      </c>
      <c r="BW235" s="60" t="s">
        <v>5755</v>
      </c>
      <c r="BX235" s="60">
        <v>275</v>
      </c>
      <c r="BY235" s="33">
        <f>BY234</f>
        <v>283.14666666666665</v>
      </c>
      <c r="BZ235" s="60">
        <v>430</v>
      </c>
      <c r="CA235" s="33">
        <f>CA234</f>
        <v>468.12666666666672</v>
      </c>
      <c r="CB235" s="67">
        <v>200000</v>
      </c>
      <c r="CC235" s="60" t="s">
        <v>5755</v>
      </c>
      <c r="CD235" s="60">
        <v>275</v>
      </c>
      <c r="CE235" s="47">
        <f>(292.07+272.05+302.39)/3</f>
        <v>288.83666666666664</v>
      </c>
      <c r="CF235" s="60">
        <v>430</v>
      </c>
      <c r="CG235" s="47">
        <f>(424.48+413.91+415.79)/3</f>
        <v>418.06</v>
      </c>
      <c r="CH235" s="67">
        <v>200000</v>
      </c>
      <c r="CI235" s="60" t="s">
        <v>5755</v>
      </c>
      <c r="CJ235" s="60">
        <v>275</v>
      </c>
      <c r="CK235" s="47">
        <f>(323.11+327.72)/2</f>
        <v>325.41500000000002</v>
      </c>
      <c r="CL235" s="60">
        <v>430</v>
      </c>
      <c r="CM235" s="47">
        <f>(449.79+465.7)/2</f>
        <v>457.745</v>
      </c>
      <c r="CN235" s="61">
        <v>200000</v>
      </c>
      <c r="CO235" s="232" t="s">
        <v>5882</v>
      </c>
      <c r="CP235" s="233" t="s">
        <v>5882</v>
      </c>
      <c r="CQ235" s="233" t="s">
        <v>5882</v>
      </c>
      <c r="CR235" s="234" t="s">
        <v>5882</v>
      </c>
      <c r="CS235" s="232" t="s">
        <v>5882</v>
      </c>
      <c r="CT235" s="233" t="s">
        <v>5882</v>
      </c>
      <c r="CU235" s="234" t="s">
        <v>5882</v>
      </c>
      <c r="CV235" s="177">
        <v>8.8000000000000007</v>
      </c>
      <c r="CW235" s="177">
        <v>640</v>
      </c>
      <c r="CX235" s="60">
        <v>604</v>
      </c>
      <c r="CY235" s="60">
        <v>800</v>
      </c>
      <c r="CZ235" s="60">
        <v>749</v>
      </c>
      <c r="DA235" s="61">
        <v>200000</v>
      </c>
      <c r="DB235" s="41" t="s">
        <v>4840</v>
      </c>
      <c r="DC235" s="298" t="s">
        <v>4498</v>
      </c>
      <c r="DD235" s="357" t="s">
        <v>4636</v>
      </c>
    </row>
    <row r="236" spans="1:108">
      <c r="A236" s="18">
        <v>231</v>
      </c>
      <c r="B236" s="362"/>
      <c r="C236" s="362"/>
      <c r="D236" s="377"/>
      <c r="E236" s="377"/>
      <c r="F236" s="362"/>
      <c r="G236" s="369"/>
      <c r="H236" s="369"/>
      <c r="I236" s="149" t="s">
        <v>6032</v>
      </c>
      <c r="J236" s="215" t="s">
        <v>4</v>
      </c>
      <c r="K236" s="177" t="s">
        <v>6155</v>
      </c>
      <c r="L236" s="260" t="s">
        <v>4578</v>
      </c>
      <c r="M236" s="177" t="s">
        <v>4782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5882</v>
      </c>
      <c r="S236" s="177" t="s">
        <v>4474</v>
      </c>
      <c r="T236" s="177" t="s">
        <v>5882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2"/>
        <v>9.5</v>
      </c>
      <c r="AQ236" s="21">
        <f t="shared" si="133"/>
        <v>9.5</v>
      </c>
      <c r="AR236" s="215" t="s">
        <v>5897</v>
      </c>
      <c r="AS236" s="177" t="s">
        <v>4795</v>
      </c>
      <c r="AT236" s="21">
        <f t="shared" si="144"/>
        <v>10</v>
      </c>
      <c r="AU236" s="177">
        <v>20</v>
      </c>
      <c r="AV236" s="177">
        <f t="shared" si="135"/>
        <v>245</v>
      </c>
      <c r="AW236" s="21">
        <f t="shared" si="143"/>
        <v>45.05</v>
      </c>
      <c r="AX236" s="21">
        <f t="shared" si="138"/>
        <v>45.05</v>
      </c>
      <c r="AY236" s="21">
        <v>0</v>
      </c>
      <c r="AZ236" s="21">
        <v>90</v>
      </c>
      <c r="BA236" s="21">
        <f t="shared" si="136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5882</v>
      </c>
      <c r="BH236" s="228" t="s">
        <v>5882</v>
      </c>
      <c r="BI236" s="228" t="s">
        <v>5882</v>
      </c>
      <c r="BJ236" s="228" t="s">
        <v>5882</v>
      </c>
      <c r="BK236" s="228" t="s">
        <v>5882</v>
      </c>
      <c r="BL236" s="227" t="s">
        <v>5882</v>
      </c>
      <c r="BM236" s="228" t="s">
        <v>5882</v>
      </c>
      <c r="BN236" s="228" t="s">
        <v>5882</v>
      </c>
      <c r="BO236" s="228" t="s">
        <v>5882</v>
      </c>
      <c r="BP236" s="228" t="s">
        <v>5882</v>
      </c>
      <c r="BQ236" s="243" t="s">
        <v>5882</v>
      </c>
      <c r="BR236" s="228" t="s">
        <v>5882</v>
      </c>
      <c r="BS236" s="228" t="s">
        <v>5882</v>
      </c>
      <c r="BT236" s="228" t="s">
        <v>5882</v>
      </c>
      <c r="BU236" s="228" t="s">
        <v>5882</v>
      </c>
      <c r="BV236" s="243" t="s">
        <v>5882</v>
      </c>
      <c r="BW236" s="60" t="s">
        <v>5755</v>
      </c>
      <c r="BX236" s="60">
        <v>275</v>
      </c>
      <c r="BY236" s="33">
        <f>BY234</f>
        <v>283.14666666666665</v>
      </c>
      <c r="BZ236" s="60">
        <v>430</v>
      </c>
      <c r="CA236" s="33">
        <f>CA234</f>
        <v>468.12666666666672</v>
      </c>
      <c r="CB236" s="67">
        <v>200000</v>
      </c>
      <c r="CC236" s="60" t="s">
        <v>5755</v>
      </c>
      <c r="CD236" s="60">
        <v>275</v>
      </c>
      <c r="CE236" s="33">
        <f>CE235</f>
        <v>288.83666666666664</v>
      </c>
      <c r="CF236" s="60">
        <v>430</v>
      </c>
      <c r="CG236" s="33">
        <f>CG235</f>
        <v>418.06</v>
      </c>
      <c r="CH236" s="67">
        <v>200000</v>
      </c>
      <c r="CI236" s="60" t="s">
        <v>5755</v>
      </c>
      <c r="CJ236" s="60">
        <v>275</v>
      </c>
      <c r="CK236" s="33">
        <f>CK235</f>
        <v>325.41500000000002</v>
      </c>
      <c r="CL236" s="60">
        <v>430</v>
      </c>
      <c r="CM236" s="33">
        <f>CM235</f>
        <v>457.745</v>
      </c>
      <c r="CN236" s="61">
        <v>200000</v>
      </c>
      <c r="CO236" s="232" t="s">
        <v>5882</v>
      </c>
      <c r="CP236" s="233" t="s">
        <v>5882</v>
      </c>
      <c r="CQ236" s="233" t="s">
        <v>5882</v>
      </c>
      <c r="CR236" s="234" t="s">
        <v>5882</v>
      </c>
      <c r="CS236" s="232" t="s">
        <v>5882</v>
      </c>
      <c r="CT236" s="233" t="s">
        <v>5882</v>
      </c>
      <c r="CU236" s="234" t="s">
        <v>5882</v>
      </c>
      <c r="CV236" s="177">
        <v>10.9</v>
      </c>
      <c r="CW236" s="177">
        <v>900</v>
      </c>
      <c r="CX236" s="60">
        <v>918</v>
      </c>
      <c r="CY236" s="60">
        <v>1000</v>
      </c>
      <c r="CZ236" s="60">
        <v>1040</v>
      </c>
      <c r="DA236" s="61">
        <v>200000</v>
      </c>
      <c r="DB236" s="41" t="s">
        <v>5922</v>
      </c>
      <c r="DC236" s="298" t="s">
        <v>4498</v>
      </c>
      <c r="DD236" s="357" t="s">
        <v>4636</v>
      </c>
    </row>
    <row r="237" spans="1:108">
      <c r="A237" s="18">
        <v>232</v>
      </c>
      <c r="B237" s="362"/>
      <c r="C237" s="362"/>
      <c r="D237" s="377"/>
      <c r="E237" s="377"/>
      <c r="F237" s="362"/>
      <c r="G237" s="369"/>
      <c r="H237" s="369"/>
      <c r="I237" s="41" t="s">
        <v>6033</v>
      </c>
      <c r="J237" s="215" t="s">
        <v>5</v>
      </c>
      <c r="K237" s="177" t="s">
        <v>5882</v>
      </c>
      <c r="L237" s="260" t="s">
        <v>4578</v>
      </c>
      <c r="M237" s="177" t="s">
        <v>4782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5882</v>
      </c>
      <c r="S237" s="177" t="s">
        <v>4474</v>
      </c>
      <c r="T237" s="177" t="s">
        <v>5882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2"/>
        <v>9.5</v>
      </c>
      <c r="AQ237" s="21">
        <f t="shared" si="133"/>
        <v>9.5</v>
      </c>
      <c r="AR237" s="215" t="s">
        <v>5897</v>
      </c>
      <c r="AS237" s="177" t="s">
        <v>4795</v>
      </c>
      <c r="AT237" s="21">
        <f t="shared" si="144"/>
        <v>12.5</v>
      </c>
      <c r="AU237" s="177">
        <v>16</v>
      </c>
      <c r="AV237" s="177">
        <f t="shared" si="135"/>
        <v>157</v>
      </c>
      <c r="AW237" s="21">
        <f t="shared" si="143"/>
        <v>45.05</v>
      </c>
      <c r="AX237" s="21">
        <f t="shared" si="138"/>
        <v>45.05</v>
      </c>
      <c r="AY237" s="21">
        <v>0</v>
      </c>
      <c r="AZ237" s="21">
        <v>90</v>
      </c>
      <c r="BA237" s="21">
        <f t="shared" si="136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5882</v>
      </c>
      <c r="BH237" s="228" t="s">
        <v>5882</v>
      </c>
      <c r="BI237" s="228" t="s">
        <v>5882</v>
      </c>
      <c r="BJ237" s="228" t="s">
        <v>5882</v>
      </c>
      <c r="BK237" s="228" t="s">
        <v>5882</v>
      </c>
      <c r="BL237" s="227" t="s">
        <v>5882</v>
      </c>
      <c r="BM237" s="228" t="s">
        <v>5882</v>
      </c>
      <c r="BN237" s="228" t="s">
        <v>5882</v>
      </c>
      <c r="BO237" s="228" t="s">
        <v>5882</v>
      </c>
      <c r="BP237" s="228" t="s">
        <v>5882</v>
      </c>
      <c r="BQ237" s="243" t="s">
        <v>5882</v>
      </c>
      <c r="BR237" s="228" t="s">
        <v>5882</v>
      </c>
      <c r="BS237" s="228" t="s">
        <v>5882</v>
      </c>
      <c r="BT237" s="228" t="s">
        <v>5882</v>
      </c>
      <c r="BU237" s="228" t="s">
        <v>5882</v>
      </c>
      <c r="BV237" s="243" t="s">
        <v>5882</v>
      </c>
      <c r="BW237" s="60" t="s">
        <v>5755</v>
      </c>
      <c r="BX237" s="60">
        <v>275</v>
      </c>
      <c r="BY237" s="33">
        <f>BY234</f>
        <v>283.14666666666665</v>
      </c>
      <c r="BZ237" s="60">
        <v>430</v>
      </c>
      <c r="CA237" s="33">
        <f>CA234</f>
        <v>468.12666666666672</v>
      </c>
      <c r="CB237" s="67">
        <v>200000</v>
      </c>
      <c r="CC237" s="60" t="s">
        <v>5755</v>
      </c>
      <c r="CD237" s="60">
        <v>275</v>
      </c>
      <c r="CE237" s="47">
        <f>(290.65+281.97+303.76)/3</f>
        <v>292.12666666666667</v>
      </c>
      <c r="CF237" s="60">
        <v>430</v>
      </c>
      <c r="CG237" s="47">
        <f>(424.34+413.54+405.99)/3</f>
        <v>414.62333333333328</v>
      </c>
      <c r="CH237" s="67">
        <v>200000</v>
      </c>
      <c r="CI237" s="60" t="s">
        <v>5755</v>
      </c>
      <c r="CJ237" s="60">
        <v>275</v>
      </c>
      <c r="CK237" s="47">
        <f>(304.04+339.82)/2</f>
        <v>321.93</v>
      </c>
      <c r="CL237" s="60">
        <v>430</v>
      </c>
      <c r="CM237" s="47">
        <f>(480.44+436.58)/2</f>
        <v>458.51</v>
      </c>
      <c r="CN237" s="61">
        <v>200000</v>
      </c>
      <c r="CO237" s="232" t="s">
        <v>5882</v>
      </c>
      <c r="CP237" s="233" t="s">
        <v>5882</v>
      </c>
      <c r="CQ237" s="233" t="s">
        <v>5882</v>
      </c>
      <c r="CR237" s="234" t="s">
        <v>5882</v>
      </c>
      <c r="CS237" s="232" t="s">
        <v>5882</v>
      </c>
      <c r="CT237" s="233" t="s">
        <v>5882</v>
      </c>
      <c r="CU237" s="234" t="s">
        <v>5882</v>
      </c>
      <c r="CV237" s="177">
        <v>8.8000000000000007</v>
      </c>
      <c r="CW237" s="177">
        <v>640</v>
      </c>
      <c r="CX237" s="60">
        <v>694</v>
      </c>
      <c r="CY237" s="60">
        <v>800</v>
      </c>
      <c r="CZ237" s="60">
        <v>849</v>
      </c>
      <c r="DA237" s="61">
        <v>200000</v>
      </c>
      <c r="DB237" s="41" t="s">
        <v>4840</v>
      </c>
      <c r="DC237" s="298" t="s">
        <v>4498</v>
      </c>
      <c r="DD237" s="357" t="s">
        <v>4636</v>
      </c>
    </row>
    <row r="238" spans="1:108">
      <c r="A238" s="18">
        <v>233</v>
      </c>
      <c r="B238" s="362"/>
      <c r="C238" s="362"/>
      <c r="D238" s="377"/>
      <c r="E238" s="377"/>
      <c r="F238" s="362"/>
      <c r="G238" s="369"/>
      <c r="H238" s="369"/>
      <c r="I238" s="149" t="s">
        <v>6034</v>
      </c>
      <c r="J238" s="215" t="s">
        <v>4</v>
      </c>
      <c r="K238" s="177" t="s">
        <v>6155</v>
      </c>
      <c r="L238" s="260" t="s">
        <v>4578</v>
      </c>
      <c r="M238" s="177" t="s">
        <v>4782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5882</v>
      </c>
      <c r="S238" s="177" t="s">
        <v>4474</v>
      </c>
      <c r="T238" s="177" t="s">
        <v>5882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2"/>
        <v>9.5</v>
      </c>
      <c r="AQ238" s="21">
        <f t="shared" si="133"/>
        <v>9.5</v>
      </c>
      <c r="AR238" s="215" t="s">
        <v>5897</v>
      </c>
      <c r="AS238" s="177" t="s">
        <v>4797</v>
      </c>
      <c r="AT238" s="21">
        <f xml:space="preserve"> 100/AU238/0.25</f>
        <v>25</v>
      </c>
      <c r="AU238" s="177">
        <v>16</v>
      </c>
      <c r="AV238" s="177">
        <f t="shared" si="135"/>
        <v>157</v>
      </c>
      <c r="AW238" s="21">
        <f t="shared" si="143"/>
        <v>45.05</v>
      </c>
      <c r="AX238" s="21">
        <f t="shared" si="138"/>
        <v>45.05</v>
      </c>
      <c r="AY238" s="21">
        <v>0</v>
      </c>
      <c r="AZ238" s="21">
        <v>90</v>
      </c>
      <c r="BA238" s="21">
        <f t="shared" si="136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5882</v>
      </c>
      <c r="BH238" s="228" t="s">
        <v>5882</v>
      </c>
      <c r="BI238" s="228" t="s">
        <v>5882</v>
      </c>
      <c r="BJ238" s="228" t="s">
        <v>5882</v>
      </c>
      <c r="BK238" s="228" t="s">
        <v>5882</v>
      </c>
      <c r="BL238" s="227" t="s">
        <v>5882</v>
      </c>
      <c r="BM238" s="228" t="s">
        <v>5882</v>
      </c>
      <c r="BN238" s="228" t="s">
        <v>5882</v>
      </c>
      <c r="BO238" s="228" t="s">
        <v>5882</v>
      </c>
      <c r="BP238" s="228" t="s">
        <v>5882</v>
      </c>
      <c r="BQ238" s="243" t="s">
        <v>5882</v>
      </c>
      <c r="BR238" s="228" t="s">
        <v>5882</v>
      </c>
      <c r="BS238" s="228" t="s">
        <v>5882</v>
      </c>
      <c r="BT238" s="228" t="s">
        <v>5882</v>
      </c>
      <c r="BU238" s="228" t="s">
        <v>5882</v>
      </c>
      <c r="BV238" s="243" t="s">
        <v>5882</v>
      </c>
      <c r="BW238" s="60" t="s">
        <v>5755</v>
      </c>
      <c r="BX238" s="60">
        <v>275</v>
      </c>
      <c r="BY238" s="33">
        <f>BY234</f>
        <v>283.14666666666665</v>
      </c>
      <c r="BZ238" s="60">
        <v>430</v>
      </c>
      <c r="CA238" s="33">
        <f>CA234</f>
        <v>468.12666666666672</v>
      </c>
      <c r="CB238" s="67">
        <v>200000</v>
      </c>
      <c r="CC238" s="60" t="s">
        <v>5755</v>
      </c>
      <c r="CD238" s="60">
        <v>275</v>
      </c>
      <c r="CE238" s="33">
        <f>CE237</f>
        <v>292.12666666666667</v>
      </c>
      <c r="CF238" s="60">
        <v>430</v>
      </c>
      <c r="CG238" s="33">
        <f>CG237</f>
        <v>414.62333333333328</v>
      </c>
      <c r="CH238" s="67">
        <v>200000</v>
      </c>
      <c r="CI238" s="60" t="s">
        <v>5755</v>
      </c>
      <c r="CJ238" s="60">
        <v>275</v>
      </c>
      <c r="CK238" s="33">
        <f>CK237</f>
        <v>321.93</v>
      </c>
      <c r="CL238" s="60">
        <v>430</v>
      </c>
      <c r="CM238" s="33">
        <f>CM237</f>
        <v>458.51</v>
      </c>
      <c r="CN238" s="61">
        <v>200000</v>
      </c>
      <c r="CO238" s="232" t="s">
        <v>5882</v>
      </c>
      <c r="CP238" s="233" t="s">
        <v>5882</v>
      </c>
      <c r="CQ238" s="233" t="s">
        <v>5882</v>
      </c>
      <c r="CR238" s="234" t="s">
        <v>5882</v>
      </c>
      <c r="CS238" s="232" t="s">
        <v>5882</v>
      </c>
      <c r="CT238" s="233" t="s">
        <v>5882</v>
      </c>
      <c r="CU238" s="234" t="s">
        <v>5882</v>
      </c>
      <c r="CV238" s="177">
        <v>8.8000000000000007</v>
      </c>
      <c r="CW238" s="177">
        <v>640</v>
      </c>
      <c r="CX238" s="60">
        <v>694</v>
      </c>
      <c r="CY238" s="60">
        <v>800</v>
      </c>
      <c r="CZ238" s="60">
        <v>849</v>
      </c>
      <c r="DA238" s="61">
        <v>200000</v>
      </c>
      <c r="DB238" s="41" t="s">
        <v>4840</v>
      </c>
      <c r="DC238" s="298" t="s">
        <v>4498</v>
      </c>
      <c r="DD238" s="357" t="s">
        <v>4636</v>
      </c>
    </row>
    <row r="239" spans="1:108" ht="16.2" thickBot="1">
      <c r="A239" s="18">
        <v>234</v>
      </c>
      <c r="B239" s="362"/>
      <c r="C239" s="362"/>
      <c r="D239" s="377"/>
      <c r="E239" s="377"/>
      <c r="F239" s="362"/>
      <c r="G239" s="369"/>
      <c r="H239" s="369"/>
      <c r="I239" s="149" t="s">
        <v>6035</v>
      </c>
      <c r="J239" s="215" t="s">
        <v>4</v>
      </c>
      <c r="K239" s="177" t="s">
        <v>6155</v>
      </c>
      <c r="L239" s="260" t="s">
        <v>4578</v>
      </c>
      <c r="M239" s="177" t="s">
        <v>4782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5882</v>
      </c>
      <c r="S239" s="177" t="s">
        <v>4474</v>
      </c>
      <c r="T239" s="177" t="s">
        <v>5882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2"/>
        <v>9.5</v>
      </c>
      <c r="AQ239" s="21">
        <f t="shared" si="133"/>
        <v>9.5</v>
      </c>
      <c r="AR239" s="215" t="s">
        <v>5897</v>
      </c>
      <c r="AS239" s="177" t="s">
        <v>4795</v>
      </c>
      <c r="AT239" s="21">
        <f t="shared" si="144"/>
        <v>12.5</v>
      </c>
      <c r="AU239" s="177">
        <v>16</v>
      </c>
      <c r="AV239" s="177">
        <f t="shared" si="135"/>
        <v>157</v>
      </c>
      <c r="AW239" s="21">
        <f t="shared" si="143"/>
        <v>45.05</v>
      </c>
      <c r="AX239" s="21">
        <f t="shared" si="138"/>
        <v>45.05</v>
      </c>
      <c r="AY239" s="21">
        <v>0</v>
      </c>
      <c r="AZ239" s="21">
        <v>90</v>
      </c>
      <c r="BA239" s="21">
        <f t="shared" si="136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5882</v>
      </c>
      <c r="BH239" s="228" t="s">
        <v>5882</v>
      </c>
      <c r="BI239" s="228" t="s">
        <v>5882</v>
      </c>
      <c r="BJ239" s="228" t="s">
        <v>5882</v>
      </c>
      <c r="BK239" s="228" t="s">
        <v>5882</v>
      </c>
      <c r="BL239" s="227" t="s">
        <v>5882</v>
      </c>
      <c r="BM239" s="228" t="s">
        <v>5882</v>
      </c>
      <c r="BN239" s="228" t="s">
        <v>5882</v>
      </c>
      <c r="BO239" s="228" t="s">
        <v>5882</v>
      </c>
      <c r="BP239" s="228" t="s">
        <v>5882</v>
      </c>
      <c r="BQ239" s="243" t="s">
        <v>5882</v>
      </c>
      <c r="BR239" s="228" t="s">
        <v>5882</v>
      </c>
      <c r="BS239" s="228" t="s">
        <v>5882</v>
      </c>
      <c r="BT239" s="228" t="s">
        <v>5882</v>
      </c>
      <c r="BU239" s="228" t="s">
        <v>5882</v>
      </c>
      <c r="BV239" s="243" t="s">
        <v>5882</v>
      </c>
      <c r="BW239" s="87" t="s">
        <v>5755</v>
      </c>
      <c r="BX239" s="87">
        <v>275</v>
      </c>
      <c r="BY239" s="35">
        <f>BY234</f>
        <v>283.14666666666665</v>
      </c>
      <c r="BZ239" s="87">
        <v>430</v>
      </c>
      <c r="CA239" s="35">
        <f>CA234</f>
        <v>468.12666666666672</v>
      </c>
      <c r="CB239" s="70">
        <v>200000</v>
      </c>
      <c r="CC239" s="87" t="s">
        <v>5755</v>
      </c>
      <c r="CD239" s="87">
        <v>275</v>
      </c>
      <c r="CE239" s="35">
        <f>CE237</f>
        <v>292.12666666666667</v>
      </c>
      <c r="CF239" s="87">
        <v>430</v>
      </c>
      <c r="CG239" s="35">
        <f>CG237</f>
        <v>414.62333333333328</v>
      </c>
      <c r="CH239" s="70">
        <v>200000</v>
      </c>
      <c r="CI239" s="87" t="s">
        <v>5755</v>
      </c>
      <c r="CJ239" s="87">
        <v>275</v>
      </c>
      <c r="CK239" s="35">
        <f>CK237</f>
        <v>321.93</v>
      </c>
      <c r="CL239" s="87">
        <v>430</v>
      </c>
      <c r="CM239" s="35">
        <f>CM237</f>
        <v>458.51</v>
      </c>
      <c r="CN239" s="77">
        <v>200000</v>
      </c>
      <c r="CO239" s="232" t="s">
        <v>5882</v>
      </c>
      <c r="CP239" s="233" t="s">
        <v>5882</v>
      </c>
      <c r="CQ239" s="233" t="s">
        <v>5882</v>
      </c>
      <c r="CR239" s="234" t="s">
        <v>5882</v>
      </c>
      <c r="CS239" s="232" t="s">
        <v>5882</v>
      </c>
      <c r="CT239" s="233" t="s">
        <v>5882</v>
      </c>
      <c r="CU239" s="234" t="s">
        <v>5882</v>
      </c>
      <c r="CV239" s="177">
        <v>8.8000000000000007</v>
      </c>
      <c r="CW239" s="177">
        <v>640</v>
      </c>
      <c r="CX239" s="60">
        <v>694</v>
      </c>
      <c r="CY239" s="60">
        <v>800</v>
      </c>
      <c r="CZ239" s="60">
        <v>849</v>
      </c>
      <c r="DA239" s="61">
        <v>200000</v>
      </c>
      <c r="DB239" s="41" t="s">
        <v>28</v>
      </c>
      <c r="DC239" s="298" t="s">
        <v>4498</v>
      </c>
      <c r="DD239" s="357" t="s">
        <v>4636</v>
      </c>
    </row>
    <row r="240" spans="1:108">
      <c r="A240" s="18">
        <v>235</v>
      </c>
      <c r="B240" s="362"/>
      <c r="C240" s="362"/>
      <c r="D240" s="377"/>
      <c r="E240" s="377"/>
      <c r="F240" s="362"/>
      <c r="G240" s="369"/>
      <c r="H240" s="369"/>
      <c r="I240" s="41" t="s">
        <v>6036</v>
      </c>
      <c r="J240" s="215" t="s">
        <v>5</v>
      </c>
      <c r="K240" s="177" t="s">
        <v>5882</v>
      </c>
      <c r="L240" s="260" t="s">
        <v>4578</v>
      </c>
      <c r="M240" s="177" t="s">
        <v>4782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5882</v>
      </c>
      <c r="S240" s="177" t="s">
        <v>4474</v>
      </c>
      <c r="T240" s="177" t="s">
        <v>5882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2"/>
        <v>9.5</v>
      </c>
      <c r="AQ240" s="21">
        <f t="shared" si="133"/>
        <v>9.5</v>
      </c>
      <c r="AR240" s="215" t="s">
        <v>5897</v>
      </c>
      <c r="AS240" s="177" t="s">
        <v>4795</v>
      </c>
      <c r="AT240" s="21">
        <f t="shared" si="144"/>
        <v>10</v>
      </c>
      <c r="AU240" s="177">
        <v>20</v>
      </c>
      <c r="AV240" s="177">
        <f t="shared" si="135"/>
        <v>245</v>
      </c>
      <c r="AW240" s="21">
        <f t="shared" si="143"/>
        <v>45.05</v>
      </c>
      <c r="AX240" s="21">
        <f t="shared" si="138"/>
        <v>45.05</v>
      </c>
      <c r="AY240" s="21">
        <v>60</v>
      </c>
      <c r="AZ240" s="21">
        <v>90</v>
      </c>
      <c r="BA240" s="21">
        <f t="shared" si="136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5882</v>
      </c>
      <c r="BH240" s="228" t="s">
        <v>5882</v>
      </c>
      <c r="BI240" s="228" t="s">
        <v>5882</v>
      </c>
      <c r="BJ240" s="228" t="s">
        <v>5882</v>
      </c>
      <c r="BK240" s="228" t="s">
        <v>5882</v>
      </c>
      <c r="BL240" s="227" t="s">
        <v>5882</v>
      </c>
      <c r="BM240" s="228" t="s">
        <v>5882</v>
      </c>
      <c r="BN240" s="228" t="s">
        <v>5882</v>
      </c>
      <c r="BO240" s="228" t="s">
        <v>5882</v>
      </c>
      <c r="BP240" s="228" t="s">
        <v>5882</v>
      </c>
      <c r="BQ240" s="243" t="s">
        <v>5882</v>
      </c>
      <c r="BR240" s="228" t="s">
        <v>5882</v>
      </c>
      <c r="BS240" s="228" t="s">
        <v>5882</v>
      </c>
      <c r="BT240" s="228" t="s">
        <v>5882</v>
      </c>
      <c r="BU240" s="228" t="s">
        <v>5882</v>
      </c>
      <c r="BV240" s="243" t="s">
        <v>5882</v>
      </c>
      <c r="BW240" s="65" t="s">
        <v>5755</v>
      </c>
      <c r="BX240" s="65">
        <v>275</v>
      </c>
      <c r="BY240" s="72">
        <f>(265.39+270.37)/2</f>
        <v>267.88</v>
      </c>
      <c r="BZ240" s="65">
        <v>430</v>
      </c>
      <c r="CA240" s="72">
        <f>(470.74+461.11)/2</f>
        <v>465.92500000000001</v>
      </c>
      <c r="CB240" s="81">
        <f>(210869.3+166656.1)/2</f>
        <v>188762.7</v>
      </c>
      <c r="CC240" s="65" t="s">
        <v>5755</v>
      </c>
      <c r="CD240" s="65">
        <v>275</v>
      </c>
      <c r="CE240" s="72">
        <f>(241.1+330.56)/2</f>
        <v>285.83</v>
      </c>
      <c r="CF240" s="65">
        <v>430</v>
      </c>
      <c r="CG240" s="72">
        <f>(348.52+429.25)/2</f>
        <v>388.88499999999999</v>
      </c>
      <c r="CH240" s="81">
        <v>201698.5</v>
      </c>
      <c r="CI240" s="65" t="s">
        <v>5755</v>
      </c>
      <c r="CJ240" s="65">
        <v>275</v>
      </c>
      <c r="CK240" s="65">
        <f>(317.16+310.78)/2</f>
        <v>313.97000000000003</v>
      </c>
      <c r="CL240" s="65">
        <v>430</v>
      </c>
      <c r="CM240" s="72">
        <f>(487.18+477.8)/2</f>
        <v>482.49</v>
      </c>
      <c r="CN240" s="95">
        <f>(194473.9+196650.4)/2</f>
        <v>195562.15</v>
      </c>
      <c r="CO240" s="232" t="s">
        <v>5882</v>
      </c>
      <c r="CP240" s="233" t="s">
        <v>5882</v>
      </c>
      <c r="CQ240" s="233" t="s">
        <v>5882</v>
      </c>
      <c r="CR240" s="234" t="s">
        <v>5882</v>
      </c>
      <c r="CS240" s="232" t="s">
        <v>5882</v>
      </c>
      <c r="CT240" s="233" t="s">
        <v>5882</v>
      </c>
      <c r="CU240" s="234" t="s">
        <v>5882</v>
      </c>
      <c r="CV240" s="177">
        <v>8.8000000000000007</v>
      </c>
      <c r="CW240" s="177">
        <v>640</v>
      </c>
      <c r="CX240" s="60">
        <v>604</v>
      </c>
      <c r="CY240" s="60">
        <v>800</v>
      </c>
      <c r="CZ240" s="60">
        <v>749</v>
      </c>
      <c r="DA240" s="61">
        <v>200000</v>
      </c>
      <c r="DB240" s="41" t="s">
        <v>5933</v>
      </c>
      <c r="DC240" s="298" t="s">
        <v>4498</v>
      </c>
      <c r="DD240" s="357" t="s">
        <v>4636</v>
      </c>
    </row>
    <row r="241" spans="1:108">
      <c r="A241" s="18">
        <v>236</v>
      </c>
      <c r="B241" s="362"/>
      <c r="C241" s="362"/>
      <c r="D241" s="377"/>
      <c r="E241" s="377"/>
      <c r="F241" s="362"/>
      <c r="G241" s="369"/>
      <c r="H241" s="369"/>
      <c r="I241" s="149" t="s">
        <v>6037</v>
      </c>
      <c r="J241" s="215" t="s">
        <v>4</v>
      </c>
      <c r="K241" s="177" t="s">
        <v>6155</v>
      </c>
      <c r="L241" s="260" t="s">
        <v>4578</v>
      </c>
      <c r="M241" s="177" t="s">
        <v>4782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5882</v>
      </c>
      <c r="S241" s="177" t="s">
        <v>4474</v>
      </c>
      <c r="T241" s="177" t="s">
        <v>5882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2"/>
        <v>9.5</v>
      </c>
      <c r="AQ241" s="21">
        <f t="shared" si="133"/>
        <v>9.5</v>
      </c>
      <c r="AR241" s="215" t="s">
        <v>5897</v>
      </c>
      <c r="AS241" s="177" t="s">
        <v>4795</v>
      </c>
      <c r="AT241" s="21">
        <f t="shared" si="144"/>
        <v>10</v>
      </c>
      <c r="AU241" s="177">
        <v>20</v>
      </c>
      <c r="AV241" s="177">
        <f t="shared" si="135"/>
        <v>245</v>
      </c>
      <c r="AW241" s="21">
        <f t="shared" si="143"/>
        <v>45.05</v>
      </c>
      <c r="AX241" s="21">
        <f t="shared" si="138"/>
        <v>45.05</v>
      </c>
      <c r="AY241" s="21">
        <v>60</v>
      </c>
      <c r="AZ241" s="21">
        <v>90</v>
      </c>
      <c r="BA241" s="21">
        <f t="shared" si="136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5882</v>
      </c>
      <c r="BH241" s="228" t="s">
        <v>5882</v>
      </c>
      <c r="BI241" s="228" t="s">
        <v>5882</v>
      </c>
      <c r="BJ241" s="228" t="s">
        <v>5882</v>
      </c>
      <c r="BK241" s="228" t="s">
        <v>5882</v>
      </c>
      <c r="BL241" s="227" t="s">
        <v>5882</v>
      </c>
      <c r="BM241" s="228" t="s">
        <v>5882</v>
      </c>
      <c r="BN241" s="228" t="s">
        <v>5882</v>
      </c>
      <c r="BO241" s="228" t="s">
        <v>5882</v>
      </c>
      <c r="BP241" s="228" t="s">
        <v>5882</v>
      </c>
      <c r="BQ241" s="243" t="s">
        <v>5882</v>
      </c>
      <c r="BR241" s="228" t="s">
        <v>5882</v>
      </c>
      <c r="BS241" s="228" t="s">
        <v>5882</v>
      </c>
      <c r="BT241" s="228" t="s">
        <v>5882</v>
      </c>
      <c r="BU241" s="228" t="s">
        <v>5882</v>
      </c>
      <c r="BV241" s="243" t="s">
        <v>5882</v>
      </c>
      <c r="BW241" s="60" t="s">
        <v>5755</v>
      </c>
      <c r="BX241" s="60">
        <v>275</v>
      </c>
      <c r="BY241" s="33">
        <f>BY240</f>
        <v>267.88</v>
      </c>
      <c r="BZ241" s="60">
        <v>430</v>
      </c>
      <c r="CA241" s="33">
        <f>CA240</f>
        <v>465.92500000000001</v>
      </c>
      <c r="CB241" s="67">
        <f>CB240</f>
        <v>188762.7</v>
      </c>
      <c r="CC241" s="60" t="s">
        <v>5755</v>
      </c>
      <c r="CD241" s="60">
        <v>275</v>
      </c>
      <c r="CE241" s="33">
        <f>CE240</f>
        <v>285.83</v>
      </c>
      <c r="CF241" s="60">
        <v>430</v>
      </c>
      <c r="CG241" s="33">
        <f>CG240</f>
        <v>388.88499999999999</v>
      </c>
      <c r="CH241" s="67">
        <f>CH240</f>
        <v>201698.5</v>
      </c>
      <c r="CI241" s="60" t="s">
        <v>5755</v>
      </c>
      <c r="CJ241" s="60">
        <v>275</v>
      </c>
      <c r="CK241" s="32">
        <v>360</v>
      </c>
      <c r="CL241" s="60">
        <v>430</v>
      </c>
      <c r="CM241" s="32">
        <v>530</v>
      </c>
      <c r="CN241" s="61">
        <v>200000</v>
      </c>
      <c r="CO241" s="232" t="s">
        <v>5882</v>
      </c>
      <c r="CP241" s="233" t="s">
        <v>5882</v>
      </c>
      <c r="CQ241" s="233" t="s">
        <v>5882</v>
      </c>
      <c r="CR241" s="234" t="s">
        <v>5882</v>
      </c>
      <c r="CS241" s="232" t="s">
        <v>5882</v>
      </c>
      <c r="CT241" s="233" t="s">
        <v>5882</v>
      </c>
      <c r="CU241" s="234" t="s">
        <v>5882</v>
      </c>
      <c r="CV241" s="177">
        <v>8.8000000000000007</v>
      </c>
      <c r="CW241" s="177">
        <v>640</v>
      </c>
      <c r="CX241" s="60">
        <v>604</v>
      </c>
      <c r="CY241" s="60">
        <v>800</v>
      </c>
      <c r="CZ241" s="60">
        <v>749</v>
      </c>
      <c r="DA241" s="61">
        <v>200000</v>
      </c>
      <c r="DB241" s="41" t="s">
        <v>5926</v>
      </c>
      <c r="DC241" s="298" t="s">
        <v>4498</v>
      </c>
      <c r="DD241" s="357" t="s">
        <v>4636</v>
      </c>
    </row>
    <row r="242" spans="1:108">
      <c r="A242" s="18">
        <v>237</v>
      </c>
      <c r="B242" s="362"/>
      <c r="C242" s="362"/>
      <c r="D242" s="377"/>
      <c r="E242" s="377"/>
      <c r="F242" s="362"/>
      <c r="G242" s="369"/>
      <c r="H242" s="369"/>
      <c r="I242" s="149" t="s">
        <v>6038</v>
      </c>
      <c r="J242" s="215" t="s">
        <v>4</v>
      </c>
      <c r="K242" s="177" t="s">
        <v>6155</v>
      </c>
      <c r="L242" s="260" t="s">
        <v>4578</v>
      </c>
      <c r="M242" s="177" t="s">
        <v>4782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5882</v>
      </c>
      <c r="S242" s="177" t="s">
        <v>4474</v>
      </c>
      <c r="T242" s="177" t="s">
        <v>5882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2"/>
        <v>9.5</v>
      </c>
      <c r="AQ242" s="21">
        <f t="shared" si="133"/>
        <v>9.5</v>
      </c>
      <c r="AR242" s="215" t="s">
        <v>5897</v>
      </c>
      <c r="AS242" s="177" t="s">
        <v>4795</v>
      </c>
      <c r="AT242" s="177">
        <f t="shared" si="144"/>
        <v>10</v>
      </c>
      <c r="AU242" s="177">
        <v>20</v>
      </c>
      <c r="AV242" s="177">
        <f t="shared" si="135"/>
        <v>245</v>
      </c>
      <c r="AW242" s="21">
        <f t="shared" si="143"/>
        <v>45.05</v>
      </c>
      <c r="AX242" s="21">
        <f t="shared" si="138"/>
        <v>45.05</v>
      </c>
      <c r="AY242" s="21">
        <v>60</v>
      </c>
      <c r="AZ242" s="21">
        <v>90</v>
      </c>
      <c r="BA242" s="21">
        <f t="shared" si="136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5882</v>
      </c>
      <c r="BH242" s="228" t="s">
        <v>5882</v>
      </c>
      <c r="BI242" s="228" t="s">
        <v>5882</v>
      </c>
      <c r="BJ242" s="228" t="s">
        <v>5882</v>
      </c>
      <c r="BK242" s="228" t="s">
        <v>5882</v>
      </c>
      <c r="BL242" s="227" t="s">
        <v>5882</v>
      </c>
      <c r="BM242" s="228" t="s">
        <v>5882</v>
      </c>
      <c r="BN242" s="228" t="s">
        <v>5882</v>
      </c>
      <c r="BO242" s="228" t="s">
        <v>5882</v>
      </c>
      <c r="BP242" s="228" t="s">
        <v>5882</v>
      </c>
      <c r="BQ242" s="243" t="s">
        <v>5882</v>
      </c>
      <c r="BR242" s="228" t="s">
        <v>5882</v>
      </c>
      <c r="BS242" s="228" t="s">
        <v>5882</v>
      </c>
      <c r="BT242" s="228" t="s">
        <v>5882</v>
      </c>
      <c r="BU242" s="228" t="s">
        <v>5882</v>
      </c>
      <c r="BV242" s="243" t="s">
        <v>5882</v>
      </c>
      <c r="BW242" s="60" t="s">
        <v>5755</v>
      </c>
      <c r="BX242" s="60">
        <v>275</v>
      </c>
      <c r="BY242" s="33">
        <f>BY241</f>
        <v>267.88</v>
      </c>
      <c r="BZ242" s="60">
        <v>430</v>
      </c>
      <c r="CA242" s="33">
        <f>CA241</f>
        <v>465.92500000000001</v>
      </c>
      <c r="CB242" s="67">
        <f>CB240</f>
        <v>188762.7</v>
      </c>
      <c r="CC242" s="60" t="s">
        <v>5755</v>
      </c>
      <c r="CD242" s="60">
        <v>275</v>
      </c>
      <c r="CE242" s="47">
        <f>CE244</f>
        <v>271.22500000000002</v>
      </c>
      <c r="CF242" s="60">
        <v>430</v>
      </c>
      <c r="CG242" s="47">
        <f>CG244</f>
        <v>430.21000000000004</v>
      </c>
      <c r="CH242" s="152">
        <f>CH244</f>
        <v>193940.4</v>
      </c>
      <c r="CI242" s="60" t="s">
        <v>5755</v>
      </c>
      <c r="CJ242" s="60">
        <v>275</v>
      </c>
      <c r="CK242" s="47">
        <f>(304.87+272.88)/2</f>
        <v>288.875</v>
      </c>
      <c r="CL242" s="47">
        <v>430</v>
      </c>
      <c r="CM242" s="47">
        <f>(525.66+485.21)/2</f>
        <v>505.43499999999995</v>
      </c>
      <c r="CN242" s="152">
        <f>(209215.9+186593.3)/2</f>
        <v>197904.59999999998</v>
      </c>
      <c r="CO242" s="232" t="s">
        <v>5882</v>
      </c>
      <c r="CP242" s="233" t="s">
        <v>5882</v>
      </c>
      <c r="CQ242" s="233" t="s">
        <v>5882</v>
      </c>
      <c r="CR242" s="234" t="s">
        <v>5882</v>
      </c>
      <c r="CS242" s="232" t="s">
        <v>5882</v>
      </c>
      <c r="CT242" s="233" t="s">
        <v>5882</v>
      </c>
      <c r="CU242" s="234" t="s">
        <v>5882</v>
      </c>
      <c r="CV242" s="177">
        <v>8.8000000000000007</v>
      </c>
      <c r="CW242" s="177">
        <v>640</v>
      </c>
      <c r="CX242" s="60">
        <v>604</v>
      </c>
      <c r="CY242" s="60">
        <v>800</v>
      </c>
      <c r="CZ242" s="60">
        <v>749</v>
      </c>
      <c r="DA242" s="61">
        <v>200000</v>
      </c>
      <c r="DB242" s="41" t="s">
        <v>4840</v>
      </c>
      <c r="DC242" s="298" t="s">
        <v>4498</v>
      </c>
      <c r="DD242" s="357" t="s">
        <v>4636</v>
      </c>
    </row>
    <row r="243" spans="1:108">
      <c r="A243" s="18">
        <v>238</v>
      </c>
      <c r="B243" s="362"/>
      <c r="C243" s="362"/>
      <c r="D243" s="377"/>
      <c r="E243" s="377"/>
      <c r="F243" s="362"/>
      <c r="G243" s="369"/>
      <c r="H243" s="369"/>
      <c r="I243" s="149" t="s">
        <v>6039</v>
      </c>
      <c r="J243" s="215" t="s">
        <v>4</v>
      </c>
      <c r="K243" s="177" t="s">
        <v>6155</v>
      </c>
      <c r="L243" s="260" t="s">
        <v>4578</v>
      </c>
      <c r="M243" s="177" t="s">
        <v>4782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5882</v>
      </c>
      <c r="S243" s="177" t="s">
        <v>4474</v>
      </c>
      <c r="T243" s="177" t="s">
        <v>5882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2"/>
        <v>9.5</v>
      </c>
      <c r="AQ243" s="21">
        <f t="shared" si="133"/>
        <v>9.5</v>
      </c>
      <c r="AR243" s="215" t="s">
        <v>5897</v>
      </c>
      <c r="AS243" s="177" t="s">
        <v>4795</v>
      </c>
      <c r="AT243" s="177">
        <f t="shared" si="144"/>
        <v>10</v>
      </c>
      <c r="AU243" s="177">
        <v>20</v>
      </c>
      <c r="AV243" s="177">
        <f t="shared" si="135"/>
        <v>245</v>
      </c>
      <c r="AW243" s="21">
        <f t="shared" si="143"/>
        <v>45.05</v>
      </c>
      <c r="AX243" s="21">
        <f t="shared" si="138"/>
        <v>45.05</v>
      </c>
      <c r="AY243" s="21">
        <v>60</v>
      </c>
      <c r="AZ243" s="21">
        <v>90</v>
      </c>
      <c r="BA243" s="21">
        <f t="shared" si="136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5882</v>
      </c>
      <c r="BH243" s="228" t="s">
        <v>5882</v>
      </c>
      <c r="BI243" s="228" t="s">
        <v>5882</v>
      </c>
      <c r="BJ243" s="228" t="s">
        <v>5882</v>
      </c>
      <c r="BK243" s="228" t="s">
        <v>5882</v>
      </c>
      <c r="BL243" s="227" t="s">
        <v>5882</v>
      </c>
      <c r="BM243" s="228" t="s">
        <v>5882</v>
      </c>
      <c r="BN243" s="228" t="s">
        <v>5882</v>
      </c>
      <c r="BO243" s="228" t="s">
        <v>5882</v>
      </c>
      <c r="BP243" s="228" t="s">
        <v>5882</v>
      </c>
      <c r="BQ243" s="243" t="s">
        <v>5882</v>
      </c>
      <c r="BR243" s="228" t="s">
        <v>5882</v>
      </c>
      <c r="BS243" s="228" t="s">
        <v>5882</v>
      </c>
      <c r="BT243" s="228" t="s">
        <v>5882</v>
      </c>
      <c r="BU243" s="228" t="s">
        <v>5882</v>
      </c>
      <c r="BV243" s="243" t="s">
        <v>5882</v>
      </c>
      <c r="BW243" s="60" t="s">
        <v>5755</v>
      </c>
      <c r="BX243" s="60">
        <v>275</v>
      </c>
      <c r="BY243" s="33">
        <f>BY242</f>
        <v>267.88</v>
      </c>
      <c r="BZ243" s="60">
        <v>430</v>
      </c>
      <c r="CA243" s="33">
        <f>CA242</f>
        <v>465.92500000000001</v>
      </c>
      <c r="CB243" s="67">
        <f>CB240</f>
        <v>188762.7</v>
      </c>
      <c r="CC243" s="60" t="s">
        <v>5755</v>
      </c>
      <c r="CD243" s="60">
        <v>275</v>
      </c>
      <c r="CE243" s="32">
        <v>360</v>
      </c>
      <c r="CF243" s="60">
        <v>430</v>
      </c>
      <c r="CG243" s="32">
        <v>530</v>
      </c>
      <c r="CH243" s="67">
        <f>CH244</f>
        <v>193940.4</v>
      </c>
      <c r="CI243" s="60" t="s">
        <v>5755</v>
      </c>
      <c r="CJ243" s="60">
        <v>275</v>
      </c>
      <c r="CK243" s="33">
        <v>360</v>
      </c>
      <c r="CL243" s="47">
        <v>430</v>
      </c>
      <c r="CM243" s="33">
        <v>530</v>
      </c>
      <c r="CN243" s="61">
        <v>200000</v>
      </c>
      <c r="CO243" s="232" t="s">
        <v>5882</v>
      </c>
      <c r="CP243" s="233" t="s">
        <v>5882</v>
      </c>
      <c r="CQ243" s="233" t="s">
        <v>5882</v>
      </c>
      <c r="CR243" s="234" t="s">
        <v>5882</v>
      </c>
      <c r="CS243" s="232" t="s">
        <v>5882</v>
      </c>
      <c r="CT243" s="233" t="s">
        <v>5882</v>
      </c>
      <c r="CU243" s="234" t="s">
        <v>5882</v>
      </c>
      <c r="CV243" s="177">
        <v>8.8000000000000007</v>
      </c>
      <c r="CW243" s="177">
        <v>640</v>
      </c>
      <c r="CX243" s="60">
        <v>604</v>
      </c>
      <c r="CY243" s="60">
        <v>800</v>
      </c>
      <c r="CZ243" s="60">
        <v>749</v>
      </c>
      <c r="DA243" s="61">
        <v>200000</v>
      </c>
      <c r="DB243" s="41" t="s">
        <v>4840</v>
      </c>
      <c r="DC243" s="298" t="s">
        <v>4498</v>
      </c>
      <c r="DD243" s="357" t="s">
        <v>4636</v>
      </c>
    </row>
    <row r="244" spans="1:108">
      <c r="A244" s="18">
        <v>239</v>
      </c>
      <c r="B244" s="362"/>
      <c r="C244" s="362"/>
      <c r="D244" s="377"/>
      <c r="E244" s="377"/>
      <c r="F244" s="362"/>
      <c r="G244" s="369"/>
      <c r="H244" s="369"/>
      <c r="I244" s="41" t="s">
        <v>6040</v>
      </c>
      <c r="J244" s="215" t="s">
        <v>5</v>
      </c>
      <c r="K244" s="177" t="s">
        <v>5882</v>
      </c>
      <c r="L244" s="260" t="s">
        <v>4578</v>
      </c>
      <c r="M244" s="177" t="s">
        <v>4782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5882</v>
      </c>
      <c r="S244" s="177" t="s">
        <v>4474</v>
      </c>
      <c r="T244" s="177" t="s">
        <v>5882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2"/>
        <v>9.5</v>
      </c>
      <c r="AQ244" s="21">
        <f t="shared" si="133"/>
        <v>9.5</v>
      </c>
      <c r="AR244" s="215" t="s">
        <v>5897</v>
      </c>
      <c r="AS244" s="177" t="s">
        <v>4795</v>
      </c>
      <c r="AT244" s="177">
        <f t="shared" si="144"/>
        <v>10</v>
      </c>
      <c r="AU244" s="177">
        <v>20</v>
      </c>
      <c r="AV244" s="177">
        <f t="shared" si="135"/>
        <v>245</v>
      </c>
      <c r="AW244" s="21">
        <f t="shared" si="143"/>
        <v>45.05</v>
      </c>
      <c r="AX244" s="21">
        <f t="shared" si="138"/>
        <v>45.05</v>
      </c>
      <c r="AY244" s="21">
        <v>60</v>
      </c>
      <c r="AZ244" s="21">
        <v>90</v>
      </c>
      <c r="BA244" s="21">
        <f t="shared" si="136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5882</v>
      </c>
      <c r="BH244" s="228" t="s">
        <v>5882</v>
      </c>
      <c r="BI244" s="228" t="s">
        <v>5882</v>
      </c>
      <c r="BJ244" s="228" t="s">
        <v>5882</v>
      </c>
      <c r="BK244" s="228" t="s">
        <v>5882</v>
      </c>
      <c r="BL244" s="227" t="s">
        <v>5882</v>
      </c>
      <c r="BM244" s="228" t="s">
        <v>5882</v>
      </c>
      <c r="BN244" s="228" t="s">
        <v>5882</v>
      </c>
      <c r="BO244" s="228" t="s">
        <v>5882</v>
      </c>
      <c r="BP244" s="228" t="s">
        <v>5882</v>
      </c>
      <c r="BQ244" s="243" t="s">
        <v>5882</v>
      </c>
      <c r="BR244" s="228" t="s">
        <v>5882</v>
      </c>
      <c r="BS244" s="228" t="s">
        <v>5882</v>
      </c>
      <c r="BT244" s="228" t="s">
        <v>5882</v>
      </c>
      <c r="BU244" s="228" t="s">
        <v>5882</v>
      </c>
      <c r="BV244" s="243" t="s">
        <v>5882</v>
      </c>
      <c r="BW244" s="60" t="s">
        <v>5755</v>
      </c>
      <c r="BX244" s="60">
        <v>275</v>
      </c>
      <c r="BY244" s="47">
        <f>(340.28+311.71)/2</f>
        <v>325.995</v>
      </c>
      <c r="BZ244" s="60">
        <v>430</v>
      </c>
      <c r="CA244" s="47">
        <f>(508.55+389.08)/2</f>
        <v>448.815</v>
      </c>
      <c r="CB244" s="152">
        <f>(202745+199174.5)/2</f>
        <v>200959.75</v>
      </c>
      <c r="CC244" s="60" t="s">
        <v>5755</v>
      </c>
      <c r="CD244" s="60">
        <v>275</v>
      </c>
      <c r="CE244" s="47">
        <f>(235.62+306.83)/2</f>
        <v>271.22500000000002</v>
      </c>
      <c r="CF244" s="60">
        <v>430</v>
      </c>
      <c r="CG244" s="47">
        <f>(410.41+450.01)/2</f>
        <v>430.21000000000004</v>
      </c>
      <c r="CH244" s="69">
        <v>193940.4</v>
      </c>
      <c r="CI244" s="60" t="s">
        <v>5755</v>
      </c>
      <c r="CJ244" s="60">
        <v>275</v>
      </c>
      <c r="CK244" s="47">
        <v>287.33999999999997</v>
      </c>
      <c r="CL244" s="47">
        <v>430</v>
      </c>
      <c r="CM244" s="47">
        <v>397.15</v>
      </c>
      <c r="CN244" s="98">
        <v>200136.4</v>
      </c>
      <c r="CO244" s="232" t="s">
        <v>5882</v>
      </c>
      <c r="CP244" s="233" t="s">
        <v>5882</v>
      </c>
      <c r="CQ244" s="233" t="s">
        <v>5882</v>
      </c>
      <c r="CR244" s="234" t="s">
        <v>5882</v>
      </c>
      <c r="CS244" s="232" t="s">
        <v>5882</v>
      </c>
      <c r="CT244" s="233" t="s">
        <v>5882</v>
      </c>
      <c r="CU244" s="234" t="s">
        <v>5882</v>
      </c>
      <c r="CV244" s="177">
        <v>8.8000000000000007</v>
      </c>
      <c r="CW244" s="177">
        <v>640</v>
      </c>
      <c r="CX244" s="60">
        <v>604</v>
      </c>
      <c r="CY244" s="60">
        <v>800</v>
      </c>
      <c r="CZ244" s="60">
        <v>749</v>
      </c>
      <c r="DA244" s="61">
        <v>200000</v>
      </c>
      <c r="DB244" s="29" t="s">
        <v>4846</v>
      </c>
      <c r="DC244" s="298" t="s">
        <v>4498</v>
      </c>
      <c r="DD244" s="357" t="s">
        <v>4636</v>
      </c>
    </row>
    <row r="245" spans="1:108">
      <c r="A245" s="18">
        <v>240</v>
      </c>
      <c r="B245" s="362"/>
      <c r="C245" s="362"/>
      <c r="D245" s="377"/>
      <c r="E245" s="377"/>
      <c r="F245" s="362"/>
      <c r="G245" s="369"/>
      <c r="H245" s="369"/>
      <c r="I245" s="149" t="s">
        <v>6041</v>
      </c>
      <c r="J245" s="215" t="s">
        <v>4</v>
      </c>
      <c r="K245" s="177" t="s">
        <v>6155</v>
      </c>
      <c r="L245" s="260" t="s">
        <v>4578</v>
      </c>
      <c r="M245" s="177" t="s">
        <v>4782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5882</v>
      </c>
      <c r="S245" s="177" t="s">
        <v>4474</v>
      </c>
      <c r="T245" s="177" t="s">
        <v>5882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2"/>
        <v>9.5</v>
      </c>
      <c r="AQ245" s="21">
        <f t="shared" si="133"/>
        <v>9.5</v>
      </c>
      <c r="AR245" s="215" t="s">
        <v>5897</v>
      </c>
      <c r="AS245" s="177" t="s">
        <v>4795</v>
      </c>
      <c r="AT245" s="177">
        <f t="shared" si="144"/>
        <v>10</v>
      </c>
      <c r="AU245" s="177">
        <v>20</v>
      </c>
      <c r="AV245" s="177">
        <f t="shared" si="135"/>
        <v>245</v>
      </c>
      <c r="AW245" s="21">
        <f t="shared" si="143"/>
        <v>45.05</v>
      </c>
      <c r="AX245" s="21">
        <f t="shared" si="138"/>
        <v>45.05</v>
      </c>
      <c r="AY245" s="21">
        <v>60</v>
      </c>
      <c r="AZ245" s="21">
        <v>90</v>
      </c>
      <c r="BA245" s="21">
        <f t="shared" si="136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5882</v>
      </c>
      <c r="BH245" s="228" t="s">
        <v>5882</v>
      </c>
      <c r="BI245" s="228" t="s">
        <v>5882</v>
      </c>
      <c r="BJ245" s="228" t="s">
        <v>5882</v>
      </c>
      <c r="BK245" s="228" t="s">
        <v>5882</v>
      </c>
      <c r="BL245" s="227" t="s">
        <v>5882</v>
      </c>
      <c r="BM245" s="228" t="s">
        <v>5882</v>
      </c>
      <c r="BN245" s="228" t="s">
        <v>5882</v>
      </c>
      <c r="BO245" s="228" t="s">
        <v>5882</v>
      </c>
      <c r="BP245" s="228" t="s">
        <v>5882</v>
      </c>
      <c r="BQ245" s="243" t="s">
        <v>5882</v>
      </c>
      <c r="BR245" s="228" t="s">
        <v>5882</v>
      </c>
      <c r="BS245" s="228" t="s">
        <v>5882</v>
      </c>
      <c r="BT245" s="228" t="s">
        <v>5882</v>
      </c>
      <c r="BU245" s="228" t="s">
        <v>5882</v>
      </c>
      <c r="BV245" s="243" t="s">
        <v>5882</v>
      </c>
      <c r="BW245" s="60" t="s">
        <v>5755</v>
      </c>
      <c r="BX245" s="60">
        <v>275</v>
      </c>
      <c r="BY245" s="33">
        <f>BY244</f>
        <v>325.995</v>
      </c>
      <c r="BZ245" s="60">
        <v>430</v>
      </c>
      <c r="CA245" s="33">
        <f>CA244</f>
        <v>448.815</v>
      </c>
      <c r="CB245" s="67">
        <f>CB244</f>
        <v>200959.75</v>
      </c>
      <c r="CC245" s="60" t="s">
        <v>5755</v>
      </c>
      <c r="CD245" s="60">
        <v>275</v>
      </c>
      <c r="CE245" s="33">
        <f>CE244</f>
        <v>271.22500000000002</v>
      </c>
      <c r="CF245" s="60">
        <v>430</v>
      </c>
      <c r="CG245" s="33">
        <f>CG244</f>
        <v>430.21000000000004</v>
      </c>
      <c r="CH245" s="67">
        <f>CH244</f>
        <v>193940.4</v>
      </c>
      <c r="CI245" s="60" t="s">
        <v>5755</v>
      </c>
      <c r="CJ245" s="60">
        <v>275</v>
      </c>
      <c r="CK245" s="33">
        <v>360</v>
      </c>
      <c r="CL245" s="47">
        <v>430</v>
      </c>
      <c r="CM245" s="33">
        <v>530</v>
      </c>
      <c r="CN245" s="61">
        <v>200000</v>
      </c>
      <c r="CO245" s="232" t="s">
        <v>5882</v>
      </c>
      <c r="CP245" s="233" t="s">
        <v>5882</v>
      </c>
      <c r="CQ245" s="233" t="s">
        <v>5882</v>
      </c>
      <c r="CR245" s="234" t="s">
        <v>5882</v>
      </c>
      <c r="CS245" s="232" t="s">
        <v>5882</v>
      </c>
      <c r="CT245" s="233" t="s">
        <v>5882</v>
      </c>
      <c r="CU245" s="234" t="s">
        <v>5882</v>
      </c>
      <c r="CV245" s="177">
        <v>8.8000000000000007</v>
      </c>
      <c r="CW245" s="177">
        <v>640</v>
      </c>
      <c r="CX245" s="60">
        <v>604</v>
      </c>
      <c r="CY245" s="60">
        <v>800</v>
      </c>
      <c r="CZ245" s="60">
        <v>749</v>
      </c>
      <c r="DA245" s="61">
        <v>200000</v>
      </c>
      <c r="DB245" s="29" t="s">
        <v>4878</v>
      </c>
      <c r="DC245" s="298" t="s">
        <v>4498</v>
      </c>
      <c r="DD245" s="357" t="s">
        <v>4636</v>
      </c>
    </row>
    <row r="246" spans="1:108">
      <c r="A246" s="18">
        <v>241</v>
      </c>
      <c r="B246" s="362"/>
      <c r="C246" s="362"/>
      <c r="D246" s="377"/>
      <c r="E246" s="377"/>
      <c r="F246" s="362"/>
      <c r="G246" s="369"/>
      <c r="H246" s="369"/>
      <c r="I246" s="41" t="s">
        <v>6042</v>
      </c>
      <c r="J246" s="215" t="s">
        <v>5</v>
      </c>
      <c r="K246" s="177" t="s">
        <v>5882</v>
      </c>
      <c r="L246" s="260" t="s">
        <v>4578</v>
      </c>
      <c r="M246" s="177" t="s">
        <v>4782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5882</v>
      </c>
      <c r="S246" s="177" t="s">
        <v>4474</v>
      </c>
      <c r="T246" s="177" t="s">
        <v>5882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2"/>
        <v>9.5</v>
      </c>
      <c r="AQ246" s="21">
        <f t="shared" si="133"/>
        <v>9.5</v>
      </c>
      <c r="AR246" s="215" t="s">
        <v>5897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5"/>
        <v>245</v>
      </c>
      <c r="AW246" s="21">
        <f t="shared" si="143"/>
        <v>45.05</v>
      </c>
      <c r="AX246" s="21">
        <f t="shared" si="138"/>
        <v>45.05</v>
      </c>
      <c r="AY246" s="21">
        <v>60</v>
      </c>
      <c r="AZ246" s="21">
        <v>90</v>
      </c>
      <c r="BA246" s="21">
        <f t="shared" si="136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5882</v>
      </c>
      <c r="BH246" s="228" t="s">
        <v>5882</v>
      </c>
      <c r="BI246" s="228" t="s">
        <v>5882</v>
      </c>
      <c r="BJ246" s="228" t="s">
        <v>5882</v>
      </c>
      <c r="BK246" s="228" t="s">
        <v>5882</v>
      </c>
      <c r="BL246" s="227" t="s">
        <v>5882</v>
      </c>
      <c r="BM246" s="228" t="s">
        <v>5882</v>
      </c>
      <c r="BN246" s="228" t="s">
        <v>5882</v>
      </c>
      <c r="BO246" s="228" t="s">
        <v>5882</v>
      </c>
      <c r="BP246" s="228" t="s">
        <v>5882</v>
      </c>
      <c r="BQ246" s="243" t="s">
        <v>5882</v>
      </c>
      <c r="BR246" s="228" t="s">
        <v>5882</v>
      </c>
      <c r="BS246" s="228" t="s">
        <v>5882</v>
      </c>
      <c r="BT246" s="228" t="s">
        <v>5882</v>
      </c>
      <c r="BU246" s="228" t="s">
        <v>5882</v>
      </c>
      <c r="BV246" s="243" t="s">
        <v>5882</v>
      </c>
      <c r="BW246" s="60" t="s">
        <v>5755</v>
      </c>
      <c r="BX246" s="60">
        <v>275</v>
      </c>
      <c r="BY246" s="47">
        <f>(254.25+271.12)/2</f>
        <v>262.685</v>
      </c>
      <c r="BZ246" s="60">
        <v>430</v>
      </c>
      <c r="CA246" s="47">
        <f>(469.13+457.67)/2</f>
        <v>463.4</v>
      </c>
      <c r="CB246" s="152">
        <f>(228039.1+180155)/2</f>
        <v>204097.05</v>
      </c>
      <c r="CC246" s="60" t="s">
        <v>5755</v>
      </c>
      <c r="CD246" s="60">
        <v>275</v>
      </c>
      <c r="CE246" s="47">
        <f>(254.25+271.12)/2</f>
        <v>262.685</v>
      </c>
      <c r="CF246" s="60">
        <v>430</v>
      </c>
      <c r="CG246" s="47">
        <f>(469.13+457.67)/2</f>
        <v>463.4</v>
      </c>
      <c r="CH246" s="69">
        <v>204097</v>
      </c>
      <c r="CI246" s="60" t="s">
        <v>5755</v>
      </c>
      <c r="CJ246" s="60">
        <v>275</v>
      </c>
      <c r="CK246" s="47">
        <v>224.25</v>
      </c>
      <c r="CL246" s="47">
        <v>430</v>
      </c>
      <c r="CM246" s="47">
        <v>350.12</v>
      </c>
      <c r="CN246" s="61">
        <v>200000</v>
      </c>
      <c r="CO246" s="232" t="s">
        <v>5882</v>
      </c>
      <c r="CP246" s="233" t="s">
        <v>5882</v>
      </c>
      <c r="CQ246" s="233" t="s">
        <v>5882</v>
      </c>
      <c r="CR246" s="234" t="s">
        <v>5882</v>
      </c>
      <c r="CS246" s="232" t="s">
        <v>5882</v>
      </c>
      <c r="CT246" s="233" t="s">
        <v>5882</v>
      </c>
      <c r="CU246" s="234" t="s">
        <v>5882</v>
      </c>
      <c r="CV246" s="177">
        <v>10.9</v>
      </c>
      <c r="CW246" s="177">
        <v>900</v>
      </c>
      <c r="CX246" s="60">
        <v>918</v>
      </c>
      <c r="CY246" s="60">
        <v>1000</v>
      </c>
      <c r="CZ246" s="60">
        <v>1040</v>
      </c>
      <c r="DA246" s="61">
        <v>200000</v>
      </c>
      <c r="DB246" s="29" t="s">
        <v>5922</v>
      </c>
      <c r="DC246" s="298" t="s">
        <v>4498</v>
      </c>
      <c r="DD246" s="357" t="s">
        <v>4636</v>
      </c>
    </row>
    <row r="247" spans="1:108" ht="16.2" thickBot="1">
      <c r="A247" s="18">
        <v>242</v>
      </c>
      <c r="B247" s="363"/>
      <c r="C247" s="363"/>
      <c r="D247" s="365"/>
      <c r="E247" s="365"/>
      <c r="F247" s="363"/>
      <c r="G247" s="370"/>
      <c r="H247" s="370"/>
      <c r="I247" s="149" t="s">
        <v>6043</v>
      </c>
      <c r="J247" s="215" t="s">
        <v>4</v>
      </c>
      <c r="K247" s="177" t="s">
        <v>6155</v>
      </c>
      <c r="L247" s="260" t="s">
        <v>4578</v>
      </c>
      <c r="M247" s="177" t="s">
        <v>4782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5882</v>
      </c>
      <c r="S247" s="177" t="s">
        <v>4474</v>
      </c>
      <c r="T247" s="177" t="s">
        <v>5882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2"/>
        <v>9.5</v>
      </c>
      <c r="AQ247" s="23">
        <f t="shared" si="133"/>
        <v>9.5</v>
      </c>
      <c r="AR247" s="155" t="s">
        <v>5897</v>
      </c>
      <c r="AS247" s="178" t="s">
        <v>4796</v>
      </c>
      <c r="AT247" s="178">
        <f xml:space="preserve"> 100/AU247/0.25</f>
        <v>20</v>
      </c>
      <c r="AU247" s="178">
        <v>20</v>
      </c>
      <c r="AV247" s="178">
        <f t="shared" si="135"/>
        <v>245</v>
      </c>
      <c r="AW247" s="23">
        <f t="shared" si="143"/>
        <v>45.05</v>
      </c>
      <c r="AX247" s="23">
        <f t="shared" si="138"/>
        <v>45.05</v>
      </c>
      <c r="AY247" s="23">
        <v>60</v>
      </c>
      <c r="AZ247" s="23">
        <v>90</v>
      </c>
      <c r="BA247" s="23">
        <f t="shared" si="136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5882</v>
      </c>
      <c r="BH247" s="223" t="s">
        <v>5882</v>
      </c>
      <c r="BI247" s="223" t="s">
        <v>5882</v>
      </c>
      <c r="BJ247" s="223" t="s">
        <v>5882</v>
      </c>
      <c r="BK247" s="223" t="s">
        <v>5882</v>
      </c>
      <c r="BL247" s="222" t="s">
        <v>5882</v>
      </c>
      <c r="BM247" s="223" t="s">
        <v>5882</v>
      </c>
      <c r="BN247" s="223" t="s">
        <v>5882</v>
      </c>
      <c r="BO247" s="223" t="s">
        <v>5882</v>
      </c>
      <c r="BP247" s="223" t="s">
        <v>5882</v>
      </c>
      <c r="BQ247" s="245" t="s">
        <v>5882</v>
      </c>
      <c r="BR247" s="223" t="s">
        <v>5882</v>
      </c>
      <c r="BS247" s="223" t="s">
        <v>5882</v>
      </c>
      <c r="BT247" s="223" t="s">
        <v>5882</v>
      </c>
      <c r="BU247" s="223" t="s">
        <v>5882</v>
      </c>
      <c r="BV247" s="245" t="s">
        <v>5882</v>
      </c>
      <c r="BW247" s="87" t="s">
        <v>5755</v>
      </c>
      <c r="BX247" s="87">
        <v>275</v>
      </c>
      <c r="BY247" s="35">
        <f>BY246</f>
        <v>262.685</v>
      </c>
      <c r="BZ247" s="87">
        <v>430</v>
      </c>
      <c r="CA247" s="35">
        <f>CA246</f>
        <v>463.4</v>
      </c>
      <c r="CB247" s="70">
        <f>CB246</f>
        <v>204097.05</v>
      </c>
      <c r="CC247" s="87" t="s">
        <v>5755</v>
      </c>
      <c r="CD247" s="87">
        <v>275</v>
      </c>
      <c r="CE247" s="35">
        <f>CE246</f>
        <v>262.685</v>
      </c>
      <c r="CF247" s="87">
        <v>430</v>
      </c>
      <c r="CG247" s="35">
        <f>CG246</f>
        <v>463.4</v>
      </c>
      <c r="CH247" s="70">
        <f>CH246</f>
        <v>204097</v>
      </c>
      <c r="CI247" s="87" t="s">
        <v>5755</v>
      </c>
      <c r="CJ247" s="87">
        <v>275</v>
      </c>
      <c r="CK247" s="34">
        <v>360</v>
      </c>
      <c r="CL247" s="87">
        <v>430</v>
      </c>
      <c r="CM247" s="34">
        <v>530</v>
      </c>
      <c r="CN247" s="77">
        <v>200000</v>
      </c>
      <c r="CO247" s="232" t="s">
        <v>5882</v>
      </c>
      <c r="CP247" s="233" t="s">
        <v>5882</v>
      </c>
      <c r="CQ247" s="233" t="s">
        <v>5882</v>
      </c>
      <c r="CR247" s="234" t="s">
        <v>5882</v>
      </c>
      <c r="CS247" s="232" t="s">
        <v>5882</v>
      </c>
      <c r="CT247" s="233" t="s">
        <v>5882</v>
      </c>
      <c r="CU247" s="234" t="s">
        <v>5882</v>
      </c>
      <c r="CV247" s="178">
        <v>10.9</v>
      </c>
      <c r="CW247" s="178">
        <v>900</v>
      </c>
      <c r="CX247" s="87">
        <v>918</v>
      </c>
      <c r="CY247" s="87">
        <v>1000</v>
      </c>
      <c r="CZ247" s="87">
        <v>1040</v>
      </c>
      <c r="DA247" s="77">
        <v>200000</v>
      </c>
      <c r="DB247" s="27" t="s">
        <v>5922</v>
      </c>
      <c r="DC247" s="298" t="s">
        <v>4498</v>
      </c>
      <c r="DD247" s="357" t="s">
        <v>4636</v>
      </c>
    </row>
    <row r="248" spans="1:108">
      <c r="A248" s="18">
        <v>243</v>
      </c>
      <c r="B248" s="361">
        <v>34</v>
      </c>
      <c r="C248" s="361">
        <v>2003</v>
      </c>
      <c r="D248" s="378" t="s">
        <v>4882</v>
      </c>
      <c r="E248" s="384" t="s">
        <v>4934</v>
      </c>
      <c r="F248" s="361">
        <v>11</v>
      </c>
      <c r="G248" s="371" t="s">
        <v>6008</v>
      </c>
      <c r="H248" s="361" t="s">
        <v>6007</v>
      </c>
      <c r="I248" s="145" t="s">
        <v>4687</v>
      </c>
      <c r="J248" s="214" t="s">
        <v>4399</v>
      </c>
      <c r="K248" s="176" t="s">
        <v>5882</v>
      </c>
      <c r="L248" s="259" t="s">
        <v>4577</v>
      </c>
      <c r="M248" s="176" t="s">
        <v>4781</v>
      </c>
      <c r="N248" s="17" t="s">
        <v>4576</v>
      </c>
      <c r="O248" s="176" t="s">
        <v>4537</v>
      </c>
      <c r="P248" s="176" t="s">
        <v>4474</v>
      </c>
      <c r="Q248" s="176" t="s">
        <v>4537</v>
      </c>
      <c r="R248" s="176">
        <v>15</v>
      </c>
      <c r="S248" s="176" t="s">
        <v>4474</v>
      </c>
      <c r="T248" s="176" t="s">
        <v>5882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2"/>
        <v>9.8000000000000114</v>
      </c>
      <c r="AQ248" s="16">
        <f t="shared" si="133"/>
        <v>9.8000000000000114</v>
      </c>
      <c r="AR248" s="214" t="s">
        <v>5897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5"/>
        <v>245</v>
      </c>
      <c r="AW248" s="16">
        <v>60</v>
      </c>
      <c r="AX248" s="16">
        <f t="shared" si="138"/>
        <v>60</v>
      </c>
      <c r="AY248" s="16">
        <v>0</v>
      </c>
      <c r="AZ248" s="16">
        <v>90</v>
      </c>
      <c r="BA248" s="16">
        <f t="shared" si="136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5882</v>
      </c>
      <c r="BJ248" s="226" t="s">
        <v>5882</v>
      </c>
      <c r="BK248" s="226" t="s">
        <v>5882</v>
      </c>
      <c r="BL248" s="220" t="s">
        <v>5946</v>
      </c>
      <c r="BM248" s="176">
        <v>7</v>
      </c>
      <c r="BN248" s="176">
        <v>19</v>
      </c>
      <c r="BO248" s="176">
        <v>100</v>
      </c>
      <c r="BP248" s="176">
        <v>90</v>
      </c>
      <c r="BQ248" s="17">
        <v>240</v>
      </c>
      <c r="BR248" s="176" t="s">
        <v>6178</v>
      </c>
      <c r="BS248" s="176" t="s">
        <v>4653</v>
      </c>
      <c r="BT248" s="16">
        <f>8*PI()*12^2/4</f>
        <v>904.77868423386042</v>
      </c>
      <c r="BU248" s="176">
        <v>30</v>
      </c>
      <c r="BV248" s="135">
        <f>8*PI()*12^2/4/BG248/BH248</f>
        <v>5.0265482457436689E-3</v>
      </c>
      <c r="BW248" s="107" t="s">
        <v>4512</v>
      </c>
      <c r="BX248" s="176">
        <v>235</v>
      </c>
      <c r="BY248" s="176">
        <v>287</v>
      </c>
      <c r="BZ248" s="176">
        <v>360</v>
      </c>
      <c r="CA248" s="16">
        <v>443.5</v>
      </c>
      <c r="CB248" s="66">
        <v>200000</v>
      </c>
      <c r="CC248" s="107" t="s">
        <v>4512</v>
      </c>
      <c r="CD248" s="176">
        <v>235</v>
      </c>
      <c r="CE248" s="16">
        <v>266.5</v>
      </c>
      <c r="CF248" s="176">
        <v>360</v>
      </c>
      <c r="CG248" s="16">
        <v>451.5</v>
      </c>
      <c r="CH248" s="66">
        <v>200000</v>
      </c>
      <c r="CI248" s="30" t="s">
        <v>4512</v>
      </c>
      <c r="CJ248" s="65">
        <v>235</v>
      </c>
      <c r="CK248" s="176">
        <v>231</v>
      </c>
      <c r="CL248" s="72">
        <v>360</v>
      </c>
      <c r="CM248" s="176">
        <v>392</v>
      </c>
      <c r="CN248" s="66">
        <v>200000</v>
      </c>
      <c r="CO248" s="214" t="s">
        <v>5887</v>
      </c>
      <c r="CP248" s="16">
        <v>38</v>
      </c>
      <c r="CQ248" s="31">
        <v>2.9</v>
      </c>
      <c r="CR248" s="80">
        <v>22900</v>
      </c>
      <c r="CS248" s="176">
        <v>572</v>
      </c>
      <c r="CT248" s="30">
        <v>650</v>
      </c>
      <c r="CU248" s="66">
        <v>200000</v>
      </c>
      <c r="CV248" s="214">
        <v>8.8000000000000007</v>
      </c>
      <c r="CW248" s="176">
        <v>640</v>
      </c>
      <c r="CX248" s="30">
        <v>730</v>
      </c>
      <c r="CY248" s="176">
        <v>800</v>
      </c>
      <c r="CZ248" s="32">
        <v>940</v>
      </c>
      <c r="DA248" s="66">
        <v>205000</v>
      </c>
      <c r="DB248" s="130" t="s">
        <v>5935</v>
      </c>
      <c r="DC248" s="297" t="s">
        <v>4498</v>
      </c>
      <c r="DD248" s="356" t="s">
        <v>6164</v>
      </c>
    </row>
    <row r="249" spans="1:108">
      <c r="A249" s="18">
        <v>244</v>
      </c>
      <c r="B249" s="362"/>
      <c r="C249" s="362"/>
      <c r="D249" s="379"/>
      <c r="E249" s="385"/>
      <c r="F249" s="362"/>
      <c r="G249" s="372"/>
      <c r="H249" s="362"/>
      <c r="I249" s="143" t="s">
        <v>4688</v>
      </c>
      <c r="J249" s="215" t="s">
        <v>4399</v>
      </c>
      <c r="K249" s="177" t="s">
        <v>5882</v>
      </c>
      <c r="L249" s="260" t="s">
        <v>4577</v>
      </c>
      <c r="M249" s="177" t="s">
        <v>4781</v>
      </c>
      <c r="N249" s="18" t="s">
        <v>4576</v>
      </c>
      <c r="O249" s="177" t="s">
        <v>4537</v>
      </c>
      <c r="P249" s="177" t="s">
        <v>4474</v>
      </c>
      <c r="Q249" s="177" t="s">
        <v>4537</v>
      </c>
      <c r="R249" s="177">
        <v>15</v>
      </c>
      <c r="S249" s="177" t="s">
        <v>4474</v>
      </c>
      <c r="T249" s="177" t="s">
        <v>5882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3"/>
        <v>9.8000000000000114</v>
      </c>
      <c r="AR249" s="215" t="s">
        <v>5897</v>
      </c>
      <c r="AS249" s="177" t="s">
        <v>4633</v>
      </c>
      <c r="AT249" s="44">
        <f t="shared" ref="AT249:AT258" si="145" xml:space="preserve"> 200/AU249/0.25</f>
        <v>40</v>
      </c>
      <c r="AU249" s="177">
        <v>20</v>
      </c>
      <c r="AV249" s="177">
        <f t="shared" si="135"/>
        <v>245</v>
      </c>
      <c r="AW249" s="21">
        <v>60</v>
      </c>
      <c r="AX249" s="21">
        <f t="shared" si="138"/>
        <v>60</v>
      </c>
      <c r="AY249" s="21">
        <v>0</v>
      </c>
      <c r="AZ249" s="21">
        <v>90</v>
      </c>
      <c r="BA249" s="21">
        <f t="shared" si="136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5882</v>
      </c>
      <c r="BJ249" s="228" t="s">
        <v>5882</v>
      </c>
      <c r="BK249" s="228" t="s">
        <v>5882</v>
      </c>
      <c r="BL249" s="221" t="s">
        <v>5946</v>
      </c>
      <c r="BM249" s="177">
        <v>14</v>
      </c>
      <c r="BN249" s="177">
        <v>19</v>
      </c>
      <c r="BO249" s="177">
        <v>100</v>
      </c>
      <c r="BP249" s="177">
        <v>90</v>
      </c>
      <c r="BQ249" s="18">
        <v>240</v>
      </c>
      <c r="BR249" s="177" t="s">
        <v>6178</v>
      </c>
      <c r="BS249" s="177" t="s">
        <v>4693</v>
      </c>
      <c r="BT249" s="21">
        <f>10*PI()*16^2/4</f>
        <v>2010.6192982974676</v>
      </c>
      <c r="BU249" s="177">
        <v>30</v>
      </c>
      <c r="BV249" s="136">
        <f>10*PI()*16^2/4/BG249/BH249</f>
        <v>1.1170107212763708E-2</v>
      </c>
      <c r="BW249" s="108" t="s">
        <v>4512</v>
      </c>
      <c r="BX249" s="177">
        <v>235</v>
      </c>
      <c r="BY249" s="177">
        <v>287</v>
      </c>
      <c r="BZ249" s="177">
        <v>360</v>
      </c>
      <c r="CA249" s="21">
        <v>443.5</v>
      </c>
      <c r="CB249" s="67">
        <v>200000</v>
      </c>
      <c r="CC249" s="108" t="s">
        <v>4512</v>
      </c>
      <c r="CD249" s="177">
        <v>235</v>
      </c>
      <c r="CE249" s="21">
        <v>266.5</v>
      </c>
      <c r="CF249" s="177">
        <v>360</v>
      </c>
      <c r="CG249" s="21">
        <v>451.5</v>
      </c>
      <c r="CH249" s="67">
        <v>200000</v>
      </c>
      <c r="CI249" s="32" t="s">
        <v>4512</v>
      </c>
      <c r="CJ249" s="60">
        <v>235</v>
      </c>
      <c r="CK249" s="177">
        <v>231</v>
      </c>
      <c r="CL249" s="47">
        <v>360</v>
      </c>
      <c r="CM249" s="177">
        <v>392</v>
      </c>
      <c r="CN249" s="67">
        <v>200000</v>
      </c>
      <c r="CO249" s="215" t="s">
        <v>5887</v>
      </c>
      <c r="CP249" s="21">
        <v>29.4</v>
      </c>
      <c r="CQ249" s="33">
        <v>2.9</v>
      </c>
      <c r="CR249" s="68">
        <v>20300</v>
      </c>
      <c r="CS249" s="177">
        <v>579</v>
      </c>
      <c r="CT249" s="32">
        <v>650</v>
      </c>
      <c r="CU249" s="67">
        <v>200000</v>
      </c>
      <c r="CV249" s="215">
        <v>8.8000000000000007</v>
      </c>
      <c r="CW249" s="177">
        <v>640</v>
      </c>
      <c r="CX249" s="32">
        <v>730</v>
      </c>
      <c r="CY249" s="177">
        <v>800</v>
      </c>
      <c r="CZ249" s="32">
        <v>940</v>
      </c>
      <c r="DA249" s="67">
        <v>205000</v>
      </c>
      <c r="DB249" s="133" t="s">
        <v>4881</v>
      </c>
      <c r="DC249" s="298" t="s">
        <v>4498</v>
      </c>
      <c r="DD249" s="357" t="s">
        <v>6164</v>
      </c>
    </row>
    <row r="250" spans="1:108">
      <c r="A250" s="18">
        <v>245</v>
      </c>
      <c r="B250" s="362"/>
      <c r="C250" s="362"/>
      <c r="D250" s="379"/>
      <c r="E250" s="385"/>
      <c r="F250" s="362"/>
      <c r="G250" s="372"/>
      <c r="H250" s="362"/>
      <c r="I250" s="143" t="s">
        <v>4689</v>
      </c>
      <c r="J250" s="215" t="s">
        <v>4399</v>
      </c>
      <c r="K250" s="177" t="s">
        <v>5882</v>
      </c>
      <c r="L250" s="260" t="s">
        <v>4577</v>
      </c>
      <c r="M250" s="177" t="s">
        <v>4781</v>
      </c>
      <c r="N250" s="18" t="s">
        <v>4576</v>
      </c>
      <c r="O250" s="177" t="s">
        <v>4537</v>
      </c>
      <c r="P250" s="177" t="s">
        <v>4474</v>
      </c>
      <c r="Q250" s="177" t="s">
        <v>4537</v>
      </c>
      <c r="R250" s="177">
        <v>15</v>
      </c>
      <c r="S250" s="177" t="s">
        <v>4474</v>
      </c>
      <c r="T250" s="177" t="s">
        <v>5882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3"/>
        <v>9.8000000000000114</v>
      </c>
      <c r="AR250" s="215" t="s">
        <v>5897</v>
      </c>
      <c r="AS250" s="177" t="s">
        <v>4633</v>
      </c>
      <c r="AT250" s="177">
        <f t="shared" si="145"/>
        <v>40</v>
      </c>
      <c r="AU250" s="177">
        <v>20</v>
      </c>
      <c r="AV250" s="177">
        <f t="shared" si="135"/>
        <v>245</v>
      </c>
      <c r="AW250" s="21">
        <v>60</v>
      </c>
      <c r="AX250" s="21">
        <f t="shared" si="138"/>
        <v>60</v>
      </c>
      <c r="AY250" s="21">
        <v>0</v>
      </c>
      <c r="AZ250" s="21">
        <v>90</v>
      </c>
      <c r="BA250" s="21">
        <f t="shared" si="136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5882</v>
      </c>
      <c r="BJ250" s="228" t="s">
        <v>5882</v>
      </c>
      <c r="BK250" s="228" t="s">
        <v>5882</v>
      </c>
      <c r="BL250" s="221" t="s">
        <v>5946</v>
      </c>
      <c r="BM250" s="177">
        <v>20</v>
      </c>
      <c r="BN250" s="177">
        <v>19</v>
      </c>
      <c r="BO250" s="177">
        <v>100</v>
      </c>
      <c r="BP250" s="177">
        <v>90</v>
      </c>
      <c r="BQ250" s="18">
        <v>160</v>
      </c>
      <c r="BR250" s="177" t="s">
        <v>6178</v>
      </c>
      <c r="BS250" s="177" t="s">
        <v>4694</v>
      </c>
      <c r="BT250" s="21">
        <f>14*PI()*16^2/4</f>
        <v>2814.8670176164546</v>
      </c>
      <c r="BU250" s="177">
        <v>30</v>
      </c>
      <c r="BV250" s="136">
        <f>14*PI()*16^2/4/BG250/BH250</f>
        <v>1.5638150097869192E-2</v>
      </c>
      <c r="BW250" s="108" t="s">
        <v>4512</v>
      </c>
      <c r="BX250" s="177">
        <v>235</v>
      </c>
      <c r="BY250" s="177">
        <v>287</v>
      </c>
      <c r="BZ250" s="177">
        <v>360</v>
      </c>
      <c r="CA250" s="21">
        <v>443.5</v>
      </c>
      <c r="CB250" s="67">
        <v>200000</v>
      </c>
      <c r="CC250" s="108" t="s">
        <v>4512</v>
      </c>
      <c r="CD250" s="177">
        <v>235</v>
      </c>
      <c r="CE250" s="21">
        <v>266.5</v>
      </c>
      <c r="CF250" s="177">
        <v>360</v>
      </c>
      <c r="CG250" s="21">
        <v>451.5</v>
      </c>
      <c r="CH250" s="67">
        <v>200000</v>
      </c>
      <c r="CI250" s="32" t="s">
        <v>4512</v>
      </c>
      <c r="CJ250" s="60">
        <v>235</v>
      </c>
      <c r="CK250" s="177">
        <v>231</v>
      </c>
      <c r="CL250" s="47">
        <v>360</v>
      </c>
      <c r="CM250" s="177">
        <v>392</v>
      </c>
      <c r="CN250" s="67">
        <v>200000</v>
      </c>
      <c r="CO250" s="215" t="s">
        <v>5887</v>
      </c>
      <c r="CP250" s="21">
        <v>34.200000000000003</v>
      </c>
      <c r="CQ250" s="33">
        <v>2.9</v>
      </c>
      <c r="CR250" s="68">
        <v>24100</v>
      </c>
      <c r="CS250" s="177">
        <v>579</v>
      </c>
      <c r="CT250" s="32">
        <v>650</v>
      </c>
      <c r="CU250" s="67">
        <v>200000</v>
      </c>
      <c r="CV250" s="215">
        <v>8.8000000000000007</v>
      </c>
      <c r="CW250" s="177">
        <v>640</v>
      </c>
      <c r="CX250" s="32">
        <v>730</v>
      </c>
      <c r="CY250" s="177">
        <v>800</v>
      </c>
      <c r="CZ250" s="32">
        <v>940</v>
      </c>
      <c r="DA250" s="67">
        <v>205000</v>
      </c>
      <c r="DB250" s="133" t="s">
        <v>4881</v>
      </c>
      <c r="DC250" s="298" t="s">
        <v>4498</v>
      </c>
      <c r="DD250" s="357" t="s">
        <v>6164</v>
      </c>
    </row>
    <row r="251" spans="1:108">
      <c r="A251" s="18">
        <v>246</v>
      </c>
      <c r="B251" s="362"/>
      <c r="C251" s="362"/>
      <c r="D251" s="379"/>
      <c r="E251" s="385"/>
      <c r="F251" s="362"/>
      <c r="G251" s="372"/>
      <c r="H251" s="362"/>
      <c r="I251" s="143" t="s">
        <v>4690</v>
      </c>
      <c r="J251" s="215" t="s">
        <v>4399</v>
      </c>
      <c r="K251" s="177" t="s">
        <v>5882</v>
      </c>
      <c r="L251" s="260" t="s">
        <v>4577</v>
      </c>
      <c r="M251" s="177" t="s">
        <v>4781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5882</v>
      </c>
      <c r="S251" s="177" t="s">
        <v>4474</v>
      </c>
      <c r="T251" s="177" t="s">
        <v>5882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3"/>
        <v>9.8000000000000114</v>
      </c>
      <c r="AR251" s="215" t="s">
        <v>5897</v>
      </c>
      <c r="AS251" s="177" t="s">
        <v>4633</v>
      </c>
      <c r="AT251" s="177">
        <f t="shared" si="145"/>
        <v>40</v>
      </c>
      <c r="AU251" s="177">
        <v>20</v>
      </c>
      <c r="AV251" s="177">
        <f t="shared" si="135"/>
        <v>245</v>
      </c>
      <c r="AW251" s="21">
        <v>60</v>
      </c>
      <c r="AX251" s="21">
        <f t="shared" si="138"/>
        <v>60</v>
      </c>
      <c r="AY251" s="21">
        <v>0</v>
      </c>
      <c r="AZ251" s="21">
        <v>90</v>
      </c>
      <c r="BA251" s="21">
        <f t="shared" si="136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5882</v>
      </c>
      <c r="BJ251" s="228" t="s">
        <v>5882</v>
      </c>
      <c r="BK251" s="228" t="s">
        <v>5882</v>
      </c>
      <c r="BL251" s="221" t="s">
        <v>5946</v>
      </c>
      <c r="BM251" s="177">
        <v>14</v>
      </c>
      <c r="BN251" s="177">
        <v>19</v>
      </c>
      <c r="BO251" s="177">
        <v>100</v>
      </c>
      <c r="BP251" s="177">
        <v>90</v>
      </c>
      <c r="BQ251" s="18">
        <v>240</v>
      </c>
      <c r="BR251" s="177" t="s">
        <v>6178</v>
      </c>
      <c r="BS251" s="177" t="s">
        <v>4693</v>
      </c>
      <c r="BT251" s="21">
        <f>10*PI()*16^2/4</f>
        <v>2010.6192982974676</v>
      </c>
      <c r="BU251" s="177">
        <v>30</v>
      </c>
      <c r="BV251" s="136">
        <f>10*PI()*16^2/4/BG251/BH251</f>
        <v>1.1170107212763708E-2</v>
      </c>
      <c r="BW251" s="108" t="s">
        <v>4512</v>
      </c>
      <c r="BX251" s="177">
        <v>235</v>
      </c>
      <c r="BY251" s="177">
        <v>287</v>
      </c>
      <c r="BZ251" s="177">
        <v>360</v>
      </c>
      <c r="CA251" s="21">
        <v>443.5</v>
      </c>
      <c r="CB251" s="67">
        <v>200000</v>
      </c>
      <c r="CC251" s="108" t="s">
        <v>4512</v>
      </c>
      <c r="CD251" s="177">
        <v>235</v>
      </c>
      <c r="CE251" s="21">
        <v>266.5</v>
      </c>
      <c r="CF251" s="177">
        <v>360</v>
      </c>
      <c r="CG251" s="21">
        <v>451.5</v>
      </c>
      <c r="CH251" s="67">
        <v>200000</v>
      </c>
      <c r="CI251" s="32" t="s">
        <v>4512</v>
      </c>
      <c r="CJ251" s="60">
        <v>235</v>
      </c>
      <c r="CK251" s="177">
        <v>231</v>
      </c>
      <c r="CL251" s="47">
        <v>360</v>
      </c>
      <c r="CM251" s="177">
        <v>392</v>
      </c>
      <c r="CN251" s="67">
        <v>200000</v>
      </c>
      <c r="CO251" s="215" t="s">
        <v>5887</v>
      </c>
      <c r="CP251" s="21">
        <v>30</v>
      </c>
      <c r="CQ251" s="33">
        <v>2.9</v>
      </c>
      <c r="CR251" s="68">
        <v>20500</v>
      </c>
      <c r="CS251" s="177">
        <v>579</v>
      </c>
      <c r="CT251" s="32">
        <v>650</v>
      </c>
      <c r="CU251" s="67">
        <v>200000</v>
      </c>
      <c r="CV251" s="215">
        <v>8.8000000000000007</v>
      </c>
      <c r="CW251" s="177">
        <v>640</v>
      </c>
      <c r="CX251" s="32">
        <v>730</v>
      </c>
      <c r="CY251" s="177">
        <v>800</v>
      </c>
      <c r="CZ251" s="32">
        <v>940</v>
      </c>
      <c r="DA251" s="67">
        <v>205000</v>
      </c>
      <c r="DB251" s="133" t="s">
        <v>4857</v>
      </c>
      <c r="DC251" s="298" t="s">
        <v>4498</v>
      </c>
      <c r="DD251" s="357" t="s">
        <v>4636</v>
      </c>
    </row>
    <row r="252" spans="1:108">
      <c r="A252" s="18">
        <v>247</v>
      </c>
      <c r="B252" s="362"/>
      <c r="C252" s="362"/>
      <c r="D252" s="379"/>
      <c r="E252" s="385"/>
      <c r="F252" s="362"/>
      <c r="G252" s="372"/>
      <c r="H252" s="362"/>
      <c r="I252" s="143" t="s">
        <v>4691</v>
      </c>
      <c r="J252" s="215" t="s">
        <v>4399</v>
      </c>
      <c r="K252" s="177" t="s">
        <v>5882</v>
      </c>
      <c r="L252" s="260" t="s">
        <v>4577</v>
      </c>
      <c r="M252" s="177" t="s">
        <v>4781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5882</v>
      </c>
      <c r="S252" s="177" t="s">
        <v>4474</v>
      </c>
      <c r="T252" s="177" t="s">
        <v>5882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3"/>
        <v>9.8000000000000114</v>
      </c>
      <c r="AR252" s="215" t="s">
        <v>5897</v>
      </c>
      <c r="AS252" s="177" t="s">
        <v>4633</v>
      </c>
      <c r="AT252" s="177">
        <f t="shared" si="145"/>
        <v>40</v>
      </c>
      <c r="AU252" s="177">
        <v>20</v>
      </c>
      <c r="AV252" s="177">
        <f t="shared" si="135"/>
        <v>245</v>
      </c>
      <c r="AW252" s="21">
        <v>60</v>
      </c>
      <c r="AX252" s="21">
        <f t="shared" si="138"/>
        <v>60</v>
      </c>
      <c r="AY252" s="21">
        <v>0</v>
      </c>
      <c r="AZ252" s="21">
        <v>90</v>
      </c>
      <c r="BA252" s="21">
        <f t="shared" si="136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5882</v>
      </c>
      <c r="BJ252" s="228" t="s">
        <v>5882</v>
      </c>
      <c r="BK252" s="228" t="s">
        <v>5882</v>
      </c>
      <c r="BL252" s="221" t="s">
        <v>5946</v>
      </c>
      <c r="BM252" s="177">
        <v>14</v>
      </c>
      <c r="BN252" s="177">
        <v>19</v>
      </c>
      <c r="BO252" s="177">
        <v>100</v>
      </c>
      <c r="BP252" s="177">
        <v>90</v>
      </c>
      <c r="BQ252" s="18">
        <v>240</v>
      </c>
      <c r="BR252" s="177" t="s">
        <v>6178</v>
      </c>
      <c r="BS252" s="177" t="s">
        <v>4693</v>
      </c>
      <c r="BT252" s="21">
        <f>10*PI()*16^2/4</f>
        <v>2010.6192982974676</v>
      </c>
      <c r="BU252" s="177">
        <v>30</v>
      </c>
      <c r="BV252" s="136">
        <f>10*PI()*16^2/4/BG252/BH252</f>
        <v>1.1170107212763708E-2</v>
      </c>
      <c r="BW252" s="108" t="s">
        <v>4512</v>
      </c>
      <c r="BX252" s="21">
        <v>235</v>
      </c>
      <c r="BY252" s="21">
        <v>287</v>
      </c>
      <c r="BZ252" s="21">
        <v>360</v>
      </c>
      <c r="CA252" s="21">
        <v>443.5</v>
      </c>
      <c r="CB252" s="67">
        <v>200000</v>
      </c>
      <c r="CC252" s="108" t="s">
        <v>4512</v>
      </c>
      <c r="CD252" s="21">
        <v>235</v>
      </c>
      <c r="CE252" s="21">
        <v>266.5</v>
      </c>
      <c r="CF252" s="21">
        <v>360</v>
      </c>
      <c r="CG252" s="21">
        <v>451.5</v>
      </c>
      <c r="CH252" s="67">
        <v>200000</v>
      </c>
      <c r="CI252" s="32" t="s">
        <v>4512</v>
      </c>
      <c r="CJ252" s="60">
        <v>235</v>
      </c>
      <c r="CK252" s="177">
        <v>231</v>
      </c>
      <c r="CL252" s="47">
        <v>360</v>
      </c>
      <c r="CM252" s="177">
        <v>392</v>
      </c>
      <c r="CN252" s="67">
        <v>200000</v>
      </c>
      <c r="CO252" s="215" t="s">
        <v>5887</v>
      </c>
      <c r="CP252" s="21">
        <v>42.1</v>
      </c>
      <c r="CQ252" s="33">
        <v>2.9</v>
      </c>
      <c r="CR252" s="68">
        <v>24500</v>
      </c>
      <c r="CS252" s="177">
        <v>579</v>
      </c>
      <c r="CT252" s="32">
        <v>650</v>
      </c>
      <c r="CU252" s="67">
        <v>200000</v>
      </c>
      <c r="CV252" s="215">
        <v>8.8000000000000007</v>
      </c>
      <c r="CW252" s="177">
        <v>640</v>
      </c>
      <c r="CX252" s="32">
        <v>730</v>
      </c>
      <c r="CY252" s="177">
        <v>800</v>
      </c>
      <c r="CZ252" s="32">
        <v>940</v>
      </c>
      <c r="DA252" s="67">
        <v>205000</v>
      </c>
      <c r="DB252" s="133" t="s">
        <v>4881</v>
      </c>
      <c r="DC252" s="298" t="s">
        <v>4498</v>
      </c>
      <c r="DD252" s="357" t="s">
        <v>6228</v>
      </c>
    </row>
    <row r="253" spans="1:108">
      <c r="A253" s="18">
        <v>248</v>
      </c>
      <c r="B253" s="362"/>
      <c r="C253" s="362"/>
      <c r="D253" s="379"/>
      <c r="E253" s="385"/>
      <c r="F253" s="362"/>
      <c r="G253" s="372"/>
      <c r="H253" s="362"/>
      <c r="I253" s="143" t="s">
        <v>4692</v>
      </c>
      <c r="J253" s="215" t="s">
        <v>4399</v>
      </c>
      <c r="K253" s="177" t="s">
        <v>5882</v>
      </c>
      <c r="L253" s="260" t="s">
        <v>4577</v>
      </c>
      <c r="M253" s="177" t="s">
        <v>4781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5882</v>
      </c>
      <c r="S253" s="177" t="s">
        <v>4474</v>
      </c>
      <c r="T253" s="177" t="s">
        <v>5882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3"/>
        <v>9.8000000000000114</v>
      </c>
      <c r="AR253" s="215" t="s">
        <v>5897</v>
      </c>
      <c r="AS253" s="177" t="s">
        <v>4633</v>
      </c>
      <c r="AT253" s="177">
        <f t="shared" si="145"/>
        <v>40</v>
      </c>
      <c r="AU253" s="177">
        <v>20</v>
      </c>
      <c r="AV253" s="177">
        <f t="shared" si="135"/>
        <v>245</v>
      </c>
      <c r="AW253" s="21">
        <v>60</v>
      </c>
      <c r="AX253" s="21">
        <f t="shared" si="138"/>
        <v>60</v>
      </c>
      <c r="AY253" s="21">
        <v>0</v>
      </c>
      <c r="AZ253" s="21">
        <v>90</v>
      </c>
      <c r="BA253" s="21">
        <f t="shared" si="136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5882</v>
      </c>
      <c r="BJ253" s="228" t="s">
        <v>5882</v>
      </c>
      <c r="BK253" s="228" t="s">
        <v>5882</v>
      </c>
      <c r="BL253" s="221" t="s">
        <v>5946</v>
      </c>
      <c r="BM253" s="177">
        <v>14</v>
      </c>
      <c r="BN253" s="177">
        <v>19</v>
      </c>
      <c r="BO253" s="177">
        <v>100</v>
      </c>
      <c r="BP253" s="177">
        <v>90</v>
      </c>
      <c r="BQ253" s="18">
        <v>240</v>
      </c>
      <c r="BR253" s="177" t="s">
        <v>6178</v>
      </c>
      <c r="BS253" s="177" t="s">
        <v>4693</v>
      </c>
      <c r="BT253" s="21">
        <f>10*PI()*16^2/4</f>
        <v>2010.6192982974676</v>
      </c>
      <c r="BU253" s="177">
        <v>30</v>
      </c>
      <c r="BV253" s="136">
        <f>10*PI()*16^2/4/BG253/BH253</f>
        <v>1.1170107212763708E-2</v>
      </c>
      <c r="BW253" s="108" t="s">
        <v>4512</v>
      </c>
      <c r="BX253" s="21">
        <v>235</v>
      </c>
      <c r="BY253" s="21">
        <v>287</v>
      </c>
      <c r="BZ253" s="21">
        <v>360</v>
      </c>
      <c r="CA253" s="21">
        <v>443.5</v>
      </c>
      <c r="CB253" s="67">
        <v>200000</v>
      </c>
      <c r="CC253" s="108" t="s">
        <v>4512</v>
      </c>
      <c r="CD253" s="21">
        <v>235</v>
      </c>
      <c r="CE253" s="21">
        <v>266.5</v>
      </c>
      <c r="CF253" s="21">
        <v>360</v>
      </c>
      <c r="CG253" s="21">
        <v>451.5</v>
      </c>
      <c r="CH253" s="67">
        <v>200000</v>
      </c>
      <c r="CI253" s="32" t="s">
        <v>4512</v>
      </c>
      <c r="CJ253" s="47">
        <v>235</v>
      </c>
      <c r="CK253" s="177">
        <v>231</v>
      </c>
      <c r="CL253" s="47">
        <v>360</v>
      </c>
      <c r="CM253" s="177">
        <v>392</v>
      </c>
      <c r="CN253" s="67">
        <v>200000</v>
      </c>
      <c r="CO253" s="215" t="s">
        <v>5887</v>
      </c>
      <c r="CP253" s="21">
        <v>36.5</v>
      </c>
      <c r="CQ253" s="33">
        <v>2.9</v>
      </c>
      <c r="CR253" s="68">
        <v>24500</v>
      </c>
      <c r="CS253" s="177">
        <v>579</v>
      </c>
      <c r="CT253" s="32">
        <v>650</v>
      </c>
      <c r="CU253" s="67">
        <v>200000</v>
      </c>
      <c r="CV253" s="215">
        <v>8.8000000000000007</v>
      </c>
      <c r="CW253" s="177">
        <v>640</v>
      </c>
      <c r="CX253" s="32">
        <v>730</v>
      </c>
      <c r="CY253" s="177">
        <v>800</v>
      </c>
      <c r="CZ253" s="32">
        <v>940</v>
      </c>
      <c r="DA253" s="67">
        <v>205000</v>
      </c>
      <c r="DB253" s="133" t="s">
        <v>4881</v>
      </c>
      <c r="DC253" s="298" t="s">
        <v>4498</v>
      </c>
      <c r="DD253" s="357" t="s">
        <v>6108</v>
      </c>
    </row>
    <row r="254" spans="1:108">
      <c r="A254" s="18">
        <v>249</v>
      </c>
      <c r="B254" s="362"/>
      <c r="C254" s="362"/>
      <c r="D254" s="379"/>
      <c r="E254" s="385"/>
      <c r="F254" s="362"/>
      <c r="G254" s="372"/>
      <c r="H254" s="362"/>
      <c r="I254" s="149" t="s">
        <v>4695</v>
      </c>
      <c r="J254" s="215" t="s">
        <v>4604</v>
      </c>
      <c r="K254" s="177" t="s">
        <v>6155</v>
      </c>
      <c r="L254" s="260" t="s">
        <v>4577</v>
      </c>
      <c r="M254" s="177" t="s">
        <v>4779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5882</v>
      </c>
      <c r="S254" s="177" t="s">
        <v>4474</v>
      </c>
      <c r="T254" s="177" t="s">
        <v>5882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3"/>
        <v>19.800000000000011</v>
      </c>
      <c r="AR254" s="215" t="s">
        <v>5897</v>
      </c>
      <c r="AS254" s="177" t="s">
        <v>4633</v>
      </c>
      <c r="AT254" s="177">
        <f t="shared" si="145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6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5882</v>
      </c>
      <c r="BH254" s="228" t="s">
        <v>5882</v>
      </c>
      <c r="BI254" s="228" t="s">
        <v>5882</v>
      </c>
      <c r="BJ254" s="228" t="s">
        <v>5882</v>
      </c>
      <c r="BK254" s="228" t="s">
        <v>5882</v>
      </c>
      <c r="BL254" s="227" t="s">
        <v>5882</v>
      </c>
      <c r="BM254" s="228" t="s">
        <v>5882</v>
      </c>
      <c r="BN254" s="228" t="s">
        <v>5882</v>
      </c>
      <c r="BO254" s="228" t="s">
        <v>5882</v>
      </c>
      <c r="BP254" s="228" t="s">
        <v>5882</v>
      </c>
      <c r="BQ254" s="243" t="s">
        <v>5882</v>
      </c>
      <c r="BR254" s="228" t="s">
        <v>5882</v>
      </c>
      <c r="BS254" s="228" t="s">
        <v>5882</v>
      </c>
      <c r="BT254" s="228" t="s">
        <v>5882</v>
      </c>
      <c r="BU254" s="228" t="s">
        <v>5882</v>
      </c>
      <c r="BV254" s="243" t="s">
        <v>5882</v>
      </c>
      <c r="BW254" s="108" t="s">
        <v>4513</v>
      </c>
      <c r="BX254" s="21">
        <v>275</v>
      </c>
      <c r="BY254" s="21">
        <v>395</v>
      </c>
      <c r="BZ254" s="21">
        <v>410</v>
      </c>
      <c r="CA254" s="21">
        <v>531.79999999999995</v>
      </c>
      <c r="CB254" s="67">
        <v>200000</v>
      </c>
      <c r="CC254" s="108" t="s">
        <v>4512</v>
      </c>
      <c r="CD254" s="21">
        <v>235</v>
      </c>
      <c r="CE254" s="21">
        <f>(308.2+284.4)/2</f>
        <v>296.29999999999995</v>
      </c>
      <c r="CF254" s="21">
        <v>360</v>
      </c>
      <c r="CG254" s="21">
        <f>(469.1+458.7)/2</f>
        <v>463.9</v>
      </c>
      <c r="CH254" s="67">
        <v>200000</v>
      </c>
      <c r="CI254" s="32" t="s">
        <v>4512</v>
      </c>
      <c r="CJ254" s="60">
        <v>235</v>
      </c>
      <c r="CK254" s="21">
        <v>265.3</v>
      </c>
      <c r="CL254" s="47">
        <v>360</v>
      </c>
      <c r="CM254" s="177">
        <v>438.1</v>
      </c>
      <c r="CN254" s="67">
        <v>200000</v>
      </c>
      <c r="CO254" s="232" t="s">
        <v>5882</v>
      </c>
      <c r="CP254" s="233" t="s">
        <v>5882</v>
      </c>
      <c r="CQ254" s="233" t="s">
        <v>5882</v>
      </c>
      <c r="CR254" s="234" t="s">
        <v>5882</v>
      </c>
      <c r="CS254" s="233" t="s">
        <v>5882</v>
      </c>
      <c r="CT254" s="233" t="s">
        <v>5882</v>
      </c>
      <c r="CU254" s="234" t="s">
        <v>5882</v>
      </c>
      <c r="CV254" s="215">
        <v>10.9</v>
      </c>
      <c r="CW254" s="218">
        <v>900</v>
      </c>
      <c r="CX254" s="32">
        <v>990</v>
      </c>
      <c r="CY254" s="218">
        <v>1000</v>
      </c>
      <c r="CZ254" s="32">
        <v>1100</v>
      </c>
      <c r="DA254" s="67">
        <v>205000</v>
      </c>
      <c r="DB254" s="133" t="s">
        <v>5936</v>
      </c>
      <c r="DC254" s="298" t="s">
        <v>4498</v>
      </c>
      <c r="DD254" s="357" t="s">
        <v>4636</v>
      </c>
    </row>
    <row r="255" spans="1:108">
      <c r="A255" s="18">
        <v>250</v>
      </c>
      <c r="B255" s="362"/>
      <c r="C255" s="362"/>
      <c r="D255" s="379"/>
      <c r="E255" s="385"/>
      <c r="F255" s="362"/>
      <c r="G255" s="372"/>
      <c r="H255" s="362"/>
      <c r="I255" s="143" t="s">
        <v>4669</v>
      </c>
      <c r="J255" s="215" t="s">
        <v>4399</v>
      </c>
      <c r="K255" s="177" t="s">
        <v>5882</v>
      </c>
      <c r="L255" s="260" t="s">
        <v>4577</v>
      </c>
      <c r="M255" s="177" t="s">
        <v>4779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5882</v>
      </c>
      <c r="S255" s="177" t="s">
        <v>4474</v>
      </c>
      <c r="T255" s="177" t="s">
        <v>5882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3"/>
        <v>19.800000000000011</v>
      </c>
      <c r="AR255" s="215" t="s">
        <v>5897</v>
      </c>
      <c r="AS255" s="177" t="s">
        <v>4633</v>
      </c>
      <c r="AT255" s="177">
        <f t="shared" si="145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6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5882</v>
      </c>
      <c r="BJ255" s="228" t="s">
        <v>5882</v>
      </c>
      <c r="BK255" s="228" t="s">
        <v>5882</v>
      </c>
      <c r="BL255" s="221" t="s">
        <v>5946</v>
      </c>
      <c r="BM255" s="177">
        <v>14</v>
      </c>
      <c r="BN255" s="177">
        <v>19</v>
      </c>
      <c r="BO255" s="177">
        <v>100</v>
      </c>
      <c r="BP255" s="177">
        <v>90</v>
      </c>
      <c r="BQ255" s="18">
        <v>240</v>
      </c>
      <c r="BR255" s="177" t="s">
        <v>6178</v>
      </c>
      <c r="BS255" s="177" t="s">
        <v>4693</v>
      </c>
      <c r="BT255" s="21">
        <f>10*PI()*16^2/4</f>
        <v>2010.6192982974676</v>
      </c>
      <c r="BU255" s="177">
        <v>30</v>
      </c>
      <c r="BV255" s="136">
        <v>1.12E-2</v>
      </c>
      <c r="BW255" s="108" t="s">
        <v>4513</v>
      </c>
      <c r="BX255" s="21">
        <v>275</v>
      </c>
      <c r="BY255" s="21">
        <v>395</v>
      </c>
      <c r="BZ255" s="21">
        <v>410</v>
      </c>
      <c r="CA255" s="21">
        <v>531.79999999999995</v>
      </c>
      <c r="CB255" s="67">
        <v>200000</v>
      </c>
      <c r="CC255" s="108" t="s">
        <v>4512</v>
      </c>
      <c r="CD255" s="21">
        <v>235</v>
      </c>
      <c r="CE255" s="21">
        <f>(308.2+284.4)/2</f>
        <v>296.29999999999995</v>
      </c>
      <c r="CF255" s="21">
        <v>360</v>
      </c>
      <c r="CG255" s="21">
        <f>(469.1+458.7)/2</f>
        <v>463.9</v>
      </c>
      <c r="CH255" s="67">
        <v>200000</v>
      </c>
      <c r="CI255" s="32" t="s">
        <v>4512</v>
      </c>
      <c r="CJ255" s="60">
        <v>235</v>
      </c>
      <c r="CK255" s="21">
        <v>265.3</v>
      </c>
      <c r="CL255" s="47">
        <v>360</v>
      </c>
      <c r="CM255" s="177">
        <v>438.1</v>
      </c>
      <c r="CN255" s="67">
        <v>200000</v>
      </c>
      <c r="CO255" s="215" t="s">
        <v>5887</v>
      </c>
      <c r="CP255" s="21">
        <v>30.9</v>
      </c>
      <c r="CQ255" s="33">
        <v>2.9</v>
      </c>
      <c r="CR255" s="68">
        <v>21500</v>
      </c>
      <c r="CS255" s="21">
        <v>495</v>
      </c>
      <c r="CT255" s="32">
        <v>650</v>
      </c>
      <c r="CU255" s="67">
        <v>200000</v>
      </c>
      <c r="CV255" s="215">
        <v>10.9</v>
      </c>
      <c r="CW255" s="218">
        <v>900</v>
      </c>
      <c r="CX255" s="32">
        <v>990</v>
      </c>
      <c r="CY255" s="218">
        <v>1000</v>
      </c>
      <c r="CZ255" s="32">
        <v>1100</v>
      </c>
      <c r="DA255" s="67">
        <v>205000</v>
      </c>
      <c r="DB255" s="133" t="s">
        <v>5937</v>
      </c>
      <c r="DC255" s="298" t="s">
        <v>4498</v>
      </c>
      <c r="DD255" s="357" t="s">
        <v>4636</v>
      </c>
    </row>
    <row r="256" spans="1:108">
      <c r="A256" s="18">
        <v>251</v>
      </c>
      <c r="B256" s="362"/>
      <c r="C256" s="362"/>
      <c r="D256" s="379"/>
      <c r="E256" s="385"/>
      <c r="F256" s="362"/>
      <c r="G256" s="372"/>
      <c r="H256" s="362"/>
      <c r="I256" s="150" t="s">
        <v>4670</v>
      </c>
      <c r="J256" s="215" t="s">
        <v>4604</v>
      </c>
      <c r="K256" s="177" t="s">
        <v>6155</v>
      </c>
      <c r="L256" s="260" t="s">
        <v>4577</v>
      </c>
      <c r="M256" s="177" t="s">
        <v>4779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5882</v>
      </c>
      <c r="S256" s="177" t="s">
        <v>4474</v>
      </c>
      <c r="T256" s="177" t="s">
        <v>5882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3"/>
        <v>19.800000000000011</v>
      </c>
      <c r="AR256" s="215" t="s">
        <v>5897</v>
      </c>
      <c r="AS256" s="177" t="s">
        <v>4633</v>
      </c>
      <c r="AT256" s="177">
        <f t="shared" si="145"/>
        <v>40</v>
      </c>
      <c r="AU256" s="177">
        <v>20</v>
      </c>
      <c r="AV256" s="177">
        <f t="shared" ref="AV256:AV288" si="146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6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5882</v>
      </c>
      <c r="BJ256" s="228" t="s">
        <v>5882</v>
      </c>
      <c r="BK256" s="228" t="s">
        <v>5882</v>
      </c>
      <c r="BL256" s="221" t="s">
        <v>5946</v>
      </c>
      <c r="BM256" s="177">
        <v>14</v>
      </c>
      <c r="BN256" s="177">
        <v>19</v>
      </c>
      <c r="BO256" s="177">
        <v>100</v>
      </c>
      <c r="BP256" s="177">
        <v>90</v>
      </c>
      <c r="BQ256" s="18">
        <v>240</v>
      </c>
      <c r="BR256" s="177" t="s">
        <v>6178</v>
      </c>
      <c r="BS256" s="177" t="s">
        <v>4693</v>
      </c>
      <c r="BT256" s="21">
        <f>10*PI()*16^2/4</f>
        <v>2010.6192982974676</v>
      </c>
      <c r="BU256" s="177">
        <v>30</v>
      </c>
      <c r="BV256" s="136">
        <v>1.12E-2</v>
      </c>
      <c r="BW256" s="108" t="s">
        <v>4513</v>
      </c>
      <c r="BX256" s="21">
        <v>275</v>
      </c>
      <c r="BY256" s="21">
        <v>395</v>
      </c>
      <c r="BZ256" s="21">
        <v>410</v>
      </c>
      <c r="CA256" s="21">
        <v>531.79999999999995</v>
      </c>
      <c r="CB256" s="67">
        <v>200000</v>
      </c>
      <c r="CC256" s="108" t="s">
        <v>4512</v>
      </c>
      <c r="CD256" s="21">
        <v>235</v>
      </c>
      <c r="CE256" s="21">
        <f>(308.2+284.4)/2</f>
        <v>296.29999999999995</v>
      </c>
      <c r="CF256" s="21">
        <v>360</v>
      </c>
      <c r="CG256" s="21">
        <f>(469.1+458.7)/2</f>
        <v>463.9</v>
      </c>
      <c r="CH256" s="67">
        <v>200000</v>
      </c>
      <c r="CI256" s="32" t="s">
        <v>4512</v>
      </c>
      <c r="CJ256" s="60">
        <v>235</v>
      </c>
      <c r="CK256" s="21">
        <v>265.3</v>
      </c>
      <c r="CL256" s="47">
        <v>360</v>
      </c>
      <c r="CM256" s="177">
        <v>438.1</v>
      </c>
      <c r="CN256" s="67">
        <v>200000</v>
      </c>
      <c r="CO256" s="215" t="s">
        <v>5887</v>
      </c>
      <c r="CP256" s="21">
        <v>34.200000000000003</v>
      </c>
      <c r="CQ256" s="33">
        <v>2.9</v>
      </c>
      <c r="CR256" s="68">
        <v>21500</v>
      </c>
      <c r="CS256" s="21">
        <v>495</v>
      </c>
      <c r="CT256" s="32">
        <v>650</v>
      </c>
      <c r="CU256" s="67">
        <v>200000</v>
      </c>
      <c r="CV256" s="215">
        <v>10.9</v>
      </c>
      <c r="CW256" s="218">
        <v>900</v>
      </c>
      <c r="CX256" s="32">
        <v>990</v>
      </c>
      <c r="CY256" s="218">
        <v>1000</v>
      </c>
      <c r="CZ256" s="32">
        <v>1100</v>
      </c>
      <c r="DA256" s="67">
        <v>205000</v>
      </c>
      <c r="DB256" s="133" t="s">
        <v>5937</v>
      </c>
      <c r="DC256" s="298" t="s">
        <v>4498</v>
      </c>
      <c r="DD256" s="357" t="s">
        <v>4636</v>
      </c>
    </row>
    <row r="257" spans="1:108">
      <c r="A257" s="18">
        <v>252</v>
      </c>
      <c r="B257" s="362"/>
      <c r="C257" s="362"/>
      <c r="D257" s="379"/>
      <c r="E257" s="385"/>
      <c r="F257" s="362"/>
      <c r="G257" s="372"/>
      <c r="H257" s="362"/>
      <c r="I257" s="150" t="s">
        <v>4671</v>
      </c>
      <c r="J257" s="215" t="s">
        <v>4604</v>
      </c>
      <c r="K257" s="177" t="s">
        <v>6155</v>
      </c>
      <c r="L257" s="260" t="s">
        <v>4577</v>
      </c>
      <c r="M257" s="177" t="s">
        <v>4779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5882</v>
      </c>
      <c r="S257" s="177" t="s">
        <v>4474</v>
      </c>
      <c r="T257" s="177" t="s">
        <v>5882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3"/>
        <v>19.800000000000011</v>
      </c>
      <c r="AR257" s="215" t="s">
        <v>5897</v>
      </c>
      <c r="AS257" s="177" t="s">
        <v>4633</v>
      </c>
      <c r="AT257" s="177">
        <f t="shared" si="145"/>
        <v>40</v>
      </c>
      <c r="AU257" s="177">
        <v>20</v>
      </c>
      <c r="AV257" s="177">
        <f t="shared" si="146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6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5882</v>
      </c>
      <c r="BJ257" s="228" t="s">
        <v>5882</v>
      </c>
      <c r="BK257" s="228" t="s">
        <v>5882</v>
      </c>
      <c r="BL257" s="221" t="s">
        <v>5946</v>
      </c>
      <c r="BM257" s="177">
        <v>14</v>
      </c>
      <c r="BN257" s="177">
        <v>19</v>
      </c>
      <c r="BO257" s="177">
        <v>100</v>
      </c>
      <c r="BP257" s="177">
        <v>90</v>
      </c>
      <c r="BQ257" s="18">
        <v>240</v>
      </c>
      <c r="BR257" s="177" t="s">
        <v>6178</v>
      </c>
      <c r="BS257" s="177" t="s">
        <v>4693</v>
      </c>
      <c r="BT257" s="21">
        <f>10*PI()*16^2/4</f>
        <v>2010.6192982974676</v>
      </c>
      <c r="BU257" s="177">
        <v>30</v>
      </c>
      <c r="BV257" s="136">
        <v>1.12E-2</v>
      </c>
      <c r="BW257" s="108" t="s">
        <v>4513</v>
      </c>
      <c r="BX257" s="21">
        <v>275</v>
      </c>
      <c r="BY257" s="21">
        <v>395</v>
      </c>
      <c r="BZ257" s="21">
        <v>410</v>
      </c>
      <c r="CA257" s="21">
        <v>531.79999999999995</v>
      </c>
      <c r="CB257" s="67">
        <v>200000</v>
      </c>
      <c r="CC257" s="108" t="s">
        <v>4512</v>
      </c>
      <c r="CD257" s="21">
        <v>235</v>
      </c>
      <c r="CE257" s="21">
        <f>(308.2+284.4)/2</f>
        <v>296.29999999999995</v>
      </c>
      <c r="CF257" s="21">
        <v>360</v>
      </c>
      <c r="CG257" s="21">
        <f>(469.1+458.7)/2</f>
        <v>463.9</v>
      </c>
      <c r="CH257" s="67">
        <v>200000</v>
      </c>
      <c r="CI257" s="32" t="s">
        <v>4512</v>
      </c>
      <c r="CJ257" s="60">
        <v>235</v>
      </c>
      <c r="CK257" s="21">
        <v>265.3</v>
      </c>
      <c r="CL257" s="47">
        <v>360</v>
      </c>
      <c r="CM257" s="177">
        <v>438.1</v>
      </c>
      <c r="CN257" s="67">
        <v>200000</v>
      </c>
      <c r="CO257" s="215" t="s">
        <v>5887</v>
      </c>
      <c r="CP257" s="21">
        <v>26.6</v>
      </c>
      <c r="CQ257" s="33">
        <v>2.9</v>
      </c>
      <c r="CR257" s="68">
        <v>17500</v>
      </c>
      <c r="CS257" s="21">
        <v>495</v>
      </c>
      <c r="CT257" s="32">
        <v>650</v>
      </c>
      <c r="CU257" s="67">
        <v>200000</v>
      </c>
      <c r="CV257" s="215">
        <v>10.9</v>
      </c>
      <c r="CW257" s="218">
        <v>900</v>
      </c>
      <c r="CX257" s="32">
        <v>990</v>
      </c>
      <c r="CY257" s="218">
        <v>1000</v>
      </c>
      <c r="CZ257" s="32">
        <v>1100</v>
      </c>
      <c r="DA257" s="67">
        <v>205000</v>
      </c>
      <c r="DB257" s="133" t="s">
        <v>5938</v>
      </c>
      <c r="DC257" s="298" t="s">
        <v>4498</v>
      </c>
      <c r="DD257" s="357" t="s">
        <v>6145</v>
      </c>
    </row>
    <row r="258" spans="1:108" ht="16.2" thickBot="1">
      <c r="A258" s="18">
        <v>253</v>
      </c>
      <c r="B258" s="362"/>
      <c r="C258" s="362"/>
      <c r="D258" s="379"/>
      <c r="E258" s="385"/>
      <c r="F258" s="362"/>
      <c r="G258" s="372"/>
      <c r="H258" s="362"/>
      <c r="I258" s="150" t="s">
        <v>4696</v>
      </c>
      <c r="J258" s="215" t="s">
        <v>4604</v>
      </c>
      <c r="K258" s="177" t="s">
        <v>6155</v>
      </c>
      <c r="L258" s="260" t="s">
        <v>4577</v>
      </c>
      <c r="M258" s="177" t="s">
        <v>4779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5882</v>
      </c>
      <c r="S258" s="177" t="s">
        <v>4474</v>
      </c>
      <c r="T258" s="177" t="s">
        <v>5882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3"/>
        <v>19.800000000000011</v>
      </c>
      <c r="AR258" s="215" t="s">
        <v>5897</v>
      </c>
      <c r="AS258" s="177" t="s">
        <v>4633</v>
      </c>
      <c r="AT258" s="177">
        <f t="shared" si="145"/>
        <v>40</v>
      </c>
      <c r="AU258" s="177">
        <v>20</v>
      </c>
      <c r="AV258" s="177">
        <f t="shared" si="146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6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5882</v>
      </c>
      <c r="BJ258" s="228" t="s">
        <v>5882</v>
      </c>
      <c r="BK258" s="228" t="s">
        <v>5882</v>
      </c>
      <c r="BL258" s="221" t="s">
        <v>5946</v>
      </c>
      <c r="BM258" s="177">
        <v>14</v>
      </c>
      <c r="BN258" s="177">
        <v>19</v>
      </c>
      <c r="BO258" s="177">
        <v>100</v>
      </c>
      <c r="BP258" s="177">
        <v>90</v>
      </c>
      <c r="BQ258" s="18">
        <v>240</v>
      </c>
      <c r="BR258" s="177" t="s">
        <v>6178</v>
      </c>
      <c r="BS258" s="177" t="s">
        <v>4693</v>
      </c>
      <c r="BT258" s="21">
        <f>10*PI()*16^2/4</f>
        <v>2010.6192982974676</v>
      </c>
      <c r="BU258" s="177">
        <v>30</v>
      </c>
      <c r="BV258" s="136">
        <v>1.12E-2</v>
      </c>
      <c r="BW258" s="108" t="s">
        <v>4513</v>
      </c>
      <c r="BX258" s="21">
        <v>275</v>
      </c>
      <c r="BY258" s="21">
        <v>324.8</v>
      </c>
      <c r="BZ258" s="21">
        <v>410</v>
      </c>
      <c r="CA258" s="21">
        <f>(462.4+459.7)/2</f>
        <v>461.04999999999995</v>
      </c>
      <c r="CB258" s="67">
        <v>200000</v>
      </c>
      <c r="CC258" s="108" t="s">
        <v>4512</v>
      </c>
      <c r="CD258" s="21">
        <v>235</v>
      </c>
      <c r="CE258" s="21">
        <f>(287.3+284.2)/2</f>
        <v>285.75</v>
      </c>
      <c r="CF258" s="21">
        <v>360</v>
      </c>
      <c r="CG258" s="21">
        <f>(443.7+436.2)/2</f>
        <v>439.95</v>
      </c>
      <c r="CH258" s="67">
        <v>200000</v>
      </c>
      <c r="CI258" s="32" t="s">
        <v>4512</v>
      </c>
      <c r="CJ258" s="60">
        <v>235</v>
      </c>
      <c r="CK258" s="21">
        <v>263.8</v>
      </c>
      <c r="CL258" s="47">
        <v>360</v>
      </c>
      <c r="CM258" s="177">
        <v>437.9</v>
      </c>
      <c r="CN258" s="67">
        <v>200000</v>
      </c>
      <c r="CO258" s="215" t="s">
        <v>5887</v>
      </c>
      <c r="CP258" s="21">
        <v>26.1</v>
      </c>
      <c r="CQ258" s="33">
        <v>2.9</v>
      </c>
      <c r="CR258" s="68">
        <v>18100</v>
      </c>
      <c r="CS258" s="21">
        <v>495</v>
      </c>
      <c r="CT258" s="32">
        <v>650</v>
      </c>
      <c r="CU258" s="67">
        <v>200000</v>
      </c>
      <c r="CV258" s="215">
        <v>10.9</v>
      </c>
      <c r="CW258" s="218">
        <v>900</v>
      </c>
      <c r="CX258" s="32">
        <v>990</v>
      </c>
      <c r="CY258" s="218">
        <v>1000</v>
      </c>
      <c r="CZ258" s="32">
        <v>1100</v>
      </c>
      <c r="DA258" s="67">
        <v>205000</v>
      </c>
      <c r="DB258" s="133" t="s">
        <v>5937</v>
      </c>
      <c r="DC258" s="298" t="s">
        <v>4498</v>
      </c>
      <c r="DD258" s="358" t="s">
        <v>6108</v>
      </c>
    </row>
    <row r="259" spans="1:108">
      <c r="A259" s="18">
        <v>254</v>
      </c>
      <c r="B259" s="361">
        <v>35</v>
      </c>
      <c r="C259" s="361">
        <v>2004</v>
      </c>
      <c r="D259" s="361" t="s">
        <v>4749</v>
      </c>
      <c r="E259" s="371" t="s">
        <v>6256</v>
      </c>
      <c r="F259" s="361">
        <v>3</v>
      </c>
      <c r="G259" s="371" t="s">
        <v>6254</v>
      </c>
      <c r="H259" s="361" t="s">
        <v>4754</v>
      </c>
      <c r="I259" s="147" t="s">
        <v>6247</v>
      </c>
      <c r="J259" s="354" t="s">
        <v>4</v>
      </c>
      <c r="K259" s="17" t="s">
        <v>6252</v>
      </c>
      <c r="L259" s="354" t="s">
        <v>4577</v>
      </c>
      <c r="M259" s="176" t="s">
        <v>6250</v>
      </c>
      <c r="N259" s="17" t="s">
        <v>4576</v>
      </c>
      <c r="O259" s="176" t="s">
        <v>4404</v>
      </c>
      <c r="P259" s="176" t="s">
        <v>4474</v>
      </c>
      <c r="Q259" s="176" t="s">
        <v>4537</v>
      </c>
      <c r="R259" s="30">
        <v>25</v>
      </c>
      <c r="S259" s="176" t="s">
        <v>4474</v>
      </c>
      <c r="T259" s="176" t="s">
        <v>5882</v>
      </c>
      <c r="U259" s="176" t="s">
        <v>4629</v>
      </c>
      <c r="V259" s="17">
        <v>10</v>
      </c>
      <c r="W259" s="273">
        <v>0</v>
      </c>
      <c r="X259" s="17">
        <v>0</v>
      </c>
      <c r="Y259" s="354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4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5897</v>
      </c>
      <c r="AS259" s="176" t="s">
        <v>6251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5882</v>
      </c>
      <c r="BH259" s="226" t="s">
        <v>5882</v>
      </c>
      <c r="BI259" s="226" t="s">
        <v>5882</v>
      </c>
      <c r="BJ259" s="226" t="s">
        <v>5882</v>
      </c>
      <c r="BK259" s="226" t="s">
        <v>5882</v>
      </c>
      <c r="BL259" s="225" t="s">
        <v>5882</v>
      </c>
      <c r="BM259" s="226" t="s">
        <v>5882</v>
      </c>
      <c r="BN259" s="226" t="s">
        <v>5882</v>
      </c>
      <c r="BO259" s="226" t="s">
        <v>5882</v>
      </c>
      <c r="BP259" s="226" t="s">
        <v>5882</v>
      </c>
      <c r="BQ259" s="244" t="s">
        <v>5882</v>
      </c>
      <c r="BR259" s="226" t="s">
        <v>5882</v>
      </c>
      <c r="BS259" s="226" t="s">
        <v>5882</v>
      </c>
      <c r="BT259" s="226" t="s">
        <v>5882</v>
      </c>
      <c r="BU259" s="226" t="s">
        <v>5882</v>
      </c>
      <c r="BV259" s="244" t="s">
        <v>5882</v>
      </c>
      <c r="BW259" s="354" t="s">
        <v>4416</v>
      </c>
      <c r="BX259" s="176">
        <v>355</v>
      </c>
      <c r="BY259" s="31">
        <f t="shared" ref="BY259:BY261" si="147">BX259*1.1</f>
        <v>390.50000000000006</v>
      </c>
      <c r="BZ259" s="65">
        <v>470</v>
      </c>
      <c r="CA259" s="31">
        <f t="shared" ref="CA259:CA261" si="148">BZ259*1.1</f>
        <v>517</v>
      </c>
      <c r="CB259" s="66">
        <v>200000</v>
      </c>
      <c r="CC259" s="354" t="s">
        <v>4416</v>
      </c>
      <c r="CD259" s="176">
        <v>355</v>
      </c>
      <c r="CE259" s="31">
        <f t="shared" ref="CE259:CE261" si="149">CD259*1.1</f>
        <v>390.50000000000006</v>
      </c>
      <c r="CF259" s="65">
        <v>470</v>
      </c>
      <c r="CG259" s="31">
        <f t="shared" ref="CG259:CG261" si="150">CF259*1.1</f>
        <v>517</v>
      </c>
      <c r="CH259" s="66">
        <v>200000</v>
      </c>
      <c r="CI259" s="354" t="s">
        <v>4416</v>
      </c>
      <c r="CJ259" s="176">
        <v>355</v>
      </c>
      <c r="CK259" s="31">
        <f t="shared" ref="CK259:CK261" si="151">CJ259*1.1</f>
        <v>390.50000000000006</v>
      </c>
      <c r="CL259" s="65">
        <v>470</v>
      </c>
      <c r="CM259" s="31">
        <f t="shared" ref="CM259:CM261" si="152">CL259*1.1</f>
        <v>517</v>
      </c>
      <c r="CN259" s="66">
        <v>200000</v>
      </c>
      <c r="CO259" s="229" t="s">
        <v>5882</v>
      </c>
      <c r="CP259" s="230" t="s">
        <v>5882</v>
      </c>
      <c r="CQ259" s="230" t="s">
        <v>5882</v>
      </c>
      <c r="CR259" s="231" t="s">
        <v>5882</v>
      </c>
      <c r="CS259" s="229" t="s">
        <v>5882</v>
      </c>
      <c r="CT259" s="230" t="s">
        <v>5882</v>
      </c>
      <c r="CU259" s="231" t="s">
        <v>5882</v>
      </c>
      <c r="CV259" s="354">
        <v>8.8000000000000007</v>
      </c>
      <c r="CW259" s="176">
        <v>640</v>
      </c>
      <c r="CX259" s="30">
        <v>730</v>
      </c>
      <c r="CY259" s="176">
        <v>800</v>
      </c>
      <c r="CZ259" s="30">
        <v>940</v>
      </c>
      <c r="DA259" s="66">
        <v>200000</v>
      </c>
      <c r="DB259" s="28" t="s">
        <v>5925</v>
      </c>
      <c r="DC259" s="176" t="s">
        <v>4498</v>
      </c>
      <c r="DD259" s="356" t="s">
        <v>6164</v>
      </c>
    </row>
    <row r="260" spans="1:108">
      <c r="A260" s="18">
        <v>255</v>
      </c>
      <c r="B260" s="362"/>
      <c r="C260" s="362"/>
      <c r="D260" s="362"/>
      <c r="E260" s="372"/>
      <c r="F260" s="362"/>
      <c r="G260" s="372"/>
      <c r="H260" s="362"/>
      <c r="I260" s="149" t="s">
        <v>6248</v>
      </c>
      <c r="J260" s="355" t="s">
        <v>4604</v>
      </c>
      <c r="K260" s="18" t="s">
        <v>6252</v>
      </c>
      <c r="L260" s="355" t="s">
        <v>4577</v>
      </c>
      <c r="M260" s="177" t="s">
        <v>6250</v>
      </c>
      <c r="N260" s="18" t="s">
        <v>4576</v>
      </c>
      <c r="O260" s="177" t="s">
        <v>4474</v>
      </c>
      <c r="P260" s="177" t="s">
        <v>4474</v>
      </c>
      <c r="Q260" s="177" t="s">
        <v>4537</v>
      </c>
      <c r="R260" s="32">
        <v>25</v>
      </c>
      <c r="S260" s="177" t="s">
        <v>4474</v>
      </c>
      <c r="T260" s="177" t="s">
        <v>5882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5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5897</v>
      </c>
      <c r="AS260" s="177" t="s">
        <v>6251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5882</v>
      </c>
      <c r="BH260" s="228" t="s">
        <v>5882</v>
      </c>
      <c r="BI260" s="228" t="s">
        <v>5882</v>
      </c>
      <c r="BJ260" s="228" t="s">
        <v>5882</v>
      </c>
      <c r="BK260" s="228" t="s">
        <v>5882</v>
      </c>
      <c r="BL260" s="227" t="s">
        <v>5882</v>
      </c>
      <c r="BM260" s="228" t="s">
        <v>5882</v>
      </c>
      <c r="BN260" s="228" t="s">
        <v>5882</v>
      </c>
      <c r="BO260" s="228" t="s">
        <v>5882</v>
      </c>
      <c r="BP260" s="228" t="s">
        <v>5882</v>
      </c>
      <c r="BQ260" s="243" t="s">
        <v>5882</v>
      </c>
      <c r="BR260" s="228" t="s">
        <v>5882</v>
      </c>
      <c r="BS260" s="228" t="s">
        <v>5882</v>
      </c>
      <c r="BT260" s="228" t="s">
        <v>5882</v>
      </c>
      <c r="BU260" s="228" t="s">
        <v>5882</v>
      </c>
      <c r="BV260" s="243" t="s">
        <v>5882</v>
      </c>
      <c r="BW260" s="355" t="s">
        <v>4416</v>
      </c>
      <c r="BX260" s="177">
        <v>355</v>
      </c>
      <c r="BY260" s="33">
        <f t="shared" si="147"/>
        <v>390.50000000000006</v>
      </c>
      <c r="BZ260" s="60">
        <v>470</v>
      </c>
      <c r="CA260" s="33">
        <f t="shared" si="148"/>
        <v>517</v>
      </c>
      <c r="CB260" s="67">
        <v>200000</v>
      </c>
      <c r="CC260" s="355" t="s">
        <v>4416</v>
      </c>
      <c r="CD260" s="177">
        <v>355</v>
      </c>
      <c r="CE260" s="33">
        <f t="shared" si="149"/>
        <v>390.50000000000006</v>
      </c>
      <c r="CF260" s="60">
        <v>470</v>
      </c>
      <c r="CG260" s="33">
        <f t="shared" si="150"/>
        <v>517</v>
      </c>
      <c r="CH260" s="67">
        <v>200000</v>
      </c>
      <c r="CI260" s="355" t="s">
        <v>4416</v>
      </c>
      <c r="CJ260" s="177">
        <v>355</v>
      </c>
      <c r="CK260" s="33">
        <f t="shared" si="151"/>
        <v>390.50000000000006</v>
      </c>
      <c r="CL260" s="60">
        <v>470</v>
      </c>
      <c r="CM260" s="33">
        <f t="shared" si="152"/>
        <v>517</v>
      </c>
      <c r="CN260" s="67">
        <v>200000</v>
      </c>
      <c r="CO260" s="232" t="s">
        <v>5882</v>
      </c>
      <c r="CP260" s="233" t="s">
        <v>5882</v>
      </c>
      <c r="CQ260" s="233" t="s">
        <v>5882</v>
      </c>
      <c r="CR260" s="234" t="s">
        <v>5882</v>
      </c>
      <c r="CS260" s="232" t="s">
        <v>5882</v>
      </c>
      <c r="CT260" s="233" t="s">
        <v>5882</v>
      </c>
      <c r="CU260" s="234" t="s">
        <v>5882</v>
      </c>
      <c r="CV260" s="355">
        <v>8.8000000000000007</v>
      </c>
      <c r="CW260" s="177">
        <v>640</v>
      </c>
      <c r="CX260" s="32">
        <v>730</v>
      </c>
      <c r="CY260" s="177">
        <v>800</v>
      </c>
      <c r="CZ260" s="32">
        <v>940</v>
      </c>
      <c r="DA260" s="67">
        <v>200000</v>
      </c>
      <c r="DB260" s="29" t="s">
        <v>6255</v>
      </c>
      <c r="DC260" s="177" t="s">
        <v>4498</v>
      </c>
      <c r="DD260" s="357" t="s">
        <v>6164</v>
      </c>
    </row>
    <row r="261" spans="1:108" ht="16.2" thickBot="1">
      <c r="A261" s="18">
        <v>256</v>
      </c>
      <c r="B261" s="363"/>
      <c r="C261" s="363"/>
      <c r="D261" s="363"/>
      <c r="E261" s="373"/>
      <c r="F261" s="363"/>
      <c r="G261" s="373"/>
      <c r="H261" s="363"/>
      <c r="I261" s="148" t="s">
        <v>6249</v>
      </c>
      <c r="J261" s="155" t="s">
        <v>4604</v>
      </c>
      <c r="K261" s="14" t="s">
        <v>6252</v>
      </c>
      <c r="L261" s="155" t="s">
        <v>4577</v>
      </c>
      <c r="M261" s="178" t="s">
        <v>6250</v>
      </c>
      <c r="N261" s="14" t="s">
        <v>4576</v>
      </c>
      <c r="O261" s="178" t="s">
        <v>4474</v>
      </c>
      <c r="P261" s="178" t="s">
        <v>4474</v>
      </c>
      <c r="Q261" s="178" t="s">
        <v>4537</v>
      </c>
      <c r="R261" s="34">
        <v>25</v>
      </c>
      <c r="S261" s="178" t="s">
        <v>4474</v>
      </c>
      <c r="T261" s="178" t="s">
        <v>5882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5897</v>
      </c>
      <c r="AS261" s="178" t="s">
        <v>6251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5882</v>
      </c>
      <c r="BH261" s="223" t="s">
        <v>5882</v>
      </c>
      <c r="BI261" s="223" t="s">
        <v>5882</v>
      </c>
      <c r="BJ261" s="223" t="s">
        <v>5882</v>
      </c>
      <c r="BK261" s="223" t="s">
        <v>5882</v>
      </c>
      <c r="BL261" s="222" t="s">
        <v>5882</v>
      </c>
      <c r="BM261" s="223" t="s">
        <v>5882</v>
      </c>
      <c r="BN261" s="223" t="s">
        <v>5882</v>
      </c>
      <c r="BO261" s="223" t="s">
        <v>5882</v>
      </c>
      <c r="BP261" s="223" t="s">
        <v>5882</v>
      </c>
      <c r="BQ261" s="245" t="s">
        <v>5882</v>
      </c>
      <c r="BR261" s="223" t="s">
        <v>5882</v>
      </c>
      <c r="BS261" s="223" t="s">
        <v>5882</v>
      </c>
      <c r="BT261" s="223" t="s">
        <v>5882</v>
      </c>
      <c r="BU261" s="223" t="s">
        <v>5882</v>
      </c>
      <c r="BV261" s="245" t="s">
        <v>5882</v>
      </c>
      <c r="BW261" s="155" t="s">
        <v>4416</v>
      </c>
      <c r="BX261" s="178">
        <v>355</v>
      </c>
      <c r="BY261" s="35">
        <f t="shared" si="147"/>
        <v>390.50000000000006</v>
      </c>
      <c r="BZ261" s="87">
        <v>470</v>
      </c>
      <c r="CA261" s="35">
        <f t="shared" si="148"/>
        <v>517</v>
      </c>
      <c r="CB261" s="70">
        <v>200000</v>
      </c>
      <c r="CC261" s="155" t="s">
        <v>4416</v>
      </c>
      <c r="CD261" s="178">
        <v>355</v>
      </c>
      <c r="CE261" s="35">
        <f t="shared" si="149"/>
        <v>390.50000000000006</v>
      </c>
      <c r="CF261" s="87">
        <v>470</v>
      </c>
      <c r="CG261" s="35">
        <f t="shared" si="150"/>
        <v>517</v>
      </c>
      <c r="CH261" s="70">
        <v>200000</v>
      </c>
      <c r="CI261" s="155" t="s">
        <v>4416</v>
      </c>
      <c r="CJ261" s="178">
        <v>355</v>
      </c>
      <c r="CK261" s="35">
        <f t="shared" si="151"/>
        <v>390.50000000000006</v>
      </c>
      <c r="CL261" s="87">
        <v>470</v>
      </c>
      <c r="CM261" s="35">
        <f t="shared" si="152"/>
        <v>517</v>
      </c>
      <c r="CN261" s="70">
        <v>200000</v>
      </c>
      <c r="CO261" s="235" t="s">
        <v>5882</v>
      </c>
      <c r="CP261" s="236" t="s">
        <v>5882</v>
      </c>
      <c r="CQ261" s="236" t="s">
        <v>5882</v>
      </c>
      <c r="CR261" s="237" t="s">
        <v>5882</v>
      </c>
      <c r="CS261" s="235" t="s">
        <v>5882</v>
      </c>
      <c r="CT261" s="236" t="s">
        <v>5882</v>
      </c>
      <c r="CU261" s="237" t="s">
        <v>5882</v>
      </c>
      <c r="CV261" s="155">
        <v>8.8000000000000007</v>
      </c>
      <c r="CW261" s="178">
        <v>640</v>
      </c>
      <c r="CX261" s="34">
        <v>730</v>
      </c>
      <c r="CY261" s="178">
        <v>800</v>
      </c>
      <c r="CZ261" s="34">
        <v>940</v>
      </c>
      <c r="DA261" s="70">
        <v>200000</v>
      </c>
      <c r="DB261" s="27" t="s">
        <v>6253</v>
      </c>
      <c r="DC261" s="155" t="s">
        <v>4498</v>
      </c>
      <c r="DD261" s="358" t="s">
        <v>6164</v>
      </c>
    </row>
    <row r="262" spans="1:108">
      <c r="A262" s="18">
        <v>257</v>
      </c>
      <c r="B262" s="361">
        <v>36</v>
      </c>
      <c r="C262" s="361">
        <v>2004</v>
      </c>
      <c r="D262" s="361" t="s">
        <v>4835</v>
      </c>
      <c r="E262" s="371" t="s">
        <v>4933</v>
      </c>
      <c r="F262" s="361">
        <v>8</v>
      </c>
      <c r="G262" s="371" t="s">
        <v>6014</v>
      </c>
      <c r="H262" s="361" t="s">
        <v>6009</v>
      </c>
      <c r="I262" s="43" t="s">
        <v>4798</v>
      </c>
      <c r="J262" s="214" t="s">
        <v>4399</v>
      </c>
      <c r="K262" s="176" t="s">
        <v>5882</v>
      </c>
      <c r="L262" s="259" t="s">
        <v>4578</v>
      </c>
      <c r="M262" s="176" t="s">
        <v>4782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5882</v>
      </c>
      <c r="S262" s="176" t="s">
        <v>4474</v>
      </c>
      <c r="T262" s="176" t="s">
        <v>5882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3">(AO262-AF262)-AQ262</f>
        <v>12</v>
      </c>
      <c r="AQ262" s="16">
        <f t="shared" si="133"/>
        <v>12</v>
      </c>
      <c r="AR262" s="214" t="s">
        <v>5897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6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5882</v>
      </c>
      <c r="BH262" s="226" t="s">
        <v>5882</v>
      </c>
      <c r="BI262" s="226" t="s">
        <v>5882</v>
      </c>
      <c r="BJ262" s="226" t="s">
        <v>5882</v>
      </c>
      <c r="BK262" s="226" t="s">
        <v>5882</v>
      </c>
      <c r="BL262" s="225" t="s">
        <v>5882</v>
      </c>
      <c r="BM262" s="226" t="s">
        <v>5882</v>
      </c>
      <c r="BN262" s="226" t="s">
        <v>5882</v>
      </c>
      <c r="BO262" s="226" t="s">
        <v>5882</v>
      </c>
      <c r="BP262" s="226" t="s">
        <v>5882</v>
      </c>
      <c r="BQ262" s="244" t="s">
        <v>5882</v>
      </c>
      <c r="BR262" s="226" t="s">
        <v>5882</v>
      </c>
      <c r="BS262" s="226" t="s">
        <v>5882</v>
      </c>
      <c r="BT262" s="226" t="s">
        <v>5882</v>
      </c>
      <c r="BU262" s="226" t="s">
        <v>5882</v>
      </c>
      <c r="BV262" s="244" t="s">
        <v>5882</v>
      </c>
      <c r="BW262" s="214" t="s">
        <v>4513</v>
      </c>
      <c r="BX262" s="176">
        <v>275</v>
      </c>
      <c r="BY262" s="16">
        <f>(372.02+342.95)/2</f>
        <v>357.48500000000001</v>
      </c>
      <c r="BZ262" s="176">
        <v>410</v>
      </c>
      <c r="CA262" s="16">
        <f>(477.29+448.79)/2</f>
        <v>463.04</v>
      </c>
      <c r="CB262" s="81">
        <f>(206936+220792)/2</f>
        <v>213864</v>
      </c>
      <c r="CC262" s="176" t="s">
        <v>4513</v>
      </c>
      <c r="CD262" s="176">
        <v>275</v>
      </c>
      <c r="CE262" s="16">
        <f>(363.4+340.14)/2</f>
        <v>351.77</v>
      </c>
      <c r="CF262" s="16">
        <v>410</v>
      </c>
      <c r="CG262" s="16">
        <f>(454.3+448.23)/2</f>
        <v>451.26499999999999</v>
      </c>
      <c r="CH262" s="81">
        <f>(203713+215222)/2</f>
        <v>209467.5</v>
      </c>
      <c r="CI262" s="176" t="s">
        <v>4513</v>
      </c>
      <c r="CJ262" s="176">
        <v>275</v>
      </c>
      <c r="CK262" s="16">
        <v>369.44</v>
      </c>
      <c r="CL262" s="16">
        <v>410</v>
      </c>
      <c r="CM262" s="16">
        <v>503.45</v>
      </c>
      <c r="CN262" s="81">
        <v>200248</v>
      </c>
      <c r="CO262" s="229" t="s">
        <v>5882</v>
      </c>
      <c r="CP262" s="230" t="s">
        <v>5882</v>
      </c>
      <c r="CQ262" s="230" t="s">
        <v>5882</v>
      </c>
      <c r="CR262" s="231" t="s">
        <v>5882</v>
      </c>
      <c r="CS262" s="230" t="s">
        <v>5882</v>
      </c>
      <c r="CT262" s="230" t="s">
        <v>5882</v>
      </c>
      <c r="CU262" s="231" t="s">
        <v>5882</v>
      </c>
      <c r="CV262" s="176">
        <v>10.9</v>
      </c>
      <c r="CW262" s="176">
        <v>900</v>
      </c>
      <c r="CX262" s="30">
        <v>990</v>
      </c>
      <c r="CY262" s="176">
        <v>1000</v>
      </c>
      <c r="CZ262" s="30">
        <v>1100</v>
      </c>
      <c r="DA262" s="76">
        <v>200000</v>
      </c>
      <c r="DB262" s="130" t="s">
        <v>5939</v>
      </c>
      <c r="DC262" s="30" t="s">
        <v>4498</v>
      </c>
      <c r="DD262" s="356" t="s">
        <v>4636</v>
      </c>
    </row>
    <row r="263" spans="1:108">
      <c r="A263" s="18">
        <v>258</v>
      </c>
      <c r="B263" s="362"/>
      <c r="C263" s="362"/>
      <c r="D263" s="362"/>
      <c r="E263" s="372"/>
      <c r="F263" s="362"/>
      <c r="G263" s="372"/>
      <c r="H263" s="362"/>
      <c r="I263" s="41" t="s">
        <v>4799</v>
      </c>
      <c r="J263" s="215" t="s">
        <v>4399</v>
      </c>
      <c r="K263" s="177" t="s">
        <v>5882</v>
      </c>
      <c r="L263" s="260" t="s">
        <v>4578</v>
      </c>
      <c r="M263" s="177" t="s">
        <v>4782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5882</v>
      </c>
      <c r="S263" s="177" t="s">
        <v>4474</v>
      </c>
      <c r="T263" s="177" t="s">
        <v>5882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3"/>
        <v>12</v>
      </c>
      <c r="AQ263" s="21">
        <f t="shared" si="133"/>
        <v>12</v>
      </c>
      <c r="AR263" s="215" t="s">
        <v>5897</v>
      </c>
      <c r="AS263" s="177" t="s">
        <v>4686</v>
      </c>
      <c r="AT263" s="21">
        <f t="shared" ref="AT263:AT269" si="154">150/AU263/0.25</f>
        <v>30</v>
      </c>
      <c r="AU263" s="177">
        <v>20</v>
      </c>
      <c r="AV263" s="177">
        <f t="shared" si="146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5882</v>
      </c>
      <c r="BH263" s="228" t="s">
        <v>5882</v>
      </c>
      <c r="BI263" s="228" t="s">
        <v>5882</v>
      </c>
      <c r="BJ263" s="228" t="s">
        <v>5882</v>
      </c>
      <c r="BK263" s="228" t="s">
        <v>5882</v>
      </c>
      <c r="BL263" s="227" t="s">
        <v>5882</v>
      </c>
      <c r="BM263" s="228" t="s">
        <v>5882</v>
      </c>
      <c r="BN263" s="228" t="s">
        <v>5882</v>
      </c>
      <c r="BO263" s="228" t="s">
        <v>5882</v>
      </c>
      <c r="BP263" s="228" t="s">
        <v>5882</v>
      </c>
      <c r="BQ263" s="243" t="s">
        <v>5882</v>
      </c>
      <c r="BR263" s="228" t="s">
        <v>5882</v>
      </c>
      <c r="BS263" s="228" t="s">
        <v>5882</v>
      </c>
      <c r="BT263" s="228" t="s">
        <v>5882</v>
      </c>
      <c r="BU263" s="228" t="s">
        <v>5882</v>
      </c>
      <c r="BV263" s="243" t="s">
        <v>5882</v>
      </c>
      <c r="BW263" s="215" t="s">
        <v>4513</v>
      </c>
      <c r="BX263" s="177">
        <v>275</v>
      </c>
      <c r="BY263" s="21">
        <f t="shared" ref="BY263:BY269" si="155">(372.02+342.95)/2</f>
        <v>357.48500000000001</v>
      </c>
      <c r="BZ263" s="177">
        <v>411</v>
      </c>
      <c r="CA263" s="21">
        <f t="shared" ref="CA263:CA269" si="156">(477.29+448.79)/2</f>
        <v>463.04</v>
      </c>
      <c r="CB263" s="69">
        <f t="shared" ref="CB263:CB269" si="157">(206936+220792)/2</f>
        <v>213864</v>
      </c>
      <c r="CC263" s="177" t="s">
        <v>4513</v>
      </c>
      <c r="CD263" s="177">
        <v>275</v>
      </c>
      <c r="CE263" s="21">
        <f t="shared" ref="CE263:CE269" si="158">(363.4+340.14)/2</f>
        <v>351.77</v>
      </c>
      <c r="CF263" s="21">
        <v>411</v>
      </c>
      <c r="CG263" s="21">
        <f t="shared" ref="CG263:CG269" si="159">(454.3+448.23)/2</f>
        <v>451.26499999999999</v>
      </c>
      <c r="CH263" s="69">
        <f t="shared" ref="CH263:CH269" si="160">(203713+215222)/2</f>
        <v>209467.5</v>
      </c>
      <c r="CI263" s="177" t="s">
        <v>4513</v>
      </c>
      <c r="CJ263" s="177">
        <v>275</v>
      </c>
      <c r="CK263" s="21">
        <v>369.44</v>
      </c>
      <c r="CL263" s="21">
        <v>410</v>
      </c>
      <c r="CM263" s="21">
        <v>503.45</v>
      </c>
      <c r="CN263" s="69">
        <v>200248</v>
      </c>
      <c r="CO263" s="232" t="s">
        <v>5882</v>
      </c>
      <c r="CP263" s="233" t="s">
        <v>5882</v>
      </c>
      <c r="CQ263" s="233" t="s">
        <v>5882</v>
      </c>
      <c r="CR263" s="234" t="s">
        <v>5882</v>
      </c>
      <c r="CS263" s="233" t="s">
        <v>5882</v>
      </c>
      <c r="CT263" s="233" t="s">
        <v>5882</v>
      </c>
      <c r="CU263" s="234" t="s">
        <v>5882</v>
      </c>
      <c r="CV263" s="177">
        <v>10.9</v>
      </c>
      <c r="CW263" s="177">
        <v>900</v>
      </c>
      <c r="CX263" s="32">
        <v>990</v>
      </c>
      <c r="CY263" s="177">
        <v>1000</v>
      </c>
      <c r="CZ263" s="32">
        <v>1100</v>
      </c>
      <c r="DA263" s="61">
        <v>200000</v>
      </c>
      <c r="DB263" s="133" t="s">
        <v>5939</v>
      </c>
      <c r="DC263" s="32" t="s">
        <v>4498</v>
      </c>
      <c r="DD263" s="357" t="s">
        <v>4636</v>
      </c>
    </row>
    <row r="264" spans="1:108">
      <c r="A264" s="18">
        <v>259</v>
      </c>
      <c r="B264" s="362"/>
      <c r="C264" s="362"/>
      <c r="D264" s="362"/>
      <c r="E264" s="372"/>
      <c r="F264" s="362"/>
      <c r="G264" s="372"/>
      <c r="H264" s="362"/>
      <c r="I264" s="41" t="s">
        <v>4800</v>
      </c>
      <c r="J264" s="215" t="s">
        <v>4399</v>
      </c>
      <c r="K264" s="177" t="s">
        <v>5882</v>
      </c>
      <c r="L264" s="260" t="s">
        <v>4578</v>
      </c>
      <c r="M264" s="177" t="s">
        <v>4782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5882</v>
      </c>
      <c r="S264" s="177" t="s">
        <v>4474</v>
      </c>
      <c r="T264" s="177" t="s">
        <v>5882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3"/>
        <v>12</v>
      </c>
      <c r="AQ264" s="21">
        <f t="shared" si="133"/>
        <v>12</v>
      </c>
      <c r="AR264" s="215" t="s">
        <v>5897</v>
      </c>
      <c r="AS264" s="177" t="s">
        <v>4686</v>
      </c>
      <c r="AT264" s="21">
        <f t="shared" si="154"/>
        <v>30</v>
      </c>
      <c r="AU264" s="177">
        <v>20</v>
      </c>
      <c r="AV264" s="177">
        <f t="shared" si="146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5882</v>
      </c>
      <c r="BH264" s="228" t="s">
        <v>5882</v>
      </c>
      <c r="BI264" s="228" t="s">
        <v>5882</v>
      </c>
      <c r="BJ264" s="228" t="s">
        <v>5882</v>
      </c>
      <c r="BK264" s="228" t="s">
        <v>5882</v>
      </c>
      <c r="BL264" s="227" t="s">
        <v>5882</v>
      </c>
      <c r="BM264" s="228" t="s">
        <v>5882</v>
      </c>
      <c r="BN264" s="228" t="s">
        <v>5882</v>
      </c>
      <c r="BO264" s="228" t="s">
        <v>5882</v>
      </c>
      <c r="BP264" s="228" t="s">
        <v>5882</v>
      </c>
      <c r="BQ264" s="243" t="s">
        <v>5882</v>
      </c>
      <c r="BR264" s="228" t="s">
        <v>5882</v>
      </c>
      <c r="BS264" s="228" t="s">
        <v>5882</v>
      </c>
      <c r="BT264" s="228" t="s">
        <v>5882</v>
      </c>
      <c r="BU264" s="228" t="s">
        <v>5882</v>
      </c>
      <c r="BV264" s="243" t="s">
        <v>5882</v>
      </c>
      <c r="BW264" s="215" t="s">
        <v>4513</v>
      </c>
      <c r="BX264" s="177">
        <v>275</v>
      </c>
      <c r="BY264" s="21">
        <f t="shared" si="155"/>
        <v>357.48500000000001</v>
      </c>
      <c r="BZ264" s="177">
        <v>412</v>
      </c>
      <c r="CA264" s="21">
        <f t="shared" si="156"/>
        <v>463.04</v>
      </c>
      <c r="CB264" s="69">
        <f t="shared" si="157"/>
        <v>213864</v>
      </c>
      <c r="CC264" s="177" t="s">
        <v>4513</v>
      </c>
      <c r="CD264" s="177">
        <v>275</v>
      </c>
      <c r="CE264" s="21">
        <f t="shared" si="158"/>
        <v>351.77</v>
      </c>
      <c r="CF264" s="21">
        <v>412</v>
      </c>
      <c r="CG264" s="21">
        <f t="shared" si="159"/>
        <v>451.26499999999999</v>
      </c>
      <c r="CH264" s="69">
        <f t="shared" si="160"/>
        <v>209467.5</v>
      </c>
      <c r="CI264" s="177" t="s">
        <v>4513</v>
      </c>
      <c r="CJ264" s="177">
        <v>275</v>
      </c>
      <c r="CK264" s="21">
        <v>369.44</v>
      </c>
      <c r="CL264" s="21">
        <v>410</v>
      </c>
      <c r="CM264" s="21">
        <v>503.45</v>
      </c>
      <c r="CN264" s="69">
        <v>200248</v>
      </c>
      <c r="CO264" s="232" t="s">
        <v>5882</v>
      </c>
      <c r="CP264" s="233" t="s">
        <v>5882</v>
      </c>
      <c r="CQ264" s="233" t="s">
        <v>5882</v>
      </c>
      <c r="CR264" s="234" t="s">
        <v>5882</v>
      </c>
      <c r="CS264" s="233" t="s">
        <v>5882</v>
      </c>
      <c r="CT264" s="233" t="s">
        <v>5882</v>
      </c>
      <c r="CU264" s="234" t="s">
        <v>5882</v>
      </c>
      <c r="CV264" s="177">
        <v>10.9</v>
      </c>
      <c r="CW264" s="177">
        <v>900</v>
      </c>
      <c r="CX264" s="32">
        <v>990</v>
      </c>
      <c r="CY264" s="177">
        <v>1000</v>
      </c>
      <c r="CZ264" s="32">
        <v>1100</v>
      </c>
      <c r="DA264" s="61">
        <v>200000</v>
      </c>
      <c r="DB264" s="133" t="s">
        <v>5939</v>
      </c>
      <c r="DC264" s="32" t="s">
        <v>4498</v>
      </c>
      <c r="DD264" s="357" t="s">
        <v>4636</v>
      </c>
    </row>
    <row r="265" spans="1:108">
      <c r="A265" s="18">
        <v>260</v>
      </c>
      <c r="B265" s="362"/>
      <c r="C265" s="362"/>
      <c r="D265" s="362"/>
      <c r="E265" s="372"/>
      <c r="F265" s="362"/>
      <c r="G265" s="372"/>
      <c r="H265" s="362"/>
      <c r="I265" s="41" t="s">
        <v>4801</v>
      </c>
      <c r="J265" s="215" t="s">
        <v>4399</v>
      </c>
      <c r="K265" s="177" t="s">
        <v>5882</v>
      </c>
      <c r="L265" s="260" t="s">
        <v>4578</v>
      </c>
      <c r="M265" s="177" t="s">
        <v>4782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5882</v>
      </c>
      <c r="S265" s="177" t="s">
        <v>4474</v>
      </c>
      <c r="T265" s="177" t="s">
        <v>5882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3"/>
        <v>12</v>
      </c>
      <c r="AQ265" s="21">
        <f t="shared" si="133"/>
        <v>12</v>
      </c>
      <c r="AR265" s="215" t="s">
        <v>5897</v>
      </c>
      <c r="AS265" s="177" t="s">
        <v>4686</v>
      </c>
      <c r="AT265" s="21">
        <f t="shared" si="154"/>
        <v>30</v>
      </c>
      <c r="AU265" s="177">
        <v>20</v>
      </c>
      <c r="AV265" s="177">
        <f t="shared" si="146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5882</v>
      </c>
      <c r="BH265" s="228" t="s">
        <v>5882</v>
      </c>
      <c r="BI265" s="228" t="s">
        <v>5882</v>
      </c>
      <c r="BJ265" s="228" t="s">
        <v>5882</v>
      </c>
      <c r="BK265" s="228" t="s">
        <v>5882</v>
      </c>
      <c r="BL265" s="227" t="s">
        <v>5882</v>
      </c>
      <c r="BM265" s="228" t="s">
        <v>5882</v>
      </c>
      <c r="BN265" s="228" t="s">
        <v>5882</v>
      </c>
      <c r="BO265" s="228" t="s">
        <v>5882</v>
      </c>
      <c r="BP265" s="228" t="s">
        <v>5882</v>
      </c>
      <c r="BQ265" s="243" t="s">
        <v>5882</v>
      </c>
      <c r="BR265" s="228" t="s">
        <v>5882</v>
      </c>
      <c r="BS265" s="228" t="s">
        <v>5882</v>
      </c>
      <c r="BT265" s="228" t="s">
        <v>5882</v>
      </c>
      <c r="BU265" s="228" t="s">
        <v>5882</v>
      </c>
      <c r="BV265" s="243" t="s">
        <v>5882</v>
      </c>
      <c r="BW265" s="215" t="s">
        <v>4513</v>
      </c>
      <c r="BX265" s="177">
        <v>275</v>
      </c>
      <c r="BY265" s="21">
        <f t="shared" si="155"/>
        <v>357.48500000000001</v>
      </c>
      <c r="BZ265" s="177">
        <v>412</v>
      </c>
      <c r="CA265" s="21">
        <f t="shared" si="156"/>
        <v>463.04</v>
      </c>
      <c r="CB265" s="69">
        <f t="shared" si="157"/>
        <v>213864</v>
      </c>
      <c r="CC265" s="177" t="s">
        <v>4513</v>
      </c>
      <c r="CD265" s="177">
        <v>275</v>
      </c>
      <c r="CE265" s="21">
        <f t="shared" si="158"/>
        <v>351.77</v>
      </c>
      <c r="CF265" s="21">
        <v>412</v>
      </c>
      <c r="CG265" s="21">
        <f t="shared" si="159"/>
        <v>451.26499999999999</v>
      </c>
      <c r="CH265" s="69">
        <f t="shared" si="160"/>
        <v>209467.5</v>
      </c>
      <c r="CI265" s="177" t="s">
        <v>4513</v>
      </c>
      <c r="CJ265" s="177">
        <v>275</v>
      </c>
      <c r="CK265" s="21">
        <v>369.44</v>
      </c>
      <c r="CL265" s="21">
        <v>410</v>
      </c>
      <c r="CM265" s="21">
        <v>503.45</v>
      </c>
      <c r="CN265" s="69">
        <v>200248</v>
      </c>
      <c r="CO265" s="232" t="s">
        <v>5882</v>
      </c>
      <c r="CP265" s="233" t="s">
        <v>5882</v>
      </c>
      <c r="CQ265" s="233" t="s">
        <v>5882</v>
      </c>
      <c r="CR265" s="234" t="s">
        <v>5882</v>
      </c>
      <c r="CS265" s="233" t="s">
        <v>5882</v>
      </c>
      <c r="CT265" s="233" t="s">
        <v>5882</v>
      </c>
      <c r="CU265" s="234" t="s">
        <v>5882</v>
      </c>
      <c r="CV265" s="177">
        <v>10.9</v>
      </c>
      <c r="CW265" s="177">
        <v>900</v>
      </c>
      <c r="CX265" s="32">
        <v>990</v>
      </c>
      <c r="CY265" s="177">
        <v>1000</v>
      </c>
      <c r="CZ265" s="32">
        <v>1100</v>
      </c>
      <c r="DA265" s="61">
        <v>200000</v>
      </c>
      <c r="DB265" s="133" t="s">
        <v>5939</v>
      </c>
      <c r="DC265" s="32" t="s">
        <v>4498</v>
      </c>
      <c r="DD265" s="357" t="s">
        <v>4636</v>
      </c>
    </row>
    <row r="266" spans="1:108">
      <c r="A266" s="18">
        <v>261</v>
      </c>
      <c r="B266" s="362"/>
      <c r="C266" s="362"/>
      <c r="D266" s="362"/>
      <c r="E266" s="372"/>
      <c r="F266" s="362"/>
      <c r="G266" s="372"/>
      <c r="H266" s="362"/>
      <c r="I266" s="41" t="s">
        <v>4802</v>
      </c>
      <c r="J266" s="215" t="s">
        <v>4399</v>
      </c>
      <c r="K266" s="177" t="s">
        <v>5882</v>
      </c>
      <c r="L266" s="260" t="s">
        <v>4578</v>
      </c>
      <c r="M266" s="177" t="s">
        <v>4782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5882</v>
      </c>
      <c r="S266" s="177" t="s">
        <v>4474</v>
      </c>
      <c r="T266" s="177" t="s">
        <v>5882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3"/>
        <v>12</v>
      </c>
      <c r="AQ266" s="21">
        <f t="shared" si="133"/>
        <v>12</v>
      </c>
      <c r="AR266" s="215" t="s">
        <v>5897</v>
      </c>
      <c r="AS266" s="177" t="s">
        <v>4686</v>
      </c>
      <c r="AT266" s="21">
        <f t="shared" si="154"/>
        <v>30</v>
      </c>
      <c r="AU266" s="177">
        <v>20</v>
      </c>
      <c r="AV266" s="177">
        <f t="shared" si="146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5882</v>
      </c>
      <c r="BH266" s="228" t="s">
        <v>5882</v>
      </c>
      <c r="BI266" s="228" t="s">
        <v>5882</v>
      </c>
      <c r="BJ266" s="228" t="s">
        <v>5882</v>
      </c>
      <c r="BK266" s="228" t="s">
        <v>5882</v>
      </c>
      <c r="BL266" s="227" t="s">
        <v>5882</v>
      </c>
      <c r="BM266" s="228" t="s">
        <v>5882</v>
      </c>
      <c r="BN266" s="228" t="s">
        <v>5882</v>
      </c>
      <c r="BO266" s="228" t="s">
        <v>5882</v>
      </c>
      <c r="BP266" s="228" t="s">
        <v>5882</v>
      </c>
      <c r="BQ266" s="243" t="s">
        <v>5882</v>
      </c>
      <c r="BR266" s="228" t="s">
        <v>5882</v>
      </c>
      <c r="BS266" s="228" t="s">
        <v>5882</v>
      </c>
      <c r="BT266" s="228" t="s">
        <v>5882</v>
      </c>
      <c r="BU266" s="228" t="s">
        <v>5882</v>
      </c>
      <c r="BV266" s="243" t="s">
        <v>5882</v>
      </c>
      <c r="BW266" s="215" t="s">
        <v>4513</v>
      </c>
      <c r="BX266" s="177">
        <v>275</v>
      </c>
      <c r="BY266" s="21">
        <f t="shared" si="155"/>
        <v>357.48500000000001</v>
      </c>
      <c r="BZ266" s="177">
        <v>412</v>
      </c>
      <c r="CA266" s="21">
        <f t="shared" si="156"/>
        <v>463.04</v>
      </c>
      <c r="CB266" s="69">
        <f t="shared" si="157"/>
        <v>213864</v>
      </c>
      <c r="CC266" s="177" t="s">
        <v>4513</v>
      </c>
      <c r="CD266" s="177">
        <v>275</v>
      </c>
      <c r="CE266" s="21">
        <f t="shared" si="158"/>
        <v>351.77</v>
      </c>
      <c r="CF266" s="21">
        <v>412</v>
      </c>
      <c r="CG266" s="21">
        <f t="shared" si="159"/>
        <v>451.26499999999999</v>
      </c>
      <c r="CH266" s="69">
        <f t="shared" si="160"/>
        <v>209467.5</v>
      </c>
      <c r="CI266" s="177" t="s">
        <v>4513</v>
      </c>
      <c r="CJ266" s="177">
        <v>275</v>
      </c>
      <c r="CK266" s="21">
        <v>369.44</v>
      </c>
      <c r="CL266" s="21">
        <v>410</v>
      </c>
      <c r="CM266" s="21">
        <v>503.45</v>
      </c>
      <c r="CN266" s="69">
        <v>200248</v>
      </c>
      <c r="CO266" s="232" t="s">
        <v>5882</v>
      </c>
      <c r="CP266" s="233" t="s">
        <v>5882</v>
      </c>
      <c r="CQ266" s="233" t="s">
        <v>5882</v>
      </c>
      <c r="CR266" s="234" t="s">
        <v>5882</v>
      </c>
      <c r="CS266" s="233" t="s">
        <v>5882</v>
      </c>
      <c r="CT266" s="233" t="s">
        <v>5882</v>
      </c>
      <c r="CU266" s="234" t="s">
        <v>5882</v>
      </c>
      <c r="CV266" s="177">
        <v>10.9</v>
      </c>
      <c r="CW266" s="177">
        <v>900</v>
      </c>
      <c r="CX266" s="32">
        <v>990</v>
      </c>
      <c r="CY266" s="177">
        <v>1000</v>
      </c>
      <c r="CZ266" s="32">
        <v>1100</v>
      </c>
      <c r="DA266" s="61">
        <v>200000</v>
      </c>
      <c r="DB266" s="133" t="s">
        <v>5939</v>
      </c>
      <c r="DC266" s="32" t="s">
        <v>4498</v>
      </c>
      <c r="DD266" s="357" t="s">
        <v>4636</v>
      </c>
    </row>
    <row r="267" spans="1:108">
      <c r="A267" s="18">
        <v>262</v>
      </c>
      <c r="B267" s="362"/>
      <c r="C267" s="362"/>
      <c r="D267" s="362"/>
      <c r="E267" s="372"/>
      <c r="F267" s="362"/>
      <c r="G267" s="372"/>
      <c r="H267" s="362"/>
      <c r="I267" s="41" t="s">
        <v>4803</v>
      </c>
      <c r="J267" s="215" t="s">
        <v>4399</v>
      </c>
      <c r="K267" s="177" t="s">
        <v>5882</v>
      </c>
      <c r="L267" s="260" t="s">
        <v>4578</v>
      </c>
      <c r="M267" s="177" t="s">
        <v>4782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5882</v>
      </c>
      <c r="S267" s="177" t="s">
        <v>4474</v>
      </c>
      <c r="T267" s="177" t="s">
        <v>5882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3"/>
        <v>12</v>
      </c>
      <c r="AQ267" s="21">
        <f t="shared" si="133"/>
        <v>12</v>
      </c>
      <c r="AR267" s="215" t="s">
        <v>5897</v>
      </c>
      <c r="AS267" s="177" t="s">
        <v>4686</v>
      </c>
      <c r="AT267" s="21">
        <f t="shared" si="154"/>
        <v>30</v>
      </c>
      <c r="AU267" s="177">
        <v>20</v>
      </c>
      <c r="AV267" s="177">
        <f t="shared" si="146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5882</v>
      </c>
      <c r="BH267" s="228" t="s">
        <v>5882</v>
      </c>
      <c r="BI267" s="228" t="s">
        <v>5882</v>
      </c>
      <c r="BJ267" s="228" t="s">
        <v>5882</v>
      </c>
      <c r="BK267" s="228" t="s">
        <v>5882</v>
      </c>
      <c r="BL267" s="227" t="s">
        <v>5882</v>
      </c>
      <c r="BM267" s="228" t="s">
        <v>5882</v>
      </c>
      <c r="BN267" s="228" t="s">
        <v>5882</v>
      </c>
      <c r="BO267" s="228" t="s">
        <v>5882</v>
      </c>
      <c r="BP267" s="228" t="s">
        <v>5882</v>
      </c>
      <c r="BQ267" s="243" t="s">
        <v>5882</v>
      </c>
      <c r="BR267" s="228" t="s">
        <v>5882</v>
      </c>
      <c r="BS267" s="228" t="s">
        <v>5882</v>
      </c>
      <c r="BT267" s="228" t="s">
        <v>5882</v>
      </c>
      <c r="BU267" s="228" t="s">
        <v>5882</v>
      </c>
      <c r="BV267" s="243" t="s">
        <v>5882</v>
      </c>
      <c r="BW267" s="215" t="s">
        <v>4513</v>
      </c>
      <c r="BX267" s="177">
        <v>275</v>
      </c>
      <c r="BY267" s="21">
        <f t="shared" si="155"/>
        <v>357.48500000000001</v>
      </c>
      <c r="BZ267" s="177">
        <v>412</v>
      </c>
      <c r="CA267" s="21">
        <f t="shared" si="156"/>
        <v>463.04</v>
      </c>
      <c r="CB267" s="69">
        <f t="shared" si="157"/>
        <v>213864</v>
      </c>
      <c r="CC267" s="177" t="s">
        <v>4513</v>
      </c>
      <c r="CD267" s="177">
        <v>275</v>
      </c>
      <c r="CE267" s="21">
        <f t="shared" si="158"/>
        <v>351.77</v>
      </c>
      <c r="CF267" s="21">
        <v>412</v>
      </c>
      <c r="CG267" s="21">
        <f t="shared" si="159"/>
        <v>451.26499999999999</v>
      </c>
      <c r="CH267" s="69">
        <f t="shared" si="160"/>
        <v>209467.5</v>
      </c>
      <c r="CI267" s="177" t="s">
        <v>4513</v>
      </c>
      <c r="CJ267" s="177">
        <v>275</v>
      </c>
      <c r="CK267" s="21">
        <v>369.44</v>
      </c>
      <c r="CL267" s="21">
        <v>410</v>
      </c>
      <c r="CM267" s="21">
        <v>503.45</v>
      </c>
      <c r="CN267" s="69">
        <v>200248</v>
      </c>
      <c r="CO267" s="232" t="s">
        <v>5882</v>
      </c>
      <c r="CP267" s="233" t="s">
        <v>5882</v>
      </c>
      <c r="CQ267" s="233" t="s">
        <v>5882</v>
      </c>
      <c r="CR267" s="234" t="s">
        <v>5882</v>
      </c>
      <c r="CS267" s="233" t="s">
        <v>5882</v>
      </c>
      <c r="CT267" s="233" t="s">
        <v>5882</v>
      </c>
      <c r="CU267" s="234" t="s">
        <v>5882</v>
      </c>
      <c r="CV267" s="177">
        <v>10.9</v>
      </c>
      <c r="CW267" s="177">
        <v>900</v>
      </c>
      <c r="CX267" s="32">
        <v>990</v>
      </c>
      <c r="CY267" s="177">
        <v>1000</v>
      </c>
      <c r="CZ267" s="32">
        <v>1100</v>
      </c>
      <c r="DA267" s="61">
        <v>200000</v>
      </c>
      <c r="DB267" s="133" t="s">
        <v>5939</v>
      </c>
      <c r="DC267" s="32" t="s">
        <v>4498</v>
      </c>
      <c r="DD267" s="357" t="s">
        <v>4636</v>
      </c>
    </row>
    <row r="268" spans="1:108">
      <c r="A268" s="18">
        <v>263</v>
      </c>
      <c r="B268" s="362"/>
      <c r="C268" s="362"/>
      <c r="D268" s="362"/>
      <c r="E268" s="372"/>
      <c r="F268" s="362"/>
      <c r="G268" s="372"/>
      <c r="H268" s="362"/>
      <c r="I268" s="41" t="s">
        <v>4804</v>
      </c>
      <c r="J268" s="215" t="s">
        <v>4399</v>
      </c>
      <c r="K268" s="177" t="s">
        <v>5882</v>
      </c>
      <c r="L268" s="260" t="s">
        <v>4578</v>
      </c>
      <c r="M268" s="177" t="s">
        <v>4782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5882</v>
      </c>
      <c r="S268" s="177" t="s">
        <v>4474</v>
      </c>
      <c r="T268" s="177" t="s">
        <v>5882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3"/>
        <v>12</v>
      </c>
      <c r="AQ268" s="21">
        <f t="shared" si="133"/>
        <v>12</v>
      </c>
      <c r="AR268" s="215" t="s">
        <v>5897</v>
      </c>
      <c r="AS268" s="177" t="s">
        <v>4686</v>
      </c>
      <c r="AT268" s="21">
        <f t="shared" si="154"/>
        <v>30</v>
      </c>
      <c r="AU268" s="177">
        <v>20</v>
      </c>
      <c r="AV268" s="177">
        <f t="shared" si="146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5882</v>
      </c>
      <c r="BH268" s="228" t="s">
        <v>5882</v>
      </c>
      <c r="BI268" s="228" t="s">
        <v>5882</v>
      </c>
      <c r="BJ268" s="228" t="s">
        <v>5882</v>
      </c>
      <c r="BK268" s="228" t="s">
        <v>5882</v>
      </c>
      <c r="BL268" s="227" t="s">
        <v>5882</v>
      </c>
      <c r="BM268" s="228" t="s">
        <v>5882</v>
      </c>
      <c r="BN268" s="228" t="s">
        <v>5882</v>
      </c>
      <c r="BO268" s="228" t="s">
        <v>5882</v>
      </c>
      <c r="BP268" s="228" t="s">
        <v>5882</v>
      </c>
      <c r="BQ268" s="243" t="s">
        <v>5882</v>
      </c>
      <c r="BR268" s="228" t="s">
        <v>5882</v>
      </c>
      <c r="BS268" s="228" t="s">
        <v>5882</v>
      </c>
      <c r="BT268" s="228" t="s">
        <v>5882</v>
      </c>
      <c r="BU268" s="228" t="s">
        <v>5882</v>
      </c>
      <c r="BV268" s="243" t="s">
        <v>5882</v>
      </c>
      <c r="BW268" s="215" t="s">
        <v>4513</v>
      </c>
      <c r="BX268" s="177">
        <v>275</v>
      </c>
      <c r="BY268" s="21">
        <f t="shared" si="155"/>
        <v>357.48500000000001</v>
      </c>
      <c r="BZ268" s="177">
        <v>412</v>
      </c>
      <c r="CA268" s="21">
        <f t="shared" si="156"/>
        <v>463.04</v>
      </c>
      <c r="CB268" s="69">
        <f t="shared" si="157"/>
        <v>213864</v>
      </c>
      <c r="CC268" s="177" t="s">
        <v>4513</v>
      </c>
      <c r="CD268" s="177">
        <v>275</v>
      </c>
      <c r="CE268" s="21">
        <f t="shared" si="158"/>
        <v>351.77</v>
      </c>
      <c r="CF268" s="21">
        <v>412</v>
      </c>
      <c r="CG268" s="21">
        <f t="shared" si="159"/>
        <v>451.26499999999999</v>
      </c>
      <c r="CH268" s="69">
        <f t="shared" si="160"/>
        <v>209467.5</v>
      </c>
      <c r="CI268" s="177" t="s">
        <v>4513</v>
      </c>
      <c r="CJ268" s="177">
        <v>275</v>
      </c>
      <c r="CK268" s="21">
        <v>369.44</v>
      </c>
      <c r="CL268" s="21">
        <v>410</v>
      </c>
      <c r="CM268" s="21">
        <v>503.45</v>
      </c>
      <c r="CN268" s="69">
        <v>200248</v>
      </c>
      <c r="CO268" s="232" t="s">
        <v>5882</v>
      </c>
      <c r="CP268" s="233" t="s">
        <v>5882</v>
      </c>
      <c r="CQ268" s="233" t="s">
        <v>5882</v>
      </c>
      <c r="CR268" s="234" t="s">
        <v>5882</v>
      </c>
      <c r="CS268" s="232" t="s">
        <v>5882</v>
      </c>
      <c r="CT268" s="233" t="s">
        <v>5882</v>
      </c>
      <c r="CU268" s="234" t="s">
        <v>5882</v>
      </c>
      <c r="CV268" s="177">
        <v>10.9</v>
      </c>
      <c r="CW268" s="177">
        <v>900</v>
      </c>
      <c r="CX268" s="32">
        <v>990</v>
      </c>
      <c r="CY268" s="177">
        <v>1000</v>
      </c>
      <c r="CZ268" s="32">
        <v>1100</v>
      </c>
      <c r="DA268" s="61">
        <v>200000</v>
      </c>
      <c r="DB268" s="133" t="s">
        <v>5939</v>
      </c>
      <c r="DC268" s="32" t="s">
        <v>4498</v>
      </c>
      <c r="DD268" s="357" t="s">
        <v>4636</v>
      </c>
    </row>
    <row r="269" spans="1:108" ht="16.2" thickBot="1">
      <c r="A269" s="18">
        <v>264</v>
      </c>
      <c r="B269" s="363"/>
      <c r="C269" s="363"/>
      <c r="D269" s="363"/>
      <c r="E269" s="373"/>
      <c r="F269" s="363"/>
      <c r="G269" s="373"/>
      <c r="H269" s="363"/>
      <c r="I269" s="42" t="s">
        <v>4805</v>
      </c>
      <c r="J269" s="155" t="s">
        <v>4399</v>
      </c>
      <c r="K269" s="178" t="s">
        <v>5882</v>
      </c>
      <c r="L269" s="155" t="s">
        <v>4578</v>
      </c>
      <c r="M269" s="178" t="s">
        <v>4782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5882</v>
      </c>
      <c r="S269" s="178" t="s">
        <v>4474</v>
      </c>
      <c r="T269" s="178" t="s">
        <v>5882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3"/>
        <v>12</v>
      </c>
      <c r="AQ269" s="23">
        <f t="shared" si="133"/>
        <v>12</v>
      </c>
      <c r="AR269" s="155" t="s">
        <v>5897</v>
      </c>
      <c r="AS269" s="178" t="s">
        <v>4686</v>
      </c>
      <c r="AT269" s="23">
        <f t="shared" si="154"/>
        <v>30</v>
      </c>
      <c r="AU269" s="178">
        <v>20</v>
      </c>
      <c r="AV269" s="178">
        <f t="shared" si="146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5882</v>
      </c>
      <c r="BH269" s="223" t="s">
        <v>5882</v>
      </c>
      <c r="BI269" s="223" t="s">
        <v>5882</v>
      </c>
      <c r="BJ269" s="223" t="s">
        <v>5882</v>
      </c>
      <c r="BK269" s="223" t="s">
        <v>5882</v>
      </c>
      <c r="BL269" s="222" t="s">
        <v>5882</v>
      </c>
      <c r="BM269" s="223" t="s">
        <v>5882</v>
      </c>
      <c r="BN269" s="223" t="s">
        <v>5882</v>
      </c>
      <c r="BO269" s="223" t="s">
        <v>5882</v>
      </c>
      <c r="BP269" s="223" t="s">
        <v>5882</v>
      </c>
      <c r="BQ269" s="245" t="s">
        <v>5882</v>
      </c>
      <c r="BR269" s="223" t="s">
        <v>5882</v>
      </c>
      <c r="BS269" s="223" t="s">
        <v>5882</v>
      </c>
      <c r="BT269" s="223" t="s">
        <v>5882</v>
      </c>
      <c r="BU269" s="223" t="s">
        <v>5882</v>
      </c>
      <c r="BV269" s="245" t="s">
        <v>5882</v>
      </c>
      <c r="BW269" s="155" t="s">
        <v>4513</v>
      </c>
      <c r="BX269" s="178">
        <v>275</v>
      </c>
      <c r="BY269" s="23">
        <f t="shared" si="155"/>
        <v>357.48500000000001</v>
      </c>
      <c r="BZ269" s="178">
        <v>412</v>
      </c>
      <c r="CA269" s="23">
        <f t="shared" si="156"/>
        <v>463.04</v>
      </c>
      <c r="CB269" s="83">
        <f t="shared" si="157"/>
        <v>213864</v>
      </c>
      <c r="CC269" s="178" t="s">
        <v>4513</v>
      </c>
      <c r="CD269" s="178">
        <v>275</v>
      </c>
      <c r="CE269" s="23">
        <f t="shared" si="158"/>
        <v>351.77</v>
      </c>
      <c r="CF269" s="23">
        <v>412</v>
      </c>
      <c r="CG269" s="23">
        <f t="shared" si="159"/>
        <v>451.26499999999999</v>
      </c>
      <c r="CH269" s="83">
        <f t="shared" si="160"/>
        <v>209467.5</v>
      </c>
      <c r="CI269" s="178" t="s">
        <v>4513</v>
      </c>
      <c r="CJ269" s="178">
        <v>275</v>
      </c>
      <c r="CK269" s="23">
        <v>369.44</v>
      </c>
      <c r="CL269" s="23">
        <v>410</v>
      </c>
      <c r="CM269" s="23">
        <v>503.45</v>
      </c>
      <c r="CN269" s="83">
        <v>200248</v>
      </c>
      <c r="CO269" s="232" t="s">
        <v>5882</v>
      </c>
      <c r="CP269" s="233" t="s">
        <v>5882</v>
      </c>
      <c r="CQ269" s="233" t="s">
        <v>5882</v>
      </c>
      <c r="CR269" s="234" t="s">
        <v>5882</v>
      </c>
      <c r="CS269" s="232" t="s">
        <v>5882</v>
      </c>
      <c r="CT269" s="233" t="s">
        <v>5882</v>
      </c>
      <c r="CU269" s="234" t="s">
        <v>5882</v>
      </c>
      <c r="CV269" s="178">
        <v>10.9</v>
      </c>
      <c r="CW269" s="178">
        <v>900</v>
      </c>
      <c r="CX269" s="34">
        <v>990</v>
      </c>
      <c r="CY269" s="178">
        <v>1000</v>
      </c>
      <c r="CZ269" s="34">
        <v>1100</v>
      </c>
      <c r="DA269" s="77">
        <v>200000</v>
      </c>
      <c r="DB269" s="133" t="s">
        <v>5939</v>
      </c>
      <c r="DC269" s="34" t="s">
        <v>4498</v>
      </c>
      <c r="DD269" s="358" t="s">
        <v>4636</v>
      </c>
    </row>
    <row r="270" spans="1:108">
      <c r="A270" s="18">
        <v>265</v>
      </c>
      <c r="B270" s="501">
        <v>37</v>
      </c>
      <c r="C270" s="501">
        <v>2006</v>
      </c>
      <c r="D270" s="378" t="s">
        <v>4757</v>
      </c>
      <c r="E270" s="384" t="s">
        <v>4958</v>
      </c>
      <c r="F270" s="361">
        <v>6</v>
      </c>
      <c r="G270" s="371" t="s">
        <v>6022</v>
      </c>
      <c r="H270" s="361" t="s">
        <v>6013</v>
      </c>
      <c r="I270" s="145" t="s">
        <v>4669</v>
      </c>
      <c r="J270" s="214" t="s">
        <v>4399</v>
      </c>
      <c r="K270" s="176" t="s">
        <v>5882</v>
      </c>
      <c r="L270" s="259" t="s">
        <v>4577</v>
      </c>
      <c r="M270" s="176" t="s">
        <v>4780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5882</v>
      </c>
      <c r="S270" s="176" t="s">
        <v>4474</v>
      </c>
      <c r="T270" s="176" t="s">
        <v>5882</v>
      </c>
      <c r="U270" s="176" t="s">
        <v>6192</v>
      </c>
      <c r="V270" s="17">
        <v>8</v>
      </c>
      <c r="W270" s="273">
        <v>0</v>
      </c>
      <c r="X270" s="17">
        <v>0</v>
      </c>
      <c r="Y270" s="214" t="s">
        <v>5582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5749</v>
      </c>
      <c r="AS270" s="177" t="s">
        <v>4678</v>
      </c>
      <c r="AT270" s="1">
        <f t="shared" ref="AT270:AT275" si="161" xml:space="preserve"> 300/AU270/0.25</f>
        <v>60</v>
      </c>
      <c r="AU270" s="177">
        <v>20</v>
      </c>
      <c r="AV270" s="177">
        <f t="shared" si="146"/>
        <v>245</v>
      </c>
      <c r="AW270" s="21">
        <v>85</v>
      </c>
      <c r="AX270" s="21">
        <f t="shared" ref="AX270:AX275" si="162">AW270</f>
        <v>85</v>
      </c>
      <c r="AY270" s="21">
        <v>0</v>
      </c>
      <c r="AZ270" s="21">
        <v>100</v>
      </c>
      <c r="BA270" s="21">
        <f t="shared" ref="BA270:BA275" si="163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52</v>
      </c>
      <c r="BK270" s="176" t="s">
        <v>4662</v>
      </c>
      <c r="BL270" s="220" t="s">
        <v>5946</v>
      </c>
      <c r="BM270" s="176">
        <v>5</v>
      </c>
      <c r="BN270" s="176">
        <v>19</v>
      </c>
      <c r="BO270" s="176">
        <v>100</v>
      </c>
      <c r="BP270" s="176">
        <v>100</v>
      </c>
      <c r="BQ270" s="17">
        <v>265</v>
      </c>
      <c r="BR270" s="176" t="s">
        <v>4679</v>
      </c>
      <c r="BS270" s="176" t="s">
        <v>4651</v>
      </c>
      <c r="BT270" s="16">
        <f>4*PI()*16^2/4</f>
        <v>804.24771931898704</v>
      </c>
      <c r="BU270" s="176">
        <v>20</v>
      </c>
      <c r="BV270" s="124">
        <f>BT270/(BG270-BJ270)/BH270</f>
        <v>2.2965383190148118E-2</v>
      </c>
      <c r="BW270" s="107" t="s">
        <v>5754</v>
      </c>
      <c r="BX270" s="65">
        <v>300</v>
      </c>
      <c r="BY270" s="30">
        <v>372</v>
      </c>
      <c r="BZ270" s="65">
        <v>505</v>
      </c>
      <c r="CA270" s="31">
        <v>524.5</v>
      </c>
      <c r="CB270" s="66">
        <v>200000</v>
      </c>
      <c r="CC270" s="107" t="s">
        <v>5754</v>
      </c>
      <c r="CD270" s="65">
        <v>300</v>
      </c>
      <c r="CE270" s="176">
        <v>372</v>
      </c>
      <c r="CF270" s="65">
        <v>505</v>
      </c>
      <c r="CG270" s="16">
        <v>524.5</v>
      </c>
      <c r="CH270" s="81">
        <v>200000</v>
      </c>
      <c r="CI270" s="107" t="s">
        <v>5754</v>
      </c>
      <c r="CJ270" s="65">
        <v>300</v>
      </c>
      <c r="CK270" s="30">
        <v>372</v>
      </c>
      <c r="CL270" s="65">
        <v>505</v>
      </c>
      <c r="CM270" s="31">
        <v>524.5</v>
      </c>
      <c r="CN270" s="66">
        <v>200000</v>
      </c>
      <c r="CO270" s="107" t="s">
        <v>5757</v>
      </c>
      <c r="CP270" s="16">
        <v>17.5</v>
      </c>
      <c r="CQ270" s="16">
        <v>1.7</v>
      </c>
      <c r="CR270" s="66">
        <v>29000</v>
      </c>
      <c r="CS270" s="214">
        <v>596</v>
      </c>
      <c r="CT270" s="176">
        <v>683</v>
      </c>
      <c r="CU270" s="66">
        <v>200000</v>
      </c>
      <c r="CV270" s="214">
        <v>8.8000000000000007</v>
      </c>
      <c r="CW270" s="176">
        <v>640</v>
      </c>
      <c r="CX270" s="176">
        <v>984</v>
      </c>
      <c r="CY270" s="176">
        <v>800</v>
      </c>
      <c r="CZ270" s="176">
        <v>1040</v>
      </c>
      <c r="DA270" s="66">
        <v>200000</v>
      </c>
      <c r="DB270" s="43" t="s">
        <v>6135</v>
      </c>
      <c r="DC270" s="176" t="s">
        <v>4631</v>
      </c>
      <c r="DD270" s="359" t="s">
        <v>6258</v>
      </c>
    </row>
    <row r="271" spans="1:108">
      <c r="A271" s="18">
        <v>266</v>
      </c>
      <c r="B271" s="502"/>
      <c r="C271" s="502"/>
      <c r="D271" s="379"/>
      <c r="E271" s="385"/>
      <c r="F271" s="362"/>
      <c r="G271" s="372"/>
      <c r="H271" s="362"/>
      <c r="I271" s="143" t="s">
        <v>4670</v>
      </c>
      <c r="J271" s="215" t="s">
        <v>4399</v>
      </c>
      <c r="K271" s="177" t="s">
        <v>5882</v>
      </c>
      <c r="L271" s="260" t="s">
        <v>4577</v>
      </c>
      <c r="M271" s="177" t="s">
        <v>4780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5882</v>
      </c>
      <c r="S271" s="177" t="s">
        <v>4474</v>
      </c>
      <c r="T271" s="177" t="s">
        <v>5882</v>
      </c>
      <c r="U271" s="177" t="s">
        <v>6192</v>
      </c>
      <c r="V271" s="18">
        <v>8</v>
      </c>
      <c r="W271" s="264">
        <v>0</v>
      </c>
      <c r="X271" s="18">
        <v>0</v>
      </c>
      <c r="Y271" s="215" t="s">
        <v>5582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5749</v>
      </c>
      <c r="AS271" s="177" t="s">
        <v>4678</v>
      </c>
      <c r="AT271" s="44">
        <f t="shared" si="161"/>
        <v>60</v>
      </c>
      <c r="AU271" s="177">
        <v>20</v>
      </c>
      <c r="AV271" s="177">
        <f t="shared" si="146"/>
        <v>245</v>
      </c>
      <c r="AW271" s="21">
        <v>85</v>
      </c>
      <c r="AX271" s="21">
        <f t="shared" si="162"/>
        <v>85</v>
      </c>
      <c r="AY271" s="21">
        <v>0</v>
      </c>
      <c r="AZ271" s="21">
        <v>100</v>
      </c>
      <c r="BA271" s="21">
        <f t="shared" si="163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52</v>
      </c>
      <c r="BK271" s="177" t="s">
        <v>4662</v>
      </c>
      <c r="BL271" s="221" t="s">
        <v>5946</v>
      </c>
      <c r="BM271" s="177">
        <v>3</v>
      </c>
      <c r="BN271" s="177">
        <v>19</v>
      </c>
      <c r="BO271" s="177">
        <v>100</v>
      </c>
      <c r="BP271" s="177">
        <v>100</v>
      </c>
      <c r="BQ271" s="18">
        <v>480</v>
      </c>
      <c r="BR271" s="177" t="s">
        <v>4679</v>
      </c>
      <c r="BS271" s="177" t="s">
        <v>4651</v>
      </c>
      <c r="BT271" s="21">
        <f>4*PI()*16^2/4</f>
        <v>804.24771931898704</v>
      </c>
      <c r="BU271" s="177">
        <v>20</v>
      </c>
      <c r="BV271" s="122">
        <f t="shared" ref="BV271:BV274" si="164">BT271/(BG271-BJ271)/BH271</f>
        <v>2.2965383190148118E-2</v>
      </c>
      <c r="BW271" s="108" t="s">
        <v>5754</v>
      </c>
      <c r="BX271" s="60">
        <v>300</v>
      </c>
      <c r="BY271" s="32">
        <v>372</v>
      </c>
      <c r="BZ271" s="60">
        <v>505</v>
      </c>
      <c r="CA271" s="33">
        <v>524.5</v>
      </c>
      <c r="CB271" s="67">
        <v>200000</v>
      </c>
      <c r="CC271" s="108" t="s">
        <v>5754</v>
      </c>
      <c r="CD271" s="60">
        <v>300</v>
      </c>
      <c r="CE271" s="177">
        <v>372</v>
      </c>
      <c r="CF271" s="60">
        <v>505</v>
      </c>
      <c r="CG271" s="21">
        <v>524.5</v>
      </c>
      <c r="CH271" s="69">
        <v>200000</v>
      </c>
      <c r="CI271" s="108" t="s">
        <v>5754</v>
      </c>
      <c r="CJ271" s="60">
        <v>300</v>
      </c>
      <c r="CK271" s="32">
        <v>372</v>
      </c>
      <c r="CL271" s="60">
        <v>505</v>
      </c>
      <c r="CM271" s="33">
        <v>524.5</v>
      </c>
      <c r="CN271" s="67">
        <v>200000</v>
      </c>
      <c r="CO271" s="108" t="s">
        <v>5757</v>
      </c>
      <c r="CP271" s="21">
        <v>17.5</v>
      </c>
      <c r="CQ271" s="21">
        <v>1.7</v>
      </c>
      <c r="CR271" s="67">
        <v>29000</v>
      </c>
      <c r="CS271" s="215">
        <v>596</v>
      </c>
      <c r="CT271" s="177">
        <v>683</v>
      </c>
      <c r="CU271" s="67">
        <v>200000</v>
      </c>
      <c r="CV271" s="215">
        <v>8.8000000000000007</v>
      </c>
      <c r="CW271" s="177">
        <v>640</v>
      </c>
      <c r="CX271" s="177">
        <v>984</v>
      </c>
      <c r="CY271" s="177">
        <v>800</v>
      </c>
      <c r="CZ271" s="177">
        <v>1040</v>
      </c>
      <c r="DA271" s="67">
        <v>200000</v>
      </c>
      <c r="DB271" s="41" t="s">
        <v>6135</v>
      </c>
      <c r="DC271" s="177" t="s">
        <v>4631</v>
      </c>
      <c r="DD271" s="360" t="s">
        <v>6259</v>
      </c>
    </row>
    <row r="272" spans="1:108">
      <c r="A272" s="18">
        <v>267</v>
      </c>
      <c r="B272" s="502"/>
      <c r="C272" s="502"/>
      <c r="D272" s="379"/>
      <c r="E272" s="385"/>
      <c r="F272" s="362"/>
      <c r="G272" s="372"/>
      <c r="H272" s="362"/>
      <c r="I272" s="143" t="s">
        <v>4671</v>
      </c>
      <c r="J272" s="215" t="s">
        <v>4399</v>
      </c>
      <c r="K272" s="177" t="s">
        <v>5882</v>
      </c>
      <c r="L272" s="260" t="s">
        <v>4577</v>
      </c>
      <c r="M272" s="177" t="s">
        <v>4780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5882</v>
      </c>
      <c r="S272" s="177" t="s">
        <v>4474</v>
      </c>
      <c r="T272" s="177" t="s">
        <v>5882</v>
      </c>
      <c r="U272" s="177" t="s">
        <v>6192</v>
      </c>
      <c r="V272" s="18">
        <v>8</v>
      </c>
      <c r="W272" s="264">
        <v>0</v>
      </c>
      <c r="X272" s="18">
        <v>0</v>
      </c>
      <c r="Y272" s="215" t="s">
        <v>5582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5749</v>
      </c>
      <c r="AS272" s="177" t="s">
        <v>4678</v>
      </c>
      <c r="AT272" s="177">
        <f t="shared" si="161"/>
        <v>60</v>
      </c>
      <c r="AU272" s="177">
        <v>20</v>
      </c>
      <c r="AV272" s="177">
        <f t="shared" si="146"/>
        <v>245</v>
      </c>
      <c r="AW272" s="21">
        <v>85</v>
      </c>
      <c r="AX272" s="21">
        <f t="shared" si="162"/>
        <v>85</v>
      </c>
      <c r="AY272" s="21">
        <v>0</v>
      </c>
      <c r="AZ272" s="21">
        <v>100</v>
      </c>
      <c r="BA272" s="21">
        <f t="shared" si="163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52</v>
      </c>
      <c r="BK272" s="177" t="s">
        <v>4662</v>
      </c>
      <c r="BL272" s="221" t="s">
        <v>5946</v>
      </c>
      <c r="BM272" s="177">
        <v>2</v>
      </c>
      <c r="BN272" s="177">
        <v>19</v>
      </c>
      <c r="BO272" s="177">
        <v>100</v>
      </c>
      <c r="BP272" s="177">
        <v>100</v>
      </c>
      <c r="BQ272" s="18">
        <v>800</v>
      </c>
      <c r="BR272" s="177" t="s">
        <v>4679</v>
      </c>
      <c r="BS272" s="177" t="s">
        <v>4651</v>
      </c>
      <c r="BT272" s="21">
        <f>4*PI()*16^2/4</f>
        <v>804.24771931898704</v>
      </c>
      <c r="BU272" s="177">
        <v>20</v>
      </c>
      <c r="BV272" s="122">
        <f t="shared" si="164"/>
        <v>2.2965383190148118E-2</v>
      </c>
      <c r="BW272" s="108" t="s">
        <v>5754</v>
      </c>
      <c r="BX272" s="60">
        <v>300</v>
      </c>
      <c r="BY272" s="32">
        <v>372</v>
      </c>
      <c r="BZ272" s="60">
        <v>505</v>
      </c>
      <c r="CA272" s="33">
        <v>524.5</v>
      </c>
      <c r="CB272" s="67">
        <v>200000</v>
      </c>
      <c r="CC272" s="108" t="s">
        <v>5754</v>
      </c>
      <c r="CD272" s="60">
        <v>300</v>
      </c>
      <c r="CE272" s="177">
        <v>372</v>
      </c>
      <c r="CF272" s="60">
        <v>505</v>
      </c>
      <c r="CG272" s="21">
        <v>524.5</v>
      </c>
      <c r="CH272" s="69">
        <v>200000</v>
      </c>
      <c r="CI272" s="108" t="s">
        <v>5754</v>
      </c>
      <c r="CJ272" s="60">
        <v>300</v>
      </c>
      <c r="CK272" s="32">
        <v>372</v>
      </c>
      <c r="CL272" s="60">
        <v>505</v>
      </c>
      <c r="CM272" s="33">
        <v>524.5</v>
      </c>
      <c r="CN272" s="67">
        <v>200000</v>
      </c>
      <c r="CO272" s="108" t="s">
        <v>5757</v>
      </c>
      <c r="CP272" s="21">
        <v>17.5</v>
      </c>
      <c r="CQ272" s="21">
        <v>1.7</v>
      </c>
      <c r="CR272" s="67">
        <v>29000</v>
      </c>
      <c r="CS272" s="215">
        <v>596</v>
      </c>
      <c r="CT272" s="177">
        <v>683</v>
      </c>
      <c r="CU272" s="67">
        <v>200000</v>
      </c>
      <c r="CV272" s="215">
        <v>8.8000000000000007</v>
      </c>
      <c r="CW272" s="177">
        <v>640</v>
      </c>
      <c r="CX272" s="177">
        <v>984</v>
      </c>
      <c r="CY272" s="177">
        <v>800</v>
      </c>
      <c r="CZ272" s="177">
        <v>1040</v>
      </c>
      <c r="DA272" s="67">
        <v>200000</v>
      </c>
      <c r="DB272" s="41" t="s">
        <v>6135</v>
      </c>
      <c r="DC272" s="177" t="s">
        <v>4631</v>
      </c>
      <c r="DD272" s="360" t="s">
        <v>6260</v>
      </c>
    </row>
    <row r="273" spans="1:108">
      <c r="A273" s="18">
        <v>268</v>
      </c>
      <c r="B273" s="502"/>
      <c r="C273" s="502"/>
      <c r="D273" s="379"/>
      <c r="E273" s="385"/>
      <c r="F273" s="362"/>
      <c r="G273" s="372"/>
      <c r="H273" s="362"/>
      <c r="I273" s="143" t="s">
        <v>4672</v>
      </c>
      <c r="J273" s="215" t="s">
        <v>4399</v>
      </c>
      <c r="K273" s="177" t="s">
        <v>5882</v>
      </c>
      <c r="L273" s="260" t="s">
        <v>4577</v>
      </c>
      <c r="M273" s="177" t="s">
        <v>4780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5882</v>
      </c>
      <c r="S273" s="177" t="s">
        <v>4474</v>
      </c>
      <c r="T273" s="177" t="s">
        <v>5882</v>
      </c>
      <c r="U273" s="177" t="s">
        <v>6192</v>
      </c>
      <c r="V273" s="18">
        <v>8</v>
      </c>
      <c r="W273" s="264">
        <v>0</v>
      </c>
      <c r="X273" s="18">
        <v>0</v>
      </c>
      <c r="Y273" s="215" t="s">
        <v>5582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5749</v>
      </c>
      <c r="AS273" s="177" t="s">
        <v>4678</v>
      </c>
      <c r="AT273" s="177">
        <f t="shared" si="161"/>
        <v>60</v>
      </c>
      <c r="AU273" s="177">
        <v>20</v>
      </c>
      <c r="AV273" s="177">
        <f t="shared" si="146"/>
        <v>245</v>
      </c>
      <c r="AW273" s="21">
        <v>85</v>
      </c>
      <c r="AX273" s="21">
        <f t="shared" si="162"/>
        <v>85</v>
      </c>
      <c r="AY273" s="21">
        <v>0</v>
      </c>
      <c r="AZ273" s="21">
        <v>100</v>
      </c>
      <c r="BA273" s="21">
        <f t="shared" si="163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52</v>
      </c>
      <c r="BK273" s="177" t="s">
        <v>4662</v>
      </c>
      <c r="BL273" s="221" t="s">
        <v>5946</v>
      </c>
      <c r="BM273" s="177">
        <v>3</v>
      </c>
      <c r="BN273" s="177">
        <v>19</v>
      </c>
      <c r="BO273" s="177">
        <v>100</v>
      </c>
      <c r="BP273" s="177">
        <v>100</v>
      </c>
      <c r="BQ273" s="18">
        <v>480</v>
      </c>
      <c r="BR273" s="177" t="s">
        <v>4679</v>
      </c>
      <c r="BS273" s="177" t="s">
        <v>4677</v>
      </c>
      <c r="BT273" s="21">
        <f>2*PI()*16^2/4</f>
        <v>402.12385965949352</v>
      </c>
      <c r="BU273" s="177">
        <v>20</v>
      </c>
      <c r="BV273" s="122">
        <f t="shared" si="164"/>
        <v>1.1482691595074059E-2</v>
      </c>
      <c r="BW273" s="108" t="s">
        <v>5754</v>
      </c>
      <c r="BX273" s="60">
        <v>300</v>
      </c>
      <c r="BY273" s="32">
        <v>372</v>
      </c>
      <c r="BZ273" s="60">
        <v>505</v>
      </c>
      <c r="CA273" s="33">
        <v>524.5</v>
      </c>
      <c r="CB273" s="67">
        <v>200000</v>
      </c>
      <c r="CC273" s="108" t="s">
        <v>5754</v>
      </c>
      <c r="CD273" s="60">
        <v>300</v>
      </c>
      <c r="CE273" s="177">
        <v>372</v>
      </c>
      <c r="CF273" s="60">
        <v>505</v>
      </c>
      <c r="CG273" s="21">
        <v>524.5</v>
      </c>
      <c r="CH273" s="69">
        <v>200000</v>
      </c>
      <c r="CI273" s="108" t="s">
        <v>5754</v>
      </c>
      <c r="CJ273" s="60">
        <v>300</v>
      </c>
      <c r="CK273" s="32">
        <v>372</v>
      </c>
      <c r="CL273" s="60">
        <v>505</v>
      </c>
      <c r="CM273" s="33">
        <v>524.5</v>
      </c>
      <c r="CN273" s="67">
        <v>200000</v>
      </c>
      <c r="CO273" s="108" t="s">
        <v>5757</v>
      </c>
      <c r="CP273" s="21">
        <v>17.5</v>
      </c>
      <c r="CQ273" s="21">
        <v>1.7</v>
      </c>
      <c r="CR273" s="67">
        <v>29000</v>
      </c>
      <c r="CS273" s="215">
        <v>596</v>
      </c>
      <c r="CT273" s="177">
        <v>683</v>
      </c>
      <c r="CU273" s="67">
        <v>200000</v>
      </c>
      <c r="CV273" s="215">
        <v>8.8000000000000007</v>
      </c>
      <c r="CW273" s="177">
        <v>640</v>
      </c>
      <c r="CX273" s="177">
        <v>984</v>
      </c>
      <c r="CY273" s="177">
        <v>800</v>
      </c>
      <c r="CZ273" s="177">
        <v>1040</v>
      </c>
      <c r="DA273" s="67">
        <v>200000</v>
      </c>
      <c r="DB273" s="41" t="s">
        <v>6136</v>
      </c>
      <c r="DC273" s="177" t="s">
        <v>4631</v>
      </c>
      <c r="DD273" s="360" t="s">
        <v>6261</v>
      </c>
    </row>
    <row r="274" spans="1:108">
      <c r="A274" s="18">
        <v>269</v>
      </c>
      <c r="B274" s="502"/>
      <c r="C274" s="502"/>
      <c r="D274" s="379"/>
      <c r="E274" s="385"/>
      <c r="F274" s="362"/>
      <c r="G274" s="372"/>
      <c r="H274" s="362"/>
      <c r="I274" s="143" t="s">
        <v>4673</v>
      </c>
      <c r="J274" s="215" t="s">
        <v>4399</v>
      </c>
      <c r="K274" s="177" t="s">
        <v>5882</v>
      </c>
      <c r="L274" s="260" t="s">
        <v>4577</v>
      </c>
      <c r="M274" s="177" t="s">
        <v>4780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5882</v>
      </c>
      <c r="S274" s="177" t="s">
        <v>4474</v>
      </c>
      <c r="T274" s="177" t="s">
        <v>5882</v>
      </c>
      <c r="U274" s="177" t="s">
        <v>6192</v>
      </c>
      <c r="V274" s="18">
        <v>8</v>
      </c>
      <c r="W274" s="264">
        <v>0</v>
      </c>
      <c r="X274" s="18">
        <v>0</v>
      </c>
      <c r="Y274" s="215" t="s">
        <v>5582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5749</v>
      </c>
      <c r="AS274" s="177" t="s">
        <v>4678</v>
      </c>
      <c r="AT274" s="177">
        <f t="shared" si="161"/>
        <v>60</v>
      </c>
      <c r="AU274" s="177">
        <v>20</v>
      </c>
      <c r="AV274" s="177">
        <f t="shared" si="146"/>
        <v>245</v>
      </c>
      <c r="AW274" s="21">
        <v>85</v>
      </c>
      <c r="AX274" s="21">
        <f t="shared" si="162"/>
        <v>85</v>
      </c>
      <c r="AY274" s="21">
        <v>0</v>
      </c>
      <c r="AZ274" s="21">
        <v>100</v>
      </c>
      <c r="BA274" s="21">
        <f t="shared" si="163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52</v>
      </c>
      <c r="BK274" s="177" t="s">
        <v>4662</v>
      </c>
      <c r="BL274" s="221" t="s">
        <v>5946</v>
      </c>
      <c r="BM274" s="177">
        <v>8</v>
      </c>
      <c r="BN274" s="177">
        <v>19</v>
      </c>
      <c r="BO274" s="177">
        <v>100</v>
      </c>
      <c r="BP274" s="177">
        <v>100</v>
      </c>
      <c r="BQ274" s="18">
        <v>160</v>
      </c>
      <c r="BR274" s="177" t="s">
        <v>4679</v>
      </c>
      <c r="BS274" s="177" t="s">
        <v>4675</v>
      </c>
      <c r="BT274" s="21">
        <f>6*PI()*16^2/4</f>
        <v>1206.3715789784806</v>
      </c>
      <c r="BU274" s="177">
        <v>20</v>
      </c>
      <c r="BV274" s="122">
        <f t="shared" si="164"/>
        <v>3.4448074785222174E-2</v>
      </c>
      <c r="BW274" s="108" t="s">
        <v>5754</v>
      </c>
      <c r="BX274" s="60">
        <v>300</v>
      </c>
      <c r="BY274" s="32">
        <v>372</v>
      </c>
      <c r="BZ274" s="60">
        <v>505</v>
      </c>
      <c r="CA274" s="33">
        <v>524.5</v>
      </c>
      <c r="CB274" s="67">
        <v>200000</v>
      </c>
      <c r="CC274" s="108" t="s">
        <v>5754</v>
      </c>
      <c r="CD274" s="60">
        <v>300</v>
      </c>
      <c r="CE274" s="177">
        <v>372</v>
      </c>
      <c r="CF274" s="60">
        <v>505</v>
      </c>
      <c r="CG274" s="21">
        <v>524.5</v>
      </c>
      <c r="CH274" s="69">
        <v>200000</v>
      </c>
      <c r="CI274" s="108" t="s">
        <v>5754</v>
      </c>
      <c r="CJ274" s="60">
        <v>300</v>
      </c>
      <c r="CK274" s="32">
        <v>372</v>
      </c>
      <c r="CL274" s="60">
        <v>505</v>
      </c>
      <c r="CM274" s="33">
        <v>524.5</v>
      </c>
      <c r="CN274" s="67">
        <v>200000</v>
      </c>
      <c r="CO274" s="108" t="s">
        <v>5757</v>
      </c>
      <c r="CP274" s="21">
        <v>17.5</v>
      </c>
      <c r="CQ274" s="21">
        <v>1.7</v>
      </c>
      <c r="CR274" s="67">
        <v>29000</v>
      </c>
      <c r="CS274" s="215">
        <v>596</v>
      </c>
      <c r="CT274" s="177">
        <v>683</v>
      </c>
      <c r="CU274" s="67">
        <v>200000</v>
      </c>
      <c r="CV274" s="215">
        <v>8.8000000000000007</v>
      </c>
      <c r="CW274" s="177">
        <v>640</v>
      </c>
      <c r="CX274" s="177">
        <v>984</v>
      </c>
      <c r="CY274" s="177">
        <v>800</v>
      </c>
      <c r="CZ274" s="177">
        <v>1040</v>
      </c>
      <c r="DA274" s="67">
        <v>200000</v>
      </c>
      <c r="DB274" s="41" t="s">
        <v>6137</v>
      </c>
      <c r="DC274" s="177" t="s">
        <v>4631</v>
      </c>
      <c r="DD274" s="360" t="s">
        <v>6262</v>
      </c>
    </row>
    <row r="275" spans="1:108" ht="16.2" thickBot="1">
      <c r="A275" s="18">
        <v>270</v>
      </c>
      <c r="B275" s="502"/>
      <c r="C275" s="502"/>
      <c r="D275" s="379"/>
      <c r="E275" s="385"/>
      <c r="F275" s="362"/>
      <c r="G275" s="372"/>
      <c r="H275" s="362"/>
      <c r="I275" s="41" t="s">
        <v>4676</v>
      </c>
      <c r="J275" s="215" t="s">
        <v>4399</v>
      </c>
      <c r="K275" s="177" t="s">
        <v>5882</v>
      </c>
      <c r="L275" s="260" t="s">
        <v>4577</v>
      </c>
      <c r="M275" s="177" t="s">
        <v>4780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5882</v>
      </c>
      <c r="S275" s="177" t="s">
        <v>4474</v>
      </c>
      <c r="T275" s="177" t="s">
        <v>5882</v>
      </c>
      <c r="U275" s="177" t="s">
        <v>6192</v>
      </c>
      <c r="V275" s="18">
        <v>8</v>
      </c>
      <c r="W275" s="264">
        <v>0</v>
      </c>
      <c r="X275" s="18">
        <v>0</v>
      </c>
      <c r="Y275" s="215" t="s">
        <v>5582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5749</v>
      </c>
      <c r="AS275" s="177" t="s">
        <v>4678</v>
      </c>
      <c r="AT275" s="177">
        <f t="shared" si="161"/>
        <v>60</v>
      </c>
      <c r="AU275" s="177">
        <v>20</v>
      </c>
      <c r="AV275" s="177">
        <f t="shared" si="146"/>
        <v>245</v>
      </c>
      <c r="AW275" s="21">
        <v>85</v>
      </c>
      <c r="AX275" s="21">
        <f t="shared" si="162"/>
        <v>85</v>
      </c>
      <c r="AY275" s="21">
        <v>0</v>
      </c>
      <c r="AZ275" s="21">
        <v>100</v>
      </c>
      <c r="BA275" s="21">
        <f t="shared" si="163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5882</v>
      </c>
      <c r="BH275" s="228" t="s">
        <v>5882</v>
      </c>
      <c r="BI275" s="228" t="s">
        <v>5882</v>
      </c>
      <c r="BJ275" s="228" t="s">
        <v>5882</v>
      </c>
      <c r="BK275" s="228" t="s">
        <v>5882</v>
      </c>
      <c r="BL275" s="227" t="s">
        <v>5882</v>
      </c>
      <c r="BM275" s="228" t="s">
        <v>5882</v>
      </c>
      <c r="BN275" s="228" t="s">
        <v>5882</v>
      </c>
      <c r="BO275" s="228" t="s">
        <v>5882</v>
      </c>
      <c r="BP275" s="228" t="s">
        <v>5882</v>
      </c>
      <c r="BQ275" s="243" t="s">
        <v>5882</v>
      </c>
      <c r="BR275" s="228" t="s">
        <v>5882</v>
      </c>
      <c r="BS275" s="228" t="s">
        <v>5882</v>
      </c>
      <c r="BT275" s="228" t="s">
        <v>5882</v>
      </c>
      <c r="BU275" s="228" t="s">
        <v>5882</v>
      </c>
      <c r="BV275" s="243" t="s">
        <v>5882</v>
      </c>
      <c r="BW275" s="108" t="s">
        <v>5754</v>
      </c>
      <c r="BX275" s="60">
        <v>300</v>
      </c>
      <c r="BY275" s="32">
        <v>372</v>
      </c>
      <c r="BZ275" s="60">
        <v>505</v>
      </c>
      <c r="CA275" s="33">
        <v>524.5</v>
      </c>
      <c r="CB275" s="67">
        <v>200000</v>
      </c>
      <c r="CC275" s="108" t="s">
        <v>5754</v>
      </c>
      <c r="CD275" s="60">
        <v>300</v>
      </c>
      <c r="CE275" s="177">
        <v>372</v>
      </c>
      <c r="CF275" s="60">
        <v>505</v>
      </c>
      <c r="CG275" s="21">
        <v>524.5</v>
      </c>
      <c r="CH275" s="69">
        <v>200000</v>
      </c>
      <c r="CI275" s="108" t="s">
        <v>5754</v>
      </c>
      <c r="CJ275" s="60">
        <v>300</v>
      </c>
      <c r="CK275" s="32">
        <v>372</v>
      </c>
      <c r="CL275" s="60">
        <v>505</v>
      </c>
      <c r="CM275" s="33">
        <v>524.5</v>
      </c>
      <c r="CN275" s="67">
        <v>200000</v>
      </c>
      <c r="CO275" s="232" t="s">
        <v>5882</v>
      </c>
      <c r="CP275" s="242" t="s">
        <v>5882</v>
      </c>
      <c r="CQ275" s="242" t="s">
        <v>5882</v>
      </c>
      <c r="CR275" s="234" t="s">
        <v>5882</v>
      </c>
      <c r="CS275" s="232" t="s">
        <v>5882</v>
      </c>
      <c r="CT275" s="233" t="s">
        <v>5882</v>
      </c>
      <c r="CU275" s="234" t="s">
        <v>5882</v>
      </c>
      <c r="CV275" s="215">
        <v>8.8000000000000007</v>
      </c>
      <c r="CW275" s="177">
        <v>640</v>
      </c>
      <c r="CX275" s="177">
        <v>984</v>
      </c>
      <c r="CY275" s="177">
        <v>800</v>
      </c>
      <c r="CZ275" s="177">
        <v>1040</v>
      </c>
      <c r="DA275" s="67">
        <v>200000</v>
      </c>
      <c r="DB275" s="41" t="s">
        <v>6138</v>
      </c>
      <c r="DC275" s="177" t="s">
        <v>4631</v>
      </c>
      <c r="DD275" s="357" t="s">
        <v>4636</v>
      </c>
    </row>
    <row r="276" spans="1:108">
      <c r="A276" s="18">
        <v>271</v>
      </c>
      <c r="B276" s="361">
        <v>38</v>
      </c>
      <c r="C276" s="361">
        <v>2007</v>
      </c>
      <c r="D276" s="364" t="s">
        <v>6086</v>
      </c>
      <c r="E276" s="364" t="s">
        <v>4957</v>
      </c>
      <c r="F276" s="361">
        <v>2</v>
      </c>
      <c r="G276" s="368" t="s">
        <v>6011</v>
      </c>
      <c r="H276" s="368" t="s">
        <v>6010</v>
      </c>
      <c r="I276" s="130" t="s">
        <v>4822</v>
      </c>
      <c r="J276" s="214" t="s">
        <v>5</v>
      </c>
      <c r="K276" s="176" t="s">
        <v>5882</v>
      </c>
      <c r="L276" s="259" t="s">
        <v>4578</v>
      </c>
      <c r="M276" s="176" t="s">
        <v>4782</v>
      </c>
      <c r="N276" s="17" t="s">
        <v>4576</v>
      </c>
      <c r="O276" s="176" t="s">
        <v>4404</v>
      </c>
      <c r="P276" s="176" t="s">
        <v>4474</v>
      </c>
      <c r="Q276" s="176" t="s">
        <v>4404</v>
      </c>
      <c r="R276" s="176" t="s">
        <v>5882</v>
      </c>
      <c r="S276" s="176" t="s">
        <v>4474</v>
      </c>
      <c r="T276" s="176" t="s">
        <v>5882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5897</v>
      </c>
      <c r="AS276" s="176" t="s">
        <v>6241</v>
      </c>
      <c r="AT276" s="16" t="s">
        <v>6241</v>
      </c>
      <c r="AU276" s="176">
        <v>20</v>
      </c>
      <c r="AV276" s="176">
        <f t="shared" si="146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5882</v>
      </c>
      <c r="BH276" s="226" t="s">
        <v>5882</v>
      </c>
      <c r="BI276" s="226" t="s">
        <v>5882</v>
      </c>
      <c r="BJ276" s="226" t="s">
        <v>5882</v>
      </c>
      <c r="BK276" s="226" t="s">
        <v>5882</v>
      </c>
      <c r="BL276" s="225" t="s">
        <v>5882</v>
      </c>
      <c r="BM276" s="226" t="s">
        <v>5882</v>
      </c>
      <c r="BN276" s="226" t="s">
        <v>5882</v>
      </c>
      <c r="BO276" s="226" t="s">
        <v>5882</v>
      </c>
      <c r="BP276" s="226" t="s">
        <v>5882</v>
      </c>
      <c r="BQ276" s="244" t="s">
        <v>5882</v>
      </c>
      <c r="BR276" s="226" t="s">
        <v>5882</v>
      </c>
      <c r="BS276" s="226" t="s">
        <v>5882</v>
      </c>
      <c r="BT276" s="226" t="s">
        <v>5882</v>
      </c>
      <c r="BU276" s="226" t="s">
        <v>5882</v>
      </c>
      <c r="BV276" s="244" t="s">
        <v>5882</v>
      </c>
      <c r="BW276" s="176" t="s">
        <v>4479</v>
      </c>
      <c r="BX276" s="176">
        <v>345</v>
      </c>
      <c r="BY276" s="12">
        <v>409</v>
      </c>
      <c r="BZ276" s="208">
        <v>490</v>
      </c>
      <c r="CA276" s="39">
        <v>536.6</v>
      </c>
      <c r="CB276" s="80">
        <v>192061.5</v>
      </c>
      <c r="CC276" s="214" t="s">
        <v>4479</v>
      </c>
      <c r="CD276" s="65">
        <v>345</v>
      </c>
      <c r="CE276" s="16">
        <v>409</v>
      </c>
      <c r="CF276" s="65">
        <v>490</v>
      </c>
      <c r="CG276" s="16">
        <v>536.6</v>
      </c>
      <c r="CH276" s="81">
        <v>192061.5</v>
      </c>
      <c r="CI276" s="214" t="s">
        <v>4479</v>
      </c>
      <c r="CJ276" s="176">
        <v>345</v>
      </c>
      <c r="CK276" s="16">
        <v>372.6</v>
      </c>
      <c r="CL276" s="176">
        <v>490</v>
      </c>
      <c r="CM276" s="16">
        <v>537</v>
      </c>
      <c r="CN276" s="81">
        <v>188671</v>
      </c>
      <c r="CO276" s="229" t="s">
        <v>5882</v>
      </c>
      <c r="CP276" s="230" t="s">
        <v>5882</v>
      </c>
      <c r="CQ276" s="230" t="s">
        <v>5882</v>
      </c>
      <c r="CR276" s="231" t="s">
        <v>5882</v>
      </c>
      <c r="CS276" s="229" t="s">
        <v>5882</v>
      </c>
      <c r="CT276" s="230" t="s">
        <v>5882</v>
      </c>
      <c r="CU276" s="231" t="s">
        <v>5882</v>
      </c>
      <c r="CV276" s="176">
        <v>10.9</v>
      </c>
      <c r="CW276" s="176">
        <v>900</v>
      </c>
      <c r="CX276" s="176">
        <v>995</v>
      </c>
      <c r="CY276" s="176">
        <v>1000</v>
      </c>
      <c r="CZ276" s="176">
        <v>1161</v>
      </c>
      <c r="DA276" s="95">
        <v>206000</v>
      </c>
      <c r="DB276" s="28" t="s">
        <v>5922</v>
      </c>
      <c r="DC276" s="176" t="s">
        <v>4498</v>
      </c>
      <c r="DD276" s="356" t="s">
        <v>4636</v>
      </c>
    </row>
    <row r="277" spans="1:108" ht="16.2" thickBot="1">
      <c r="A277" s="18">
        <v>272</v>
      </c>
      <c r="B277" s="363"/>
      <c r="C277" s="363"/>
      <c r="D277" s="365"/>
      <c r="E277" s="365"/>
      <c r="F277" s="363"/>
      <c r="G277" s="370"/>
      <c r="H277" s="370"/>
      <c r="I277" s="160" t="s">
        <v>4823</v>
      </c>
      <c r="J277" s="215" t="s">
        <v>4</v>
      </c>
      <c r="K277" s="177" t="s">
        <v>6153</v>
      </c>
      <c r="L277" s="260" t="s">
        <v>4578</v>
      </c>
      <c r="M277" s="177" t="s">
        <v>4782</v>
      </c>
      <c r="N277" s="18" t="s">
        <v>4576</v>
      </c>
      <c r="O277" s="177" t="s">
        <v>4404</v>
      </c>
      <c r="P277" s="177" t="s">
        <v>4474</v>
      </c>
      <c r="Q277" s="177" t="s">
        <v>4404</v>
      </c>
      <c r="R277" s="177" t="s">
        <v>5882</v>
      </c>
      <c r="S277" s="177" t="s">
        <v>4474</v>
      </c>
      <c r="T277" s="177" t="s">
        <v>5882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4790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5897</v>
      </c>
      <c r="AS277" s="178" t="s">
        <v>4572</v>
      </c>
      <c r="AT277" s="23">
        <v>199</v>
      </c>
      <c r="AU277" s="178">
        <v>20</v>
      </c>
      <c r="AV277" s="178">
        <f t="shared" si="146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5882</v>
      </c>
      <c r="BH277" s="223" t="s">
        <v>5882</v>
      </c>
      <c r="BI277" s="223" t="s">
        <v>5882</v>
      </c>
      <c r="BJ277" s="223" t="s">
        <v>5882</v>
      </c>
      <c r="BK277" s="223" t="s">
        <v>5882</v>
      </c>
      <c r="BL277" s="222" t="s">
        <v>5882</v>
      </c>
      <c r="BM277" s="223" t="s">
        <v>5882</v>
      </c>
      <c r="BN277" s="223" t="s">
        <v>5882</v>
      </c>
      <c r="BO277" s="223" t="s">
        <v>5882</v>
      </c>
      <c r="BP277" s="223" t="s">
        <v>5882</v>
      </c>
      <c r="BQ277" s="245" t="s">
        <v>5882</v>
      </c>
      <c r="BR277" s="223" t="s">
        <v>5882</v>
      </c>
      <c r="BS277" s="223" t="s">
        <v>5882</v>
      </c>
      <c r="BT277" s="223" t="s">
        <v>5882</v>
      </c>
      <c r="BU277" s="223" t="s">
        <v>5882</v>
      </c>
      <c r="BV277" s="245" t="s">
        <v>5882</v>
      </c>
      <c r="BW277" s="178" t="s">
        <v>4479</v>
      </c>
      <c r="BX277" s="178">
        <v>345</v>
      </c>
      <c r="BY277" s="13">
        <v>409</v>
      </c>
      <c r="BZ277" s="74">
        <v>490</v>
      </c>
      <c r="CA277" s="36">
        <v>536.6</v>
      </c>
      <c r="CB277" s="75">
        <v>192061.5</v>
      </c>
      <c r="CC277" s="215" t="s">
        <v>4479</v>
      </c>
      <c r="CD277" s="60">
        <v>345</v>
      </c>
      <c r="CE277" s="21">
        <v>409</v>
      </c>
      <c r="CF277" s="60">
        <v>490</v>
      </c>
      <c r="CG277" s="21">
        <v>536.6</v>
      </c>
      <c r="CH277" s="69">
        <v>192061.5</v>
      </c>
      <c r="CI277" s="215" t="s">
        <v>4479</v>
      </c>
      <c r="CJ277" s="177">
        <v>345</v>
      </c>
      <c r="CK277" s="21">
        <v>372.6</v>
      </c>
      <c r="CL277" s="177">
        <v>490</v>
      </c>
      <c r="CM277" s="21">
        <v>537</v>
      </c>
      <c r="CN277" s="69">
        <v>188671</v>
      </c>
      <c r="CO277" s="235" t="s">
        <v>5882</v>
      </c>
      <c r="CP277" s="236" t="s">
        <v>5882</v>
      </c>
      <c r="CQ277" s="236" t="s">
        <v>5882</v>
      </c>
      <c r="CR277" s="237" t="s">
        <v>5882</v>
      </c>
      <c r="CS277" s="235" t="s">
        <v>5882</v>
      </c>
      <c r="CT277" s="236" t="s">
        <v>5882</v>
      </c>
      <c r="CU277" s="237" t="s">
        <v>5882</v>
      </c>
      <c r="CV277" s="178">
        <v>10.9</v>
      </c>
      <c r="CW277" s="178">
        <v>900</v>
      </c>
      <c r="CX277" s="178">
        <v>995</v>
      </c>
      <c r="CY277" s="178">
        <v>1000</v>
      </c>
      <c r="CZ277" s="178">
        <v>1161</v>
      </c>
      <c r="DA277" s="98">
        <v>206000</v>
      </c>
      <c r="DB277" s="27" t="s">
        <v>5928</v>
      </c>
      <c r="DC277" s="177" t="s">
        <v>4498</v>
      </c>
      <c r="DD277" s="357" t="s">
        <v>4636</v>
      </c>
    </row>
    <row r="278" spans="1:108">
      <c r="A278" s="18">
        <v>273</v>
      </c>
      <c r="B278" s="361">
        <v>39</v>
      </c>
      <c r="C278" s="361">
        <v>2007</v>
      </c>
      <c r="D278" s="364" t="s">
        <v>6087</v>
      </c>
      <c r="E278" s="364" t="s">
        <v>4956</v>
      </c>
      <c r="F278" s="361">
        <v>3</v>
      </c>
      <c r="G278" s="368" t="s">
        <v>6012</v>
      </c>
      <c r="H278" s="368" t="s">
        <v>6010</v>
      </c>
      <c r="I278" s="175" t="s">
        <v>4695</v>
      </c>
      <c r="J278" s="214" t="s">
        <v>4</v>
      </c>
      <c r="K278" s="176" t="s">
        <v>6153</v>
      </c>
      <c r="L278" s="259" t="s">
        <v>4577</v>
      </c>
      <c r="M278" s="176" t="s">
        <v>4779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5882</v>
      </c>
      <c r="S278" s="176" t="s">
        <v>4474</v>
      </c>
      <c r="T278" s="176" t="s">
        <v>5882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4824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4825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5897</v>
      </c>
      <c r="AS278" s="176" t="s">
        <v>6241</v>
      </c>
      <c r="AT278" s="176" t="s">
        <v>6241</v>
      </c>
      <c r="AU278" s="176">
        <v>20</v>
      </c>
      <c r="AV278" s="176">
        <f t="shared" si="146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5882</v>
      </c>
      <c r="BH278" s="226" t="s">
        <v>5882</v>
      </c>
      <c r="BI278" s="226" t="s">
        <v>5882</v>
      </c>
      <c r="BJ278" s="226" t="s">
        <v>5882</v>
      </c>
      <c r="BK278" s="226" t="s">
        <v>5882</v>
      </c>
      <c r="BL278" s="225" t="s">
        <v>5882</v>
      </c>
      <c r="BM278" s="226" t="s">
        <v>5882</v>
      </c>
      <c r="BN278" s="226" t="s">
        <v>5882</v>
      </c>
      <c r="BO278" s="226" t="s">
        <v>5882</v>
      </c>
      <c r="BP278" s="226" t="s">
        <v>5882</v>
      </c>
      <c r="BQ278" s="244" t="s">
        <v>5882</v>
      </c>
      <c r="BR278" s="226" t="s">
        <v>5882</v>
      </c>
      <c r="BS278" s="226" t="s">
        <v>5882</v>
      </c>
      <c r="BT278" s="226" t="s">
        <v>5882</v>
      </c>
      <c r="BU278" s="226" t="s">
        <v>5882</v>
      </c>
      <c r="BV278" s="249" t="s">
        <v>5882</v>
      </c>
      <c r="BW278" s="214" t="s">
        <v>4479</v>
      </c>
      <c r="BX278" s="176">
        <v>345</v>
      </c>
      <c r="BY278" s="16">
        <v>406.45</v>
      </c>
      <c r="BZ278" s="208">
        <v>490</v>
      </c>
      <c r="CA278" s="16">
        <v>495.23329999999999</v>
      </c>
      <c r="CB278" s="81">
        <v>210000</v>
      </c>
      <c r="CC278" s="214" t="s">
        <v>4479</v>
      </c>
      <c r="CD278" s="65">
        <v>345</v>
      </c>
      <c r="CE278" s="16">
        <v>407.05</v>
      </c>
      <c r="CF278" s="65">
        <v>490</v>
      </c>
      <c r="CG278" s="16">
        <v>533.63329999999996</v>
      </c>
      <c r="CH278" s="81">
        <v>206667</v>
      </c>
      <c r="CI278" s="214" t="s">
        <v>4479</v>
      </c>
      <c r="CJ278" s="176">
        <v>345</v>
      </c>
      <c r="CK278" s="16">
        <v>418.73329999999999</v>
      </c>
      <c r="CL278" s="176">
        <v>490</v>
      </c>
      <c r="CM278" s="16">
        <v>502.9667</v>
      </c>
      <c r="CN278" s="81">
        <v>212333</v>
      </c>
      <c r="CO278" s="229" t="s">
        <v>5882</v>
      </c>
      <c r="CP278" s="230" t="s">
        <v>5882</v>
      </c>
      <c r="CQ278" s="230" t="s">
        <v>5882</v>
      </c>
      <c r="CR278" s="231" t="s">
        <v>5882</v>
      </c>
      <c r="CS278" s="230" t="s">
        <v>5882</v>
      </c>
      <c r="CT278" s="230" t="s">
        <v>5882</v>
      </c>
      <c r="CU278" s="231" t="s">
        <v>5882</v>
      </c>
      <c r="CV278" s="214">
        <v>10.9</v>
      </c>
      <c r="CW278" s="217">
        <v>900</v>
      </c>
      <c r="CX278" s="30">
        <v>990</v>
      </c>
      <c r="CY278" s="217">
        <v>1000</v>
      </c>
      <c r="CZ278" s="30">
        <v>1100</v>
      </c>
      <c r="DA278" s="66">
        <v>200000</v>
      </c>
      <c r="DB278" s="28" t="s">
        <v>6103</v>
      </c>
      <c r="DC278" s="176" t="s">
        <v>4498</v>
      </c>
      <c r="DD278" s="356" t="s">
        <v>4636</v>
      </c>
    </row>
    <row r="279" spans="1:108">
      <c r="A279" s="18">
        <v>274</v>
      </c>
      <c r="B279" s="362"/>
      <c r="C279" s="362"/>
      <c r="D279" s="377"/>
      <c r="E279" s="377"/>
      <c r="F279" s="362"/>
      <c r="G279" s="369"/>
      <c r="H279" s="369"/>
      <c r="I279" s="150" t="s">
        <v>4671</v>
      </c>
      <c r="J279" s="215" t="s">
        <v>4</v>
      </c>
      <c r="K279" s="177" t="s">
        <v>6153</v>
      </c>
      <c r="L279" s="260" t="s">
        <v>4577</v>
      </c>
      <c r="M279" s="177" t="s">
        <v>4779</v>
      </c>
      <c r="N279" s="18" t="s">
        <v>4576</v>
      </c>
      <c r="O279" s="177" t="s">
        <v>4537</v>
      </c>
      <c r="P279" s="177" t="s">
        <v>4474</v>
      </c>
      <c r="Q279" s="177" t="s">
        <v>4537</v>
      </c>
      <c r="R279" s="177">
        <v>10</v>
      </c>
      <c r="S279" s="177" t="s">
        <v>4474</v>
      </c>
      <c r="T279" s="177" t="s">
        <v>5882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4824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4825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5897</v>
      </c>
      <c r="AS279" s="177" t="s">
        <v>6241</v>
      </c>
      <c r="AT279" s="177" t="s">
        <v>6241</v>
      </c>
      <c r="AU279" s="177">
        <v>20</v>
      </c>
      <c r="AV279" s="177">
        <f t="shared" si="146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4826</v>
      </c>
      <c r="BJ279" s="177">
        <v>75</v>
      </c>
      <c r="BL279" s="221" t="s">
        <v>5946</v>
      </c>
      <c r="BM279" s="177">
        <v>14</v>
      </c>
      <c r="BN279" s="32">
        <v>19</v>
      </c>
      <c r="BO279" s="177">
        <v>90</v>
      </c>
      <c r="BP279" s="177">
        <v>200</v>
      </c>
      <c r="BQ279" s="18">
        <v>350</v>
      </c>
      <c r="BR279" s="177" t="s">
        <v>4827</v>
      </c>
      <c r="BS279" s="177" t="s">
        <v>4828</v>
      </c>
      <c r="BT279" s="21">
        <f>10*PI()*10^2/4</f>
        <v>785.39816339744823</v>
      </c>
      <c r="BU279" s="177">
        <v>20</v>
      </c>
      <c r="BV279" s="122">
        <v>8.0000000000000002E-3</v>
      </c>
      <c r="BW279" s="215" t="s">
        <v>4479</v>
      </c>
      <c r="BX279" s="177">
        <v>345</v>
      </c>
      <c r="BY279" s="21">
        <v>406.45</v>
      </c>
      <c r="BZ279" s="63">
        <v>490</v>
      </c>
      <c r="CA279" s="21">
        <v>495.23329999999999</v>
      </c>
      <c r="CB279" s="69">
        <v>210000</v>
      </c>
      <c r="CC279" s="215" t="s">
        <v>4479</v>
      </c>
      <c r="CD279" s="60">
        <v>345</v>
      </c>
      <c r="CE279" s="21">
        <v>407.05</v>
      </c>
      <c r="CF279" s="60">
        <v>490</v>
      </c>
      <c r="CG279" s="21">
        <v>533.63329999999996</v>
      </c>
      <c r="CH279" s="69">
        <v>206667</v>
      </c>
      <c r="CI279" s="215" t="s">
        <v>4479</v>
      </c>
      <c r="CJ279" s="177">
        <v>345</v>
      </c>
      <c r="CK279" s="21">
        <v>418.73329999999999</v>
      </c>
      <c r="CL279" s="177">
        <v>490</v>
      </c>
      <c r="CM279" s="21">
        <v>502.9667</v>
      </c>
      <c r="CN279" s="69">
        <v>212333</v>
      </c>
      <c r="CO279" s="215" t="s">
        <v>5886</v>
      </c>
      <c r="CP279" s="21">
        <v>41.48</v>
      </c>
      <c r="CQ279" s="33">
        <v>2.9</v>
      </c>
      <c r="CR279" s="69">
        <v>41429</v>
      </c>
      <c r="CS279" s="21">
        <v>446.77</v>
      </c>
      <c r="CT279" s="64">
        <v>588.16999999999996</v>
      </c>
      <c r="CU279" s="69">
        <v>192000</v>
      </c>
      <c r="CV279" s="215">
        <v>10.9</v>
      </c>
      <c r="CW279" s="218">
        <v>900</v>
      </c>
      <c r="CX279" s="32">
        <v>990</v>
      </c>
      <c r="CY279" s="218">
        <v>1000</v>
      </c>
      <c r="CZ279" s="32">
        <v>1100</v>
      </c>
      <c r="DA279" s="67">
        <v>200000</v>
      </c>
      <c r="DB279" s="29" t="s">
        <v>5940</v>
      </c>
      <c r="DC279" s="298" t="s">
        <v>4498</v>
      </c>
      <c r="DD279" s="357" t="s">
        <v>4636</v>
      </c>
    </row>
    <row r="280" spans="1:108" ht="16.2" thickBot="1">
      <c r="A280" s="18">
        <v>275</v>
      </c>
      <c r="B280" s="363"/>
      <c r="C280" s="363"/>
      <c r="D280" s="365"/>
      <c r="E280" s="365"/>
      <c r="F280" s="363"/>
      <c r="G280" s="370"/>
      <c r="H280" s="370"/>
      <c r="I280" s="151" t="s">
        <v>4672</v>
      </c>
      <c r="J280" s="155" t="s">
        <v>4</v>
      </c>
      <c r="K280" s="178" t="s">
        <v>6153</v>
      </c>
      <c r="L280" s="155" t="s">
        <v>4577</v>
      </c>
      <c r="M280" s="178" t="s">
        <v>4779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5882</v>
      </c>
      <c r="S280" s="178" t="s">
        <v>4474</v>
      </c>
      <c r="T280" s="178" t="s">
        <v>5882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4824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4825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5897</v>
      </c>
      <c r="AS280" s="178" t="s">
        <v>6241</v>
      </c>
      <c r="AT280" s="178" t="s">
        <v>6241</v>
      </c>
      <c r="AU280" s="178">
        <v>20</v>
      </c>
      <c r="AV280" s="178">
        <f t="shared" si="146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4826</v>
      </c>
      <c r="BJ280" s="178">
        <v>75</v>
      </c>
      <c r="BK280" s="178" t="s">
        <v>4663</v>
      </c>
      <c r="BL280" s="155" t="s">
        <v>5946</v>
      </c>
      <c r="BM280" s="178">
        <v>14</v>
      </c>
      <c r="BN280" s="34">
        <v>19</v>
      </c>
      <c r="BO280" s="178">
        <v>90</v>
      </c>
      <c r="BP280" s="178">
        <v>200</v>
      </c>
      <c r="BQ280" s="14">
        <v>350</v>
      </c>
      <c r="BR280" s="178" t="s">
        <v>4827</v>
      </c>
      <c r="BS280" s="178" t="s">
        <v>4828</v>
      </c>
      <c r="BT280" s="21">
        <f>10*PI()*10^2/4</f>
        <v>785.39816339744823</v>
      </c>
      <c r="BU280" s="178">
        <v>20</v>
      </c>
      <c r="BV280" s="123">
        <v>8.0000000000000002E-3</v>
      </c>
      <c r="BW280" s="155" t="s">
        <v>4829</v>
      </c>
      <c r="BX280" s="178">
        <v>345</v>
      </c>
      <c r="BY280" s="23">
        <v>406.45</v>
      </c>
      <c r="BZ280" s="74">
        <v>490</v>
      </c>
      <c r="CA280" s="23">
        <v>495.23329999999999</v>
      </c>
      <c r="CB280" s="83">
        <v>210000</v>
      </c>
      <c r="CC280" s="155" t="s">
        <v>4829</v>
      </c>
      <c r="CD280" s="87">
        <v>345</v>
      </c>
      <c r="CE280" s="23">
        <v>407.05</v>
      </c>
      <c r="CF280" s="87">
        <v>490</v>
      </c>
      <c r="CG280" s="23">
        <v>533.63329999999996</v>
      </c>
      <c r="CH280" s="83">
        <v>206667</v>
      </c>
      <c r="CI280" s="155" t="s">
        <v>4829</v>
      </c>
      <c r="CJ280" s="178">
        <v>345</v>
      </c>
      <c r="CK280" s="23">
        <v>418.73329999999999</v>
      </c>
      <c r="CL280" s="178">
        <v>490</v>
      </c>
      <c r="CM280" s="23">
        <v>502.9667</v>
      </c>
      <c r="CN280" s="83">
        <v>212333</v>
      </c>
      <c r="CO280" s="155" t="s">
        <v>5886</v>
      </c>
      <c r="CP280" s="23">
        <v>41.48</v>
      </c>
      <c r="CQ280" s="33">
        <v>2.9</v>
      </c>
      <c r="CR280" s="83">
        <v>41429</v>
      </c>
      <c r="CS280" s="23">
        <v>446.77</v>
      </c>
      <c r="CT280" s="84">
        <v>588.16999999999996</v>
      </c>
      <c r="CU280" s="83">
        <v>192000</v>
      </c>
      <c r="CV280" s="155">
        <v>10.9</v>
      </c>
      <c r="CW280" s="219">
        <v>900</v>
      </c>
      <c r="CX280" s="34">
        <v>990</v>
      </c>
      <c r="CY280" s="219">
        <v>1000</v>
      </c>
      <c r="CZ280" s="34">
        <v>1100</v>
      </c>
      <c r="DA280" s="70">
        <v>200000</v>
      </c>
      <c r="DB280" s="27" t="s">
        <v>5940</v>
      </c>
      <c r="DC280" s="298" t="s">
        <v>4498</v>
      </c>
      <c r="DD280" s="357" t="s">
        <v>4636</v>
      </c>
    </row>
    <row r="281" spans="1:108">
      <c r="A281" s="18">
        <v>276</v>
      </c>
      <c r="B281" s="361">
        <v>40</v>
      </c>
      <c r="C281" s="361">
        <v>2007</v>
      </c>
      <c r="D281" s="364" t="s">
        <v>4758</v>
      </c>
      <c r="E281" s="364" t="s">
        <v>4932</v>
      </c>
      <c r="F281" s="361">
        <v>10</v>
      </c>
      <c r="G281" s="368" t="s">
        <v>5988</v>
      </c>
      <c r="H281" s="368" t="s">
        <v>5987</v>
      </c>
      <c r="I281" s="41" t="s">
        <v>4906</v>
      </c>
      <c r="J281" s="215" t="s">
        <v>5</v>
      </c>
      <c r="K281" s="177" t="s">
        <v>5882</v>
      </c>
      <c r="L281" s="260" t="s">
        <v>4578</v>
      </c>
      <c r="M281" s="177" t="s">
        <v>4782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5882</v>
      </c>
      <c r="S281" s="177" t="s">
        <v>4474</v>
      </c>
      <c r="T281" s="177" t="s">
        <v>5882</v>
      </c>
      <c r="U281" s="177" t="s">
        <v>6144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5897</v>
      </c>
      <c r="AS281" s="176" t="s">
        <v>4568</v>
      </c>
      <c r="AT281" s="16">
        <f>0.175*AV281*CY281/1000</f>
        <v>75.365499999999997</v>
      </c>
      <c r="AU281" s="176">
        <v>24</v>
      </c>
      <c r="AV281" s="176">
        <f t="shared" si="146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5882</v>
      </c>
      <c r="BH281" s="226" t="s">
        <v>5882</v>
      </c>
      <c r="BI281" s="226" t="s">
        <v>5882</v>
      </c>
      <c r="BJ281" s="226" t="s">
        <v>5882</v>
      </c>
      <c r="BK281" s="226" t="s">
        <v>5882</v>
      </c>
      <c r="BL281" s="225" t="s">
        <v>5882</v>
      </c>
      <c r="BM281" s="226" t="s">
        <v>5882</v>
      </c>
      <c r="BN281" s="226" t="s">
        <v>5882</v>
      </c>
      <c r="BO281" s="226" t="s">
        <v>5882</v>
      </c>
      <c r="BP281" s="226" t="s">
        <v>5882</v>
      </c>
      <c r="BQ281" s="244" t="s">
        <v>5882</v>
      </c>
      <c r="BR281" s="226" t="s">
        <v>5882</v>
      </c>
      <c r="BS281" s="226" t="s">
        <v>5882</v>
      </c>
      <c r="BT281" s="226" t="s">
        <v>5882</v>
      </c>
      <c r="BU281" s="226" t="s">
        <v>5882</v>
      </c>
      <c r="BV281" s="244" t="s">
        <v>5882</v>
      </c>
      <c r="BW281" s="259" t="s">
        <v>6062</v>
      </c>
      <c r="BX281" s="176">
        <v>355</v>
      </c>
      <c r="BY281" s="31">
        <f t="shared" ref="BY281:BY290" si="165">BX281*1.1</f>
        <v>390.50000000000006</v>
      </c>
      <c r="BZ281" s="208">
        <v>470</v>
      </c>
      <c r="CA281" s="31">
        <f t="shared" ref="CA281:CA290" si="166">BZ281*1.1</f>
        <v>517</v>
      </c>
      <c r="CB281" s="66">
        <v>200000</v>
      </c>
      <c r="CC281" s="214" t="s">
        <v>6062</v>
      </c>
      <c r="CD281" s="65">
        <v>355</v>
      </c>
      <c r="CE281" s="31">
        <f t="shared" ref="CE281:CE290" si="167">CD281*1.1</f>
        <v>390.50000000000006</v>
      </c>
      <c r="CF281" s="65">
        <v>470</v>
      </c>
      <c r="CG281" s="31">
        <f t="shared" ref="CG281:CG290" si="168">CF281*1.1</f>
        <v>517</v>
      </c>
      <c r="CH281" s="66">
        <v>200000</v>
      </c>
      <c r="CI281" s="214" t="s">
        <v>4908</v>
      </c>
      <c r="CJ281" s="16">
        <v>460</v>
      </c>
      <c r="CK281" s="16">
        <v>483.1</v>
      </c>
      <c r="CL281" s="16">
        <v>575</v>
      </c>
      <c r="CM281" s="16">
        <f>CK281/0.84</f>
        <v>575.11904761904771</v>
      </c>
      <c r="CN281" s="81">
        <v>219800</v>
      </c>
      <c r="CO281" s="229" t="s">
        <v>5882</v>
      </c>
      <c r="CP281" s="230" t="s">
        <v>5882</v>
      </c>
      <c r="CQ281" s="230" t="s">
        <v>5882</v>
      </c>
      <c r="CR281" s="231" t="s">
        <v>5882</v>
      </c>
      <c r="CS281" s="229" t="s">
        <v>5882</v>
      </c>
      <c r="CT281" s="230" t="s">
        <v>5882</v>
      </c>
      <c r="CU281" s="231" t="s">
        <v>5882</v>
      </c>
      <c r="CV281" s="214">
        <v>12.9</v>
      </c>
      <c r="CW281" s="176">
        <v>1100</v>
      </c>
      <c r="CX281" s="16">
        <v>1112.5</v>
      </c>
      <c r="CY281" s="176">
        <v>1220</v>
      </c>
      <c r="CZ281" s="176">
        <v>1413</v>
      </c>
      <c r="DA281" s="66">
        <v>200000</v>
      </c>
      <c r="DB281" s="28" t="s">
        <v>4875</v>
      </c>
      <c r="DC281" s="176" t="s">
        <v>4498</v>
      </c>
      <c r="DD281" s="356" t="s">
        <v>4636</v>
      </c>
    </row>
    <row r="282" spans="1:108">
      <c r="A282" s="18">
        <v>277</v>
      </c>
      <c r="B282" s="362"/>
      <c r="C282" s="362"/>
      <c r="D282" s="377"/>
      <c r="E282" s="377"/>
      <c r="F282" s="362"/>
      <c r="G282" s="369"/>
      <c r="H282" s="369"/>
      <c r="I282" s="41" t="s">
        <v>4907</v>
      </c>
      <c r="J282" s="215" t="s">
        <v>5</v>
      </c>
      <c r="K282" s="177" t="s">
        <v>5882</v>
      </c>
      <c r="L282" s="260" t="s">
        <v>4578</v>
      </c>
      <c r="M282" s="177" t="s">
        <v>4782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5882</v>
      </c>
      <c r="S282" s="177" t="s">
        <v>4474</v>
      </c>
      <c r="T282" s="177" t="s">
        <v>5882</v>
      </c>
      <c r="U282" s="177" t="s">
        <v>6144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5897</v>
      </c>
      <c r="AS282" s="177" t="s">
        <v>4568</v>
      </c>
      <c r="AT282" s="21">
        <f t="shared" ref="AT282:AT290" si="169">0.175*AV282*CY282/1000</f>
        <v>75.365499999999997</v>
      </c>
      <c r="AU282" s="177">
        <v>24</v>
      </c>
      <c r="AV282" s="177">
        <f t="shared" si="146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5882</v>
      </c>
      <c r="BH282" s="228" t="s">
        <v>5882</v>
      </c>
      <c r="BI282" s="228" t="s">
        <v>5882</v>
      </c>
      <c r="BJ282" s="228" t="s">
        <v>5882</v>
      </c>
      <c r="BK282" s="228" t="s">
        <v>5882</v>
      </c>
      <c r="BL282" s="227" t="s">
        <v>5882</v>
      </c>
      <c r="BM282" s="228" t="s">
        <v>5882</v>
      </c>
      <c r="BN282" s="228" t="s">
        <v>5882</v>
      </c>
      <c r="BO282" s="228" t="s">
        <v>5882</v>
      </c>
      <c r="BP282" s="228" t="s">
        <v>5882</v>
      </c>
      <c r="BQ282" s="243" t="s">
        <v>5882</v>
      </c>
      <c r="BR282" s="228" t="s">
        <v>5882</v>
      </c>
      <c r="BS282" s="228" t="s">
        <v>5882</v>
      </c>
      <c r="BT282" s="228" t="s">
        <v>5882</v>
      </c>
      <c r="BU282" s="228" t="s">
        <v>5882</v>
      </c>
      <c r="BV282" s="243" t="s">
        <v>5882</v>
      </c>
      <c r="BW282" s="260" t="s">
        <v>6062</v>
      </c>
      <c r="BX282" s="177">
        <v>355</v>
      </c>
      <c r="BY282" s="33">
        <f t="shared" si="165"/>
        <v>390.50000000000006</v>
      </c>
      <c r="BZ282" s="63">
        <v>470</v>
      </c>
      <c r="CA282" s="33">
        <f t="shared" si="166"/>
        <v>517</v>
      </c>
      <c r="CB282" s="67">
        <v>200000</v>
      </c>
      <c r="CC282" s="215" t="s">
        <v>6062</v>
      </c>
      <c r="CD282" s="60">
        <v>355</v>
      </c>
      <c r="CE282" s="33">
        <f t="shared" si="167"/>
        <v>390.50000000000006</v>
      </c>
      <c r="CF282" s="60">
        <v>470</v>
      </c>
      <c r="CG282" s="33">
        <f t="shared" si="168"/>
        <v>517</v>
      </c>
      <c r="CH282" s="67">
        <v>200000</v>
      </c>
      <c r="CI282" s="215" t="s">
        <v>4908</v>
      </c>
      <c r="CJ282" s="21">
        <v>460</v>
      </c>
      <c r="CK282" s="21">
        <v>483.1</v>
      </c>
      <c r="CL282" s="21">
        <v>575</v>
      </c>
      <c r="CM282" s="21">
        <f>CK282/0.84</f>
        <v>575.11904761904771</v>
      </c>
      <c r="CN282" s="69">
        <v>219800</v>
      </c>
      <c r="CO282" s="232" t="s">
        <v>5882</v>
      </c>
      <c r="CP282" s="233" t="s">
        <v>5882</v>
      </c>
      <c r="CQ282" s="233" t="s">
        <v>5882</v>
      </c>
      <c r="CR282" s="234" t="s">
        <v>5882</v>
      </c>
      <c r="CS282" s="232" t="s">
        <v>5882</v>
      </c>
      <c r="CT282" s="233" t="s">
        <v>5882</v>
      </c>
      <c r="CU282" s="234" t="s">
        <v>5882</v>
      </c>
      <c r="CV282" s="215">
        <v>12.9</v>
      </c>
      <c r="CW282" s="177">
        <v>1100</v>
      </c>
      <c r="CX282" s="21">
        <v>112.5</v>
      </c>
      <c r="CY282" s="177">
        <v>1220</v>
      </c>
      <c r="CZ282" s="177">
        <v>1413</v>
      </c>
      <c r="DA282" s="67">
        <v>200000</v>
      </c>
      <c r="DB282" s="29" t="s">
        <v>4875</v>
      </c>
      <c r="DC282" s="306" t="s">
        <v>4498</v>
      </c>
      <c r="DD282" s="357" t="s">
        <v>4636</v>
      </c>
    </row>
    <row r="283" spans="1:108">
      <c r="A283" s="18">
        <v>278</v>
      </c>
      <c r="B283" s="362"/>
      <c r="C283" s="362"/>
      <c r="D283" s="377"/>
      <c r="E283" s="377"/>
      <c r="F283" s="362"/>
      <c r="G283" s="369"/>
      <c r="H283" s="369"/>
      <c r="I283" s="41" t="s">
        <v>4411</v>
      </c>
      <c r="J283" s="215" t="s">
        <v>5</v>
      </c>
      <c r="K283" s="177" t="s">
        <v>5882</v>
      </c>
      <c r="L283" s="260" t="s">
        <v>4578</v>
      </c>
      <c r="M283" s="177" t="s">
        <v>4782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5882</v>
      </c>
      <c r="S283" s="177" t="s">
        <v>4474</v>
      </c>
      <c r="T283" s="177" t="s">
        <v>5882</v>
      </c>
      <c r="U283" s="177" t="s">
        <v>6144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5897</v>
      </c>
      <c r="AS283" s="177" t="s">
        <v>4568</v>
      </c>
      <c r="AT283" s="21">
        <f t="shared" si="169"/>
        <v>75.365499999999997</v>
      </c>
      <c r="AU283" s="177">
        <v>24</v>
      </c>
      <c r="AV283" s="177">
        <f t="shared" si="146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5882</v>
      </c>
      <c r="BH283" s="228" t="s">
        <v>5882</v>
      </c>
      <c r="BI283" s="228" t="s">
        <v>5882</v>
      </c>
      <c r="BJ283" s="228" t="s">
        <v>5882</v>
      </c>
      <c r="BK283" s="228" t="s">
        <v>5882</v>
      </c>
      <c r="BL283" s="227" t="s">
        <v>5882</v>
      </c>
      <c r="BM283" s="228" t="s">
        <v>5882</v>
      </c>
      <c r="BN283" s="228" t="s">
        <v>5882</v>
      </c>
      <c r="BO283" s="228" t="s">
        <v>5882</v>
      </c>
      <c r="BP283" s="228" t="s">
        <v>5882</v>
      </c>
      <c r="BQ283" s="243" t="s">
        <v>5882</v>
      </c>
      <c r="BR283" s="228" t="s">
        <v>5882</v>
      </c>
      <c r="BS283" s="228" t="s">
        <v>5882</v>
      </c>
      <c r="BT283" s="228" t="s">
        <v>5882</v>
      </c>
      <c r="BU283" s="228" t="s">
        <v>5882</v>
      </c>
      <c r="BV283" s="243" t="s">
        <v>5882</v>
      </c>
      <c r="BW283" s="260" t="s">
        <v>6062</v>
      </c>
      <c r="BX283" s="177">
        <v>355</v>
      </c>
      <c r="BY283" s="33">
        <f t="shared" si="165"/>
        <v>390.50000000000006</v>
      </c>
      <c r="BZ283" s="63">
        <v>470</v>
      </c>
      <c r="CA283" s="33">
        <f t="shared" si="166"/>
        <v>517</v>
      </c>
      <c r="CB283" s="67">
        <v>200000</v>
      </c>
      <c r="CC283" s="260" t="s">
        <v>6062</v>
      </c>
      <c r="CD283" s="60">
        <v>355</v>
      </c>
      <c r="CE283" s="33">
        <f t="shared" si="167"/>
        <v>390.50000000000006</v>
      </c>
      <c r="CF283" s="60">
        <v>470</v>
      </c>
      <c r="CG283" s="33">
        <f t="shared" si="168"/>
        <v>517</v>
      </c>
      <c r="CH283" s="67">
        <v>200000</v>
      </c>
      <c r="CI283" s="215" t="s">
        <v>4418</v>
      </c>
      <c r="CJ283" s="21">
        <v>690</v>
      </c>
      <c r="CK283" s="21">
        <v>774</v>
      </c>
      <c r="CL283" s="21">
        <v>770</v>
      </c>
      <c r="CM283" s="21">
        <v>814</v>
      </c>
      <c r="CN283" s="69">
        <v>206400</v>
      </c>
      <c r="CO283" s="232" t="s">
        <v>5882</v>
      </c>
      <c r="CP283" s="233" t="s">
        <v>5882</v>
      </c>
      <c r="CQ283" s="233" t="s">
        <v>5882</v>
      </c>
      <c r="CR283" s="234" t="s">
        <v>5882</v>
      </c>
      <c r="CS283" s="232" t="s">
        <v>5882</v>
      </c>
      <c r="CT283" s="233" t="s">
        <v>5882</v>
      </c>
      <c r="CU283" s="234" t="s">
        <v>5882</v>
      </c>
      <c r="CV283" s="215">
        <v>12.9</v>
      </c>
      <c r="CW283" s="177">
        <v>1100</v>
      </c>
      <c r="CX283" s="21">
        <v>112.5</v>
      </c>
      <c r="CY283" s="177">
        <v>1220</v>
      </c>
      <c r="CZ283" s="177">
        <v>1413</v>
      </c>
      <c r="DA283" s="67">
        <v>200000</v>
      </c>
      <c r="DB283" s="29" t="s">
        <v>28</v>
      </c>
      <c r="DC283" s="306" t="s">
        <v>4498</v>
      </c>
      <c r="DD283" s="357" t="s">
        <v>4636</v>
      </c>
    </row>
    <row r="284" spans="1:108">
      <c r="A284" s="18">
        <v>279</v>
      </c>
      <c r="B284" s="362"/>
      <c r="C284" s="362"/>
      <c r="D284" s="377"/>
      <c r="E284" s="377"/>
      <c r="F284" s="362"/>
      <c r="G284" s="369"/>
      <c r="H284" s="369"/>
      <c r="I284" s="41" t="s">
        <v>4412</v>
      </c>
      <c r="J284" s="215" t="s">
        <v>4399</v>
      </c>
      <c r="K284" s="177" t="s">
        <v>5882</v>
      </c>
      <c r="L284" s="260" t="s">
        <v>4578</v>
      </c>
      <c r="M284" s="177" t="s">
        <v>4782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5882</v>
      </c>
      <c r="S284" s="177" t="s">
        <v>4474</v>
      </c>
      <c r="T284" s="177" t="s">
        <v>5882</v>
      </c>
      <c r="U284" s="177" t="s">
        <v>6144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5897</v>
      </c>
      <c r="AS284" s="177" t="s">
        <v>4568</v>
      </c>
      <c r="AT284" s="21">
        <f t="shared" si="169"/>
        <v>75.365499999999997</v>
      </c>
      <c r="AU284" s="177">
        <v>24</v>
      </c>
      <c r="AV284" s="177">
        <f t="shared" si="146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5882</v>
      </c>
      <c r="BH284" s="228" t="s">
        <v>5882</v>
      </c>
      <c r="BI284" s="228" t="s">
        <v>5882</v>
      </c>
      <c r="BJ284" s="228" t="s">
        <v>5882</v>
      </c>
      <c r="BK284" s="228" t="s">
        <v>5882</v>
      </c>
      <c r="BL284" s="227" t="s">
        <v>5882</v>
      </c>
      <c r="BM284" s="228" t="s">
        <v>5882</v>
      </c>
      <c r="BN284" s="228" t="s">
        <v>5882</v>
      </c>
      <c r="BO284" s="228" t="s">
        <v>5882</v>
      </c>
      <c r="BP284" s="228" t="s">
        <v>5882</v>
      </c>
      <c r="BQ284" s="243" t="s">
        <v>5882</v>
      </c>
      <c r="BR284" s="228" t="s">
        <v>5882</v>
      </c>
      <c r="BS284" s="228" t="s">
        <v>5882</v>
      </c>
      <c r="BT284" s="228" t="s">
        <v>5882</v>
      </c>
      <c r="BU284" s="228" t="s">
        <v>5882</v>
      </c>
      <c r="BV284" s="243" t="s">
        <v>5882</v>
      </c>
      <c r="BW284" s="260" t="s">
        <v>6062</v>
      </c>
      <c r="BX284" s="177">
        <v>355</v>
      </c>
      <c r="BY284" s="33">
        <f t="shared" si="165"/>
        <v>390.50000000000006</v>
      </c>
      <c r="BZ284" s="63">
        <v>470</v>
      </c>
      <c r="CA284" s="33">
        <f t="shared" si="166"/>
        <v>517</v>
      </c>
      <c r="CB284" s="67">
        <v>200000</v>
      </c>
      <c r="CC284" s="260" t="s">
        <v>6062</v>
      </c>
      <c r="CD284" s="60">
        <v>355</v>
      </c>
      <c r="CE284" s="33">
        <f t="shared" si="167"/>
        <v>390.50000000000006</v>
      </c>
      <c r="CF284" s="60">
        <v>470</v>
      </c>
      <c r="CG284" s="33">
        <f t="shared" si="168"/>
        <v>517</v>
      </c>
      <c r="CH284" s="67">
        <v>200000</v>
      </c>
      <c r="CI284" s="215" t="s">
        <v>4418</v>
      </c>
      <c r="CJ284" s="21">
        <v>690</v>
      </c>
      <c r="CK284" s="21">
        <v>774</v>
      </c>
      <c r="CL284" s="21">
        <v>770</v>
      </c>
      <c r="CM284" s="21">
        <v>814</v>
      </c>
      <c r="CN284" s="69">
        <v>206400</v>
      </c>
      <c r="CO284" s="232" t="s">
        <v>5882</v>
      </c>
      <c r="CP284" s="233" t="s">
        <v>5882</v>
      </c>
      <c r="CQ284" s="233" t="s">
        <v>5882</v>
      </c>
      <c r="CR284" s="234" t="s">
        <v>5882</v>
      </c>
      <c r="CS284" s="232" t="s">
        <v>5882</v>
      </c>
      <c r="CT284" s="233" t="s">
        <v>5882</v>
      </c>
      <c r="CU284" s="234" t="s">
        <v>5882</v>
      </c>
      <c r="CV284" s="215">
        <v>12.9</v>
      </c>
      <c r="CW284" s="177">
        <v>1100</v>
      </c>
      <c r="CX284" s="21">
        <v>112.5</v>
      </c>
      <c r="CY284" s="177">
        <v>1220</v>
      </c>
      <c r="CZ284" s="177">
        <v>1413</v>
      </c>
      <c r="DA284" s="67">
        <v>200000</v>
      </c>
      <c r="DB284" s="29" t="s">
        <v>28</v>
      </c>
      <c r="DC284" s="306" t="s">
        <v>4498</v>
      </c>
      <c r="DD284" s="357" t="s">
        <v>4636</v>
      </c>
    </row>
    <row r="285" spans="1:108">
      <c r="A285" s="18">
        <v>280</v>
      </c>
      <c r="B285" s="362"/>
      <c r="C285" s="362"/>
      <c r="D285" s="377"/>
      <c r="E285" s="377"/>
      <c r="F285" s="362"/>
      <c r="G285" s="369"/>
      <c r="H285" s="369"/>
      <c r="I285" s="41" t="s">
        <v>4874</v>
      </c>
      <c r="J285" s="215" t="s">
        <v>4399</v>
      </c>
      <c r="K285" s="177" t="s">
        <v>5882</v>
      </c>
      <c r="L285" s="260" t="s">
        <v>4578</v>
      </c>
      <c r="M285" s="177" t="s">
        <v>4782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5882</v>
      </c>
      <c r="S285" s="177" t="s">
        <v>4474</v>
      </c>
      <c r="T285" s="177" t="s">
        <v>5882</v>
      </c>
      <c r="U285" s="177" t="s">
        <v>6144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5897</v>
      </c>
      <c r="AS285" s="177" t="s">
        <v>4568</v>
      </c>
      <c r="AT285" s="21">
        <f t="shared" si="169"/>
        <v>75.365499999999997</v>
      </c>
      <c r="AU285" s="177">
        <v>24</v>
      </c>
      <c r="AV285" s="177">
        <f t="shared" si="146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5882</v>
      </c>
      <c r="BH285" s="228" t="s">
        <v>5882</v>
      </c>
      <c r="BI285" s="228" t="s">
        <v>5882</v>
      </c>
      <c r="BJ285" s="228" t="s">
        <v>5882</v>
      </c>
      <c r="BK285" s="228" t="s">
        <v>5882</v>
      </c>
      <c r="BL285" s="227" t="s">
        <v>5882</v>
      </c>
      <c r="BM285" s="228" t="s">
        <v>5882</v>
      </c>
      <c r="BN285" s="228" t="s">
        <v>5882</v>
      </c>
      <c r="BO285" s="228" t="s">
        <v>5882</v>
      </c>
      <c r="BP285" s="228" t="s">
        <v>5882</v>
      </c>
      <c r="BQ285" s="243" t="s">
        <v>5882</v>
      </c>
      <c r="BR285" s="228" t="s">
        <v>5882</v>
      </c>
      <c r="BS285" s="228" t="s">
        <v>5882</v>
      </c>
      <c r="BT285" s="228" t="s">
        <v>5882</v>
      </c>
      <c r="BU285" s="228" t="s">
        <v>5882</v>
      </c>
      <c r="BV285" s="243" t="s">
        <v>5882</v>
      </c>
      <c r="BW285" s="260" t="s">
        <v>6062</v>
      </c>
      <c r="BX285" s="177">
        <v>355</v>
      </c>
      <c r="BY285" s="33">
        <f t="shared" si="165"/>
        <v>390.50000000000006</v>
      </c>
      <c r="BZ285" s="63">
        <v>470</v>
      </c>
      <c r="CA285" s="33">
        <f t="shared" si="166"/>
        <v>517</v>
      </c>
      <c r="CB285" s="67">
        <v>200000</v>
      </c>
      <c r="CC285" s="260" t="s">
        <v>6062</v>
      </c>
      <c r="CD285" s="60">
        <v>355</v>
      </c>
      <c r="CE285" s="33">
        <f t="shared" si="167"/>
        <v>390.50000000000006</v>
      </c>
      <c r="CF285" s="60">
        <v>470</v>
      </c>
      <c r="CG285" s="33">
        <f t="shared" si="168"/>
        <v>517</v>
      </c>
      <c r="CH285" s="67">
        <v>200000</v>
      </c>
      <c r="CI285" s="215" t="s">
        <v>4417</v>
      </c>
      <c r="CJ285" s="21">
        <v>690</v>
      </c>
      <c r="CK285" s="21">
        <v>697.8</v>
      </c>
      <c r="CL285" s="21">
        <v>770</v>
      </c>
      <c r="CM285" s="21">
        <f>CK285/0.93</f>
        <v>750.32258064516122</v>
      </c>
      <c r="CN285" s="69">
        <v>205900</v>
      </c>
      <c r="CO285" s="232" t="s">
        <v>5882</v>
      </c>
      <c r="CP285" s="233" t="s">
        <v>5882</v>
      </c>
      <c r="CQ285" s="233" t="s">
        <v>5882</v>
      </c>
      <c r="CR285" s="234" t="s">
        <v>5882</v>
      </c>
      <c r="CS285" s="232" t="s">
        <v>5882</v>
      </c>
      <c r="CT285" s="233" t="s">
        <v>5882</v>
      </c>
      <c r="CU285" s="234" t="s">
        <v>5882</v>
      </c>
      <c r="CV285" s="215">
        <v>12.9</v>
      </c>
      <c r="CW285" s="177">
        <v>1100</v>
      </c>
      <c r="CX285" s="21">
        <v>112.5</v>
      </c>
      <c r="CY285" s="177">
        <v>1220</v>
      </c>
      <c r="CZ285" s="177">
        <v>1413</v>
      </c>
      <c r="DA285" s="67">
        <v>200000</v>
      </c>
      <c r="DB285" s="29" t="s">
        <v>5929</v>
      </c>
      <c r="DC285" s="306" t="s">
        <v>4498</v>
      </c>
      <c r="DD285" s="357" t="s">
        <v>4636</v>
      </c>
    </row>
    <row r="286" spans="1:108">
      <c r="A286" s="18">
        <v>281</v>
      </c>
      <c r="B286" s="362"/>
      <c r="C286" s="362"/>
      <c r="D286" s="377"/>
      <c r="E286" s="377"/>
      <c r="F286" s="362"/>
      <c r="G286" s="369"/>
      <c r="H286" s="369"/>
      <c r="I286" s="41" t="s">
        <v>4413</v>
      </c>
      <c r="J286" s="215" t="s">
        <v>4399</v>
      </c>
      <c r="K286" s="177" t="s">
        <v>5882</v>
      </c>
      <c r="L286" s="260" t="s">
        <v>4578</v>
      </c>
      <c r="M286" s="177" t="s">
        <v>4782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5882</v>
      </c>
      <c r="S286" s="177" t="s">
        <v>4474</v>
      </c>
      <c r="T286" s="177" t="s">
        <v>5882</v>
      </c>
      <c r="U286" s="177" t="s">
        <v>6144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5897</v>
      </c>
      <c r="AS286" s="177" t="s">
        <v>4568</v>
      </c>
      <c r="AT286" s="21">
        <f t="shared" si="169"/>
        <v>75.365499999999997</v>
      </c>
      <c r="AU286" s="177">
        <v>24</v>
      </c>
      <c r="AV286" s="177">
        <f t="shared" si="146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5882</v>
      </c>
      <c r="BH286" s="228" t="s">
        <v>5882</v>
      </c>
      <c r="BI286" s="228" t="s">
        <v>5882</v>
      </c>
      <c r="BJ286" s="228" t="s">
        <v>5882</v>
      </c>
      <c r="BK286" s="228" t="s">
        <v>5882</v>
      </c>
      <c r="BL286" s="227" t="s">
        <v>5882</v>
      </c>
      <c r="BM286" s="228" t="s">
        <v>5882</v>
      </c>
      <c r="BN286" s="228" t="s">
        <v>5882</v>
      </c>
      <c r="BO286" s="228" t="s">
        <v>5882</v>
      </c>
      <c r="BP286" s="228" t="s">
        <v>5882</v>
      </c>
      <c r="BQ286" s="243" t="s">
        <v>5882</v>
      </c>
      <c r="BR286" s="228" t="s">
        <v>5882</v>
      </c>
      <c r="BS286" s="228" t="s">
        <v>5882</v>
      </c>
      <c r="BT286" s="228" t="s">
        <v>5882</v>
      </c>
      <c r="BU286" s="228" t="s">
        <v>5882</v>
      </c>
      <c r="BV286" s="243" t="s">
        <v>5882</v>
      </c>
      <c r="BW286" s="260" t="s">
        <v>6062</v>
      </c>
      <c r="BX286" s="177">
        <v>355</v>
      </c>
      <c r="BY286" s="33">
        <f t="shared" si="165"/>
        <v>390.50000000000006</v>
      </c>
      <c r="BZ286" s="63">
        <v>470</v>
      </c>
      <c r="CA286" s="33">
        <f t="shared" si="166"/>
        <v>517</v>
      </c>
      <c r="CB286" s="67">
        <v>200000</v>
      </c>
      <c r="CC286" s="260" t="s">
        <v>6062</v>
      </c>
      <c r="CD286" s="60">
        <v>355</v>
      </c>
      <c r="CE286" s="33">
        <f t="shared" si="167"/>
        <v>390.50000000000006</v>
      </c>
      <c r="CF286" s="60">
        <v>470</v>
      </c>
      <c r="CG286" s="33">
        <f t="shared" si="168"/>
        <v>517</v>
      </c>
      <c r="CH286" s="67">
        <v>200000</v>
      </c>
      <c r="CI286" s="215" t="s">
        <v>4417</v>
      </c>
      <c r="CJ286" s="21">
        <v>690</v>
      </c>
      <c r="CK286" s="21">
        <v>697.8</v>
      </c>
      <c r="CL286" s="21">
        <v>770</v>
      </c>
      <c r="CM286" s="21">
        <f>CK286/0.93</f>
        <v>750.32258064516122</v>
      </c>
      <c r="CN286" s="69">
        <v>205900</v>
      </c>
      <c r="CO286" s="232" t="s">
        <v>5882</v>
      </c>
      <c r="CP286" s="233" t="s">
        <v>5882</v>
      </c>
      <c r="CQ286" s="233" t="s">
        <v>5882</v>
      </c>
      <c r="CR286" s="234" t="s">
        <v>5882</v>
      </c>
      <c r="CS286" s="232" t="s">
        <v>5882</v>
      </c>
      <c r="CT286" s="233" t="s">
        <v>5882</v>
      </c>
      <c r="CU286" s="234" t="s">
        <v>5882</v>
      </c>
      <c r="CV286" s="215">
        <v>12.9</v>
      </c>
      <c r="CW286" s="177">
        <v>1100</v>
      </c>
      <c r="CX286" s="21">
        <v>112.5</v>
      </c>
      <c r="CY286" s="177">
        <v>1220</v>
      </c>
      <c r="CZ286" s="177">
        <v>1413</v>
      </c>
      <c r="DA286" s="67">
        <v>200000</v>
      </c>
      <c r="DB286" s="29" t="s">
        <v>5929</v>
      </c>
      <c r="DC286" s="306" t="s">
        <v>4498</v>
      </c>
      <c r="DD286" s="357" t="s">
        <v>4636</v>
      </c>
    </row>
    <row r="287" spans="1:108">
      <c r="A287" s="18">
        <v>282</v>
      </c>
      <c r="B287" s="362"/>
      <c r="C287" s="362"/>
      <c r="D287" s="377"/>
      <c r="E287" s="377"/>
      <c r="F287" s="362"/>
      <c r="G287" s="369"/>
      <c r="H287" s="369"/>
      <c r="I287" s="41" t="s">
        <v>4909</v>
      </c>
      <c r="J287" s="215" t="s">
        <v>4399</v>
      </c>
      <c r="K287" s="177" t="s">
        <v>5882</v>
      </c>
      <c r="L287" s="260" t="s">
        <v>4578</v>
      </c>
      <c r="M287" s="177" t="s">
        <v>4782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5882</v>
      </c>
      <c r="S287" s="177" t="s">
        <v>4474</v>
      </c>
      <c r="T287" s="177" t="s">
        <v>5882</v>
      </c>
      <c r="U287" s="177" t="s">
        <v>6144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5897</v>
      </c>
      <c r="AS287" s="177" t="s">
        <v>4568</v>
      </c>
      <c r="AT287" s="21">
        <f t="shared" si="169"/>
        <v>75.365499999999997</v>
      </c>
      <c r="AU287" s="177">
        <v>24</v>
      </c>
      <c r="AV287" s="177">
        <f t="shared" si="146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5882</v>
      </c>
      <c r="BH287" s="228" t="s">
        <v>5882</v>
      </c>
      <c r="BI287" s="228" t="s">
        <v>5882</v>
      </c>
      <c r="BJ287" s="228" t="s">
        <v>5882</v>
      </c>
      <c r="BK287" s="228" t="s">
        <v>5882</v>
      </c>
      <c r="BL287" s="227" t="s">
        <v>5882</v>
      </c>
      <c r="BM287" s="228" t="s">
        <v>5882</v>
      </c>
      <c r="BN287" s="228" t="s">
        <v>5882</v>
      </c>
      <c r="BO287" s="228" t="s">
        <v>5882</v>
      </c>
      <c r="BP287" s="228" t="s">
        <v>5882</v>
      </c>
      <c r="BQ287" s="243" t="s">
        <v>5882</v>
      </c>
      <c r="BR287" s="228" t="s">
        <v>5882</v>
      </c>
      <c r="BS287" s="228" t="s">
        <v>5882</v>
      </c>
      <c r="BT287" s="228" t="s">
        <v>5882</v>
      </c>
      <c r="BU287" s="228" t="s">
        <v>5882</v>
      </c>
      <c r="BV287" s="243" t="s">
        <v>5882</v>
      </c>
      <c r="BW287" s="260" t="s">
        <v>6062</v>
      </c>
      <c r="BX287" s="177">
        <v>355</v>
      </c>
      <c r="BY287" s="33">
        <f t="shared" si="165"/>
        <v>390.50000000000006</v>
      </c>
      <c r="BZ287" s="63">
        <v>470</v>
      </c>
      <c r="CA287" s="33">
        <f t="shared" si="166"/>
        <v>517</v>
      </c>
      <c r="CB287" s="67">
        <v>200000</v>
      </c>
      <c r="CC287" s="260" t="s">
        <v>6062</v>
      </c>
      <c r="CD287" s="60">
        <v>355</v>
      </c>
      <c r="CE287" s="33">
        <f t="shared" si="167"/>
        <v>390.50000000000006</v>
      </c>
      <c r="CF287" s="60">
        <v>470</v>
      </c>
      <c r="CG287" s="33">
        <f t="shared" si="168"/>
        <v>517</v>
      </c>
      <c r="CH287" s="67">
        <v>200000</v>
      </c>
      <c r="CI287" s="215" t="s">
        <v>4913</v>
      </c>
      <c r="CJ287" s="21">
        <v>960</v>
      </c>
      <c r="CK287" s="21">
        <v>951.7</v>
      </c>
      <c r="CL287" s="21">
        <v>1050</v>
      </c>
      <c r="CM287" s="21">
        <v>1051</v>
      </c>
      <c r="CN287" s="69">
        <v>201800</v>
      </c>
      <c r="CO287" s="232" t="s">
        <v>5882</v>
      </c>
      <c r="CP287" s="233" t="s">
        <v>5882</v>
      </c>
      <c r="CQ287" s="233" t="s">
        <v>5882</v>
      </c>
      <c r="CR287" s="234" t="s">
        <v>5882</v>
      </c>
      <c r="CS287" s="232" t="s">
        <v>5882</v>
      </c>
      <c r="CT287" s="233" t="s">
        <v>5882</v>
      </c>
      <c r="CU287" s="234" t="s">
        <v>5882</v>
      </c>
      <c r="CV287" s="215">
        <v>12.9</v>
      </c>
      <c r="CW287" s="177">
        <v>1100</v>
      </c>
      <c r="CX287" s="21">
        <v>112.5</v>
      </c>
      <c r="CY287" s="177">
        <v>1220</v>
      </c>
      <c r="CZ287" s="177">
        <v>1413</v>
      </c>
      <c r="DA287" s="67">
        <v>200000</v>
      </c>
      <c r="DB287" s="29" t="s">
        <v>28</v>
      </c>
      <c r="DC287" s="306" t="s">
        <v>4498</v>
      </c>
      <c r="DD287" s="357" t="s">
        <v>4636</v>
      </c>
    </row>
    <row r="288" spans="1:108">
      <c r="A288" s="18">
        <v>283</v>
      </c>
      <c r="B288" s="362"/>
      <c r="C288" s="362"/>
      <c r="D288" s="377"/>
      <c r="E288" s="377"/>
      <c r="F288" s="362"/>
      <c r="G288" s="369"/>
      <c r="H288" s="369"/>
      <c r="I288" s="41" t="s">
        <v>4910</v>
      </c>
      <c r="J288" s="215" t="s">
        <v>4399</v>
      </c>
      <c r="K288" s="177" t="s">
        <v>5882</v>
      </c>
      <c r="L288" s="260" t="s">
        <v>4578</v>
      </c>
      <c r="M288" s="177" t="s">
        <v>4782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5882</v>
      </c>
      <c r="S288" s="177" t="s">
        <v>4474</v>
      </c>
      <c r="T288" s="177" t="s">
        <v>5882</v>
      </c>
      <c r="U288" s="177" t="s">
        <v>6144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5897</v>
      </c>
      <c r="AS288" s="177" t="s">
        <v>4568</v>
      </c>
      <c r="AT288" s="21">
        <f t="shared" si="169"/>
        <v>75.365499999999997</v>
      </c>
      <c r="AU288" s="177">
        <v>24</v>
      </c>
      <c r="AV288" s="177">
        <f t="shared" si="146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5882</v>
      </c>
      <c r="BH288" s="228" t="s">
        <v>5882</v>
      </c>
      <c r="BI288" s="228" t="s">
        <v>5882</v>
      </c>
      <c r="BJ288" s="228" t="s">
        <v>5882</v>
      </c>
      <c r="BK288" s="228" t="s">
        <v>5882</v>
      </c>
      <c r="BL288" s="227" t="s">
        <v>5882</v>
      </c>
      <c r="BM288" s="228" t="s">
        <v>5882</v>
      </c>
      <c r="BN288" s="228" t="s">
        <v>5882</v>
      </c>
      <c r="BO288" s="228" t="s">
        <v>5882</v>
      </c>
      <c r="BP288" s="228" t="s">
        <v>5882</v>
      </c>
      <c r="BQ288" s="243" t="s">
        <v>5882</v>
      </c>
      <c r="BR288" s="228" t="s">
        <v>5882</v>
      </c>
      <c r="BS288" s="228" t="s">
        <v>5882</v>
      </c>
      <c r="BT288" s="228" t="s">
        <v>5882</v>
      </c>
      <c r="BU288" s="228" t="s">
        <v>5882</v>
      </c>
      <c r="BV288" s="243" t="s">
        <v>5882</v>
      </c>
      <c r="BW288" s="260" t="s">
        <v>6062</v>
      </c>
      <c r="BX288" s="177">
        <v>355</v>
      </c>
      <c r="BY288" s="33">
        <f t="shared" si="165"/>
        <v>390.50000000000006</v>
      </c>
      <c r="BZ288" s="63">
        <v>470</v>
      </c>
      <c r="CA288" s="33">
        <f t="shared" si="166"/>
        <v>517</v>
      </c>
      <c r="CB288" s="67">
        <v>200000</v>
      </c>
      <c r="CC288" s="260" t="s">
        <v>6062</v>
      </c>
      <c r="CD288" s="60">
        <v>355</v>
      </c>
      <c r="CE288" s="33">
        <f t="shared" si="167"/>
        <v>390.50000000000006</v>
      </c>
      <c r="CF288" s="60">
        <v>470</v>
      </c>
      <c r="CG288" s="33">
        <f t="shared" si="168"/>
        <v>517</v>
      </c>
      <c r="CH288" s="67">
        <v>200000</v>
      </c>
      <c r="CI288" s="215" t="s">
        <v>4913</v>
      </c>
      <c r="CJ288" s="21">
        <v>960</v>
      </c>
      <c r="CK288" s="21">
        <v>951.7</v>
      </c>
      <c r="CL288" s="21">
        <v>1050</v>
      </c>
      <c r="CM288" s="21">
        <v>1051</v>
      </c>
      <c r="CN288" s="69">
        <v>201800</v>
      </c>
      <c r="CO288" s="232" t="s">
        <v>5882</v>
      </c>
      <c r="CP288" s="233" t="s">
        <v>5882</v>
      </c>
      <c r="CQ288" s="233" t="s">
        <v>5882</v>
      </c>
      <c r="CR288" s="234" t="s">
        <v>5882</v>
      </c>
      <c r="CS288" s="232" t="s">
        <v>5882</v>
      </c>
      <c r="CT288" s="233" t="s">
        <v>5882</v>
      </c>
      <c r="CU288" s="234" t="s">
        <v>5882</v>
      </c>
      <c r="CV288" s="215">
        <v>12.9</v>
      </c>
      <c r="CW288" s="177">
        <v>1100</v>
      </c>
      <c r="CX288" s="21">
        <v>112.5</v>
      </c>
      <c r="CY288" s="177">
        <v>1220</v>
      </c>
      <c r="CZ288" s="177">
        <v>1413</v>
      </c>
      <c r="DA288" s="67">
        <v>200000</v>
      </c>
      <c r="DB288" s="29" t="s">
        <v>28</v>
      </c>
      <c r="DC288" s="306" t="s">
        <v>4498</v>
      </c>
      <c r="DD288" s="357" t="s">
        <v>4636</v>
      </c>
    </row>
    <row r="289" spans="1:108">
      <c r="A289" s="18">
        <v>284</v>
      </c>
      <c r="B289" s="362"/>
      <c r="C289" s="362"/>
      <c r="D289" s="377"/>
      <c r="E289" s="377"/>
      <c r="F289" s="362"/>
      <c r="G289" s="369"/>
      <c r="H289" s="369"/>
      <c r="I289" s="41" t="s">
        <v>4911</v>
      </c>
      <c r="J289" s="215" t="s">
        <v>4399</v>
      </c>
      <c r="K289" s="177" t="s">
        <v>5882</v>
      </c>
      <c r="L289" s="260" t="s">
        <v>4578</v>
      </c>
      <c r="M289" s="177" t="s">
        <v>4782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5882</v>
      </c>
      <c r="S289" s="177" t="s">
        <v>4474</v>
      </c>
      <c r="T289" s="177" t="s">
        <v>5882</v>
      </c>
      <c r="U289" s="177" t="s">
        <v>6144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5897</v>
      </c>
      <c r="AS289" s="177" t="s">
        <v>4568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5882</v>
      </c>
      <c r="BH289" s="228" t="s">
        <v>5882</v>
      </c>
      <c r="BI289" s="228" t="s">
        <v>5882</v>
      </c>
      <c r="BJ289" s="228" t="s">
        <v>5882</v>
      </c>
      <c r="BK289" s="228" t="s">
        <v>5882</v>
      </c>
      <c r="BL289" s="227" t="s">
        <v>5882</v>
      </c>
      <c r="BM289" s="228" t="s">
        <v>5882</v>
      </c>
      <c r="BN289" s="228" t="s">
        <v>5882</v>
      </c>
      <c r="BO289" s="228" t="s">
        <v>5882</v>
      </c>
      <c r="BP289" s="228" t="s">
        <v>5882</v>
      </c>
      <c r="BQ289" s="243" t="s">
        <v>5882</v>
      </c>
      <c r="BR289" s="228" t="s">
        <v>5882</v>
      </c>
      <c r="BS289" s="228" t="s">
        <v>5882</v>
      </c>
      <c r="BT289" s="228" t="s">
        <v>5882</v>
      </c>
      <c r="BU289" s="228" t="s">
        <v>5882</v>
      </c>
      <c r="BV289" s="243" t="s">
        <v>5882</v>
      </c>
      <c r="BW289" s="260" t="s">
        <v>6062</v>
      </c>
      <c r="BX289" s="177">
        <v>355</v>
      </c>
      <c r="BY289" s="33">
        <f t="shared" si="165"/>
        <v>390.50000000000006</v>
      </c>
      <c r="BZ289" s="63">
        <v>470</v>
      </c>
      <c r="CA289" s="33">
        <f t="shared" si="166"/>
        <v>517</v>
      </c>
      <c r="CB289" s="67">
        <v>200000</v>
      </c>
      <c r="CC289" s="260" t="s">
        <v>6062</v>
      </c>
      <c r="CD289" s="60">
        <v>355</v>
      </c>
      <c r="CE289" s="33">
        <f t="shared" si="167"/>
        <v>390.50000000000006</v>
      </c>
      <c r="CF289" s="60">
        <v>470</v>
      </c>
      <c r="CG289" s="33">
        <f t="shared" si="168"/>
        <v>517</v>
      </c>
      <c r="CH289" s="67">
        <v>200000</v>
      </c>
      <c r="CI289" s="215" t="s">
        <v>4417</v>
      </c>
      <c r="CJ289" s="21">
        <v>690</v>
      </c>
      <c r="CK289" s="21">
        <v>697.8</v>
      </c>
      <c r="CL289" s="21">
        <v>770</v>
      </c>
      <c r="CM289" s="21">
        <f>CK289/0.93</f>
        <v>750.32258064516122</v>
      </c>
      <c r="CN289" s="69">
        <v>205900</v>
      </c>
      <c r="CO289" s="232" t="s">
        <v>5882</v>
      </c>
      <c r="CP289" s="233" t="s">
        <v>5882</v>
      </c>
      <c r="CQ289" s="233" t="s">
        <v>5882</v>
      </c>
      <c r="CR289" s="234" t="s">
        <v>5882</v>
      </c>
      <c r="CS289" s="232" t="s">
        <v>5882</v>
      </c>
      <c r="CT289" s="233" t="s">
        <v>5882</v>
      </c>
      <c r="CU289" s="234" t="s">
        <v>5882</v>
      </c>
      <c r="CV289" s="215">
        <v>8.8000000000000007</v>
      </c>
      <c r="CW289" s="177">
        <v>660</v>
      </c>
      <c r="CX289" s="21">
        <v>778.6</v>
      </c>
      <c r="CY289" s="177">
        <v>830</v>
      </c>
      <c r="CZ289" s="177">
        <v>1013</v>
      </c>
      <c r="DA289" s="67">
        <v>200000</v>
      </c>
      <c r="DB289" s="29" t="s">
        <v>4875</v>
      </c>
      <c r="DC289" s="306" t="s">
        <v>4498</v>
      </c>
      <c r="DD289" s="357" t="s">
        <v>4636</v>
      </c>
    </row>
    <row r="290" spans="1:108" ht="16.2" thickBot="1">
      <c r="A290" s="18">
        <v>285</v>
      </c>
      <c r="B290" s="363"/>
      <c r="C290" s="363"/>
      <c r="D290" s="365"/>
      <c r="E290" s="365"/>
      <c r="F290" s="363"/>
      <c r="G290" s="370"/>
      <c r="H290" s="370"/>
      <c r="I290" s="42" t="s">
        <v>4912</v>
      </c>
      <c r="J290" s="215" t="s">
        <v>4399</v>
      </c>
      <c r="K290" s="177" t="s">
        <v>5882</v>
      </c>
      <c r="L290" s="260" t="s">
        <v>4578</v>
      </c>
      <c r="M290" s="177" t="s">
        <v>4782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5882</v>
      </c>
      <c r="S290" s="177" t="s">
        <v>4474</v>
      </c>
      <c r="T290" s="177" t="s">
        <v>5882</v>
      </c>
      <c r="U290" s="177" t="s">
        <v>6144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5897</v>
      </c>
      <c r="AS290" s="177" t="s">
        <v>4568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5882</v>
      </c>
      <c r="BH290" s="223" t="s">
        <v>5882</v>
      </c>
      <c r="BI290" s="223" t="s">
        <v>5882</v>
      </c>
      <c r="BJ290" s="223" t="s">
        <v>5882</v>
      </c>
      <c r="BK290" s="223" t="s">
        <v>5882</v>
      </c>
      <c r="BL290" s="222" t="s">
        <v>5882</v>
      </c>
      <c r="BM290" s="223" t="s">
        <v>5882</v>
      </c>
      <c r="BN290" s="223" t="s">
        <v>5882</v>
      </c>
      <c r="BO290" s="223" t="s">
        <v>5882</v>
      </c>
      <c r="BP290" s="223" t="s">
        <v>5882</v>
      </c>
      <c r="BQ290" s="245" t="s">
        <v>5882</v>
      </c>
      <c r="BR290" s="223" t="s">
        <v>5882</v>
      </c>
      <c r="BS290" s="223" t="s">
        <v>5882</v>
      </c>
      <c r="BT290" s="223" t="s">
        <v>5882</v>
      </c>
      <c r="BU290" s="223" t="s">
        <v>5882</v>
      </c>
      <c r="BV290" s="245" t="s">
        <v>5882</v>
      </c>
      <c r="BW290" s="155" t="s">
        <v>6062</v>
      </c>
      <c r="BX290" s="178">
        <v>355</v>
      </c>
      <c r="BY290" s="35">
        <f t="shared" si="165"/>
        <v>390.50000000000006</v>
      </c>
      <c r="BZ290" s="74">
        <v>470</v>
      </c>
      <c r="CA290" s="35">
        <f t="shared" si="166"/>
        <v>517</v>
      </c>
      <c r="CB290" s="70">
        <v>200000</v>
      </c>
      <c r="CC290" s="155" t="s">
        <v>6062</v>
      </c>
      <c r="CD290" s="87">
        <v>355</v>
      </c>
      <c r="CE290" s="35">
        <f t="shared" si="167"/>
        <v>390.50000000000006</v>
      </c>
      <c r="CF290" s="87">
        <v>470</v>
      </c>
      <c r="CG290" s="35">
        <f t="shared" si="168"/>
        <v>517</v>
      </c>
      <c r="CH290" s="70">
        <v>200000</v>
      </c>
      <c r="CI290" s="155" t="s">
        <v>4913</v>
      </c>
      <c r="CJ290" s="23">
        <v>960</v>
      </c>
      <c r="CK290" s="23">
        <v>951.7</v>
      </c>
      <c r="CL290" s="23">
        <v>1050</v>
      </c>
      <c r="CM290" s="23">
        <v>1051</v>
      </c>
      <c r="CN290" s="83">
        <v>201800</v>
      </c>
      <c r="CO290" s="232" t="s">
        <v>5882</v>
      </c>
      <c r="CP290" s="233" t="s">
        <v>5882</v>
      </c>
      <c r="CQ290" s="233" t="s">
        <v>5882</v>
      </c>
      <c r="CR290" s="234" t="s">
        <v>5882</v>
      </c>
      <c r="CS290" s="232" t="s">
        <v>5882</v>
      </c>
      <c r="CT290" s="233" t="s">
        <v>5882</v>
      </c>
      <c r="CU290" s="234" t="s">
        <v>5882</v>
      </c>
      <c r="CV290" s="155">
        <v>8.8000000000000007</v>
      </c>
      <c r="CW290" s="178">
        <v>660</v>
      </c>
      <c r="CX290" s="23">
        <v>778.6</v>
      </c>
      <c r="CY290" s="178">
        <v>830</v>
      </c>
      <c r="CZ290" s="178">
        <v>1013</v>
      </c>
      <c r="DA290" s="70">
        <v>200000</v>
      </c>
      <c r="DB290" s="29" t="s">
        <v>4914</v>
      </c>
      <c r="DC290" s="155" t="s">
        <v>4498</v>
      </c>
      <c r="DD290" s="357" t="s">
        <v>4636</v>
      </c>
    </row>
    <row r="291" spans="1:108">
      <c r="A291" s="18">
        <v>286</v>
      </c>
      <c r="B291" s="361">
        <v>41</v>
      </c>
      <c r="C291" s="361">
        <v>2008</v>
      </c>
      <c r="D291" s="361" t="s">
        <v>6093</v>
      </c>
      <c r="E291" s="371" t="s">
        <v>6100</v>
      </c>
      <c r="F291" s="361">
        <v>3</v>
      </c>
      <c r="G291" s="371" t="s">
        <v>6091</v>
      </c>
      <c r="H291" s="361" t="s">
        <v>6092</v>
      </c>
      <c r="I291" s="145" t="s">
        <v>6094</v>
      </c>
      <c r="J291" s="289" t="s">
        <v>4399</v>
      </c>
      <c r="K291" s="176" t="s">
        <v>5882</v>
      </c>
      <c r="L291" s="289" t="s">
        <v>4577</v>
      </c>
      <c r="M291" s="176" t="s">
        <v>4781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5882</v>
      </c>
      <c r="S291" s="176" t="s">
        <v>4474</v>
      </c>
      <c r="T291" s="176" t="s">
        <v>5882</v>
      </c>
      <c r="U291" s="176" t="s">
        <v>4629</v>
      </c>
      <c r="V291" s="88">
        <v>5</v>
      </c>
      <c r="W291" s="273">
        <v>0</v>
      </c>
      <c r="X291" s="17">
        <v>0</v>
      </c>
      <c r="Y291" s="289" t="s">
        <v>3996</v>
      </c>
      <c r="Z291" s="16">
        <f>INDEX('Cross-Section Database'!$C$2:$V$2928,MATCH(Y291,'Cross-Section Database'!$B$2:$B$2928,0),3)</f>
        <v>240</v>
      </c>
      <c r="AA291" s="16">
        <f>INDEX('Cross-Section Database'!$C$2:$V$2928,MATCH(Y291,'Cross-Section Database'!$B$2:$B$2928,0),4)</f>
        <v>240</v>
      </c>
      <c r="AB291" s="16">
        <f>INDEX('Cross-Section Database'!$C$2:$V$2928,MATCH(Y291,'Cross-Section Database'!$B$2:$B$2928,0),6)</f>
        <v>17</v>
      </c>
      <c r="AC291" s="16">
        <f>INDEX('Cross-Section Database'!$C$2:$V$2928,MATCH(Y291,'Cross-Section Database'!$B$2:$B$2928,0),5)</f>
        <v>10</v>
      </c>
      <c r="AD291" s="16">
        <v>1935</v>
      </c>
      <c r="AE291" s="289" t="s">
        <v>3923</v>
      </c>
      <c r="AF291" s="16">
        <f>INDEX('Cross-Section Database'!$C$2:$V$23928,MATCH(AE291,'Cross-Section Database'!$B$2:$B$3928,0),3)</f>
        <v>270</v>
      </c>
      <c r="AG291" s="16">
        <f>INDEX('Cross-Section Database'!$C$2:$V$3928,MATCH(AE291,'Cross-Section Database'!$B$2:$B$3928,0),4)</f>
        <v>135</v>
      </c>
      <c r="AH291" s="16">
        <f>INDEX('Cross-Section Database'!$C$2:$V$3928,MATCH(AE291,'Cross-Section Database'!$B$2:$B$3928,0),6)</f>
        <v>10.199999999999999</v>
      </c>
      <c r="AI291" s="16">
        <f>INDEX('Cross-Section Database'!$C$2:$V$3928,MATCH(AE291,'Cross-Section Database'!$B$2:$B$3928,0),5)</f>
        <v>6.6</v>
      </c>
      <c r="AJ291" s="16">
        <v>1080</v>
      </c>
      <c r="AK291" s="16">
        <f>INDEX('Cross-Section Database'!$C$2:$V$3928,MATCH(AE291,'Cross-Section Database'!$B$2:$B$3928,0),11)</f>
        <v>57900000</v>
      </c>
      <c r="AL291" s="26">
        <f>INDEX('Cross-Section Database'!$C$2:$V$3928,MATCH(AE291,'Cross-Section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289" t="s">
        <v>5897</v>
      </c>
      <c r="AS291" s="176" t="s">
        <v>6241</v>
      </c>
      <c r="AT291" s="176" t="s">
        <v>6241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289">
        <v>100</v>
      </c>
      <c r="BH291" s="176">
        <v>1000</v>
      </c>
      <c r="BI291" s="226" t="s">
        <v>5882</v>
      </c>
      <c r="BJ291" s="226" t="s">
        <v>5882</v>
      </c>
      <c r="BK291" s="244" t="s">
        <v>5882</v>
      </c>
      <c r="BL291" s="289" t="s">
        <v>5946</v>
      </c>
      <c r="BM291" s="176">
        <v>11</v>
      </c>
      <c r="BN291" s="176">
        <v>19</v>
      </c>
      <c r="BO291" s="176">
        <v>75</v>
      </c>
      <c r="BP291" s="176">
        <v>110</v>
      </c>
      <c r="BQ291" s="17">
        <v>100</v>
      </c>
      <c r="BR291" s="289" t="s">
        <v>6096</v>
      </c>
      <c r="BS291" s="176" t="s">
        <v>4675</v>
      </c>
      <c r="BT291" s="16">
        <f>6*PI()*16^2/4</f>
        <v>1206.3715789784806</v>
      </c>
      <c r="BU291" s="176">
        <v>30</v>
      </c>
      <c r="BV291" s="124">
        <v>1.2E-2</v>
      </c>
      <c r="BW291" s="176" t="s">
        <v>4405</v>
      </c>
      <c r="BX291" s="16">
        <v>275</v>
      </c>
      <c r="BY291" s="30">
        <v>360</v>
      </c>
      <c r="BZ291" s="16">
        <v>410</v>
      </c>
      <c r="CA291" s="30">
        <v>530</v>
      </c>
      <c r="CB291" s="66">
        <v>200000</v>
      </c>
      <c r="CC291" s="176" t="s">
        <v>4405</v>
      </c>
      <c r="CD291" s="16">
        <v>275</v>
      </c>
      <c r="CE291" s="30">
        <v>360</v>
      </c>
      <c r="CF291" s="16">
        <v>410</v>
      </c>
      <c r="CG291" s="30">
        <v>530</v>
      </c>
      <c r="CH291" s="66">
        <v>200000</v>
      </c>
      <c r="CI291" s="176" t="s">
        <v>4405</v>
      </c>
      <c r="CJ291" s="16">
        <v>275</v>
      </c>
      <c r="CK291" s="30">
        <v>360</v>
      </c>
      <c r="CL291" s="16">
        <v>410</v>
      </c>
      <c r="CM291" s="30">
        <v>530</v>
      </c>
      <c r="CN291" s="66">
        <v>200000</v>
      </c>
      <c r="CO291" s="291" t="s">
        <v>6097</v>
      </c>
      <c r="CP291" s="45">
        <v>30.67</v>
      </c>
      <c r="CQ291" s="76">
        <v>2.6</v>
      </c>
      <c r="CR291" s="66">
        <v>31000</v>
      </c>
      <c r="CS291" s="299">
        <v>540</v>
      </c>
      <c r="CT291" s="82">
        <v>650</v>
      </c>
      <c r="CU291" s="66">
        <v>200000</v>
      </c>
      <c r="CV291" s="176">
        <v>10.9</v>
      </c>
      <c r="CW291" s="176">
        <v>900</v>
      </c>
      <c r="CX291" s="30">
        <v>990</v>
      </c>
      <c r="CY291" s="176">
        <v>1000</v>
      </c>
      <c r="CZ291" s="30">
        <v>1100</v>
      </c>
      <c r="DA291" s="66">
        <v>200000</v>
      </c>
      <c r="DB291" s="28" t="s">
        <v>6098</v>
      </c>
      <c r="DC291" s="176" t="s">
        <v>4498</v>
      </c>
      <c r="DD291" s="356" t="s">
        <v>6107</v>
      </c>
    </row>
    <row r="292" spans="1:108">
      <c r="A292" s="18">
        <v>287</v>
      </c>
      <c r="B292" s="362"/>
      <c r="C292" s="362"/>
      <c r="D292" s="362"/>
      <c r="E292" s="372"/>
      <c r="F292" s="362"/>
      <c r="G292" s="372"/>
      <c r="H292" s="362"/>
      <c r="I292" s="143" t="s">
        <v>6095</v>
      </c>
      <c r="J292" s="290" t="s">
        <v>4399</v>
      </c>
      <c r="K292" s="177" t="s">
        <v>5882</v>
      </c>
      <c r="L292" s="290" t="s">
        <v>4578</v>
      </c>
      <c r="M292" s="177" t="s">
        <v>4782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5882</v>
      </c>
      <c r="S292" s="177" t="s">
        <v>4474</v>
      </c>
      <c r="T292" s="177" t="s">
        <v>5882</v>
      </c>
      <c r="U292" s="177" t="s">
        <v>4629</v>
      </c>
      <c r="V292" s="73">
        <v>5</v>
      </c>
      <c r="W292" s="264">
        <v>0</v>
      </c>
      <c r="X292" s="18">
        <v>0</v>
      </c>
      <c r="Y292" s="290" t="s">
        <v>3996</v>
      </c>
      <c r="Z292" s="21">
        <f>INDEX('Cross-Section Database'!$C$2:$V$2928,MATCH(Y292,'Cross-Section Database'!$B$2:$B$2928,0),3)</f>
        <v>240</v>
      </c>
      <c r="AA292" s="21">
        <f>INDEX('Cross-Section Database'!$C$2:$V$2928,MATCH(Y292,'Cross-Section Database'!$B$2:$B$2928,0),4)</f>
        <v>240</v>
      </c>
      <c r="AB292" s="21">
        <f>INDEX('Cross-Section Database'!$C$2:$V$2928,MATCH(Y292,'Cross-Section Database'!$B$2:$B$2928,0),6)</f>
        <v>17</v>
      </c>
      <c r="AC292" s="21">
        <f>INDEX('Cross-Section Database'!$C$2:$V$2928,MATCH(Y292,'Cross-Section Database'!$B$2:$B$2928,0),5)</f>
        <v>10</v>
      </c>
      <c r="AD292" s="21">
        <v>1935</v>
      </c>
      <c r="AE292" s="290" t="s">
        <v>3923</v>
      </c>
      <c r="AF292" s="21">
        <f>INDEX('Cross-Section Database'!$C$2:$V$23928,MATCH(AE292,'Cross-Section Database'!$B$2:$B$3928,0),3)</f>
        <v>270</v>
      </c>
      <c r="AG292" s="21">
        <f>INDEX('Cross-Section Database'!$C$2:$V$3928,MATCH(AE292,'Cross-Section Database'!$B$2:$B$3928,0),4)</f>
        <v>135</v>
      </c>
      <c r="AH292" s="21">
        <f>INDEX('Cross-Section Database'!$C$2:$V$3928,MATCH(AE292,'Cross-Section Database'!$B$2:$B$3928,0),6)</f>
        <v>10.199999999999999</v>
      </c>
      <c r="AI292" s="21">
        <f>INDEX('Cross-Section Database'!$C$2:$V$3928,MATCH(AE292,'Cross-Section Database'!$B$2:$B$3928,0),5)</f>
        <v>6.6</v>
      </c>
      <c r="AJ292" s="21">
        <v>1080</v>
      </c>
      <c r="AK292" s="21">
        <f>INDEX('Cross-Section Database'!$C$2:$V$3928,MATCH(AE292,'Cross-Section Database'!$B$2:$B$3928,0),11)</f>
        <v>57900000</v>
      </c>
      <c r="AL292" s="24">
        <f>INDEX('Cross-Section Database'!$C$2:$V$3928,MATCH(AE292,'Cross-Section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287" t="s">
        <v>5897</v>
      </c>
      <c r="AS292" s="177" t="s">
        <v>6241</v>
      </c>
      <c r="AT292" s="177" t="s">
        <v>6241</v>
      </c>
      <c r="AU292" s="292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292">
        <v>2</v>
      </c>
      <c r="BF292" s="292">
        <v>4</v>
      </c>
      <c r="BG292" s="290">
        <v>100</v>
      </c>
      <c r="BH292" s="177">
        <v>1000</v>
      </c>
      <c r="BI292" s="228" t="s">
        <v>5882</v>
      </c>
      <c r="BJ292" s="228" t="s">
        <v>5882</v>
      </c>
      <c r="BK292" s="243" t="s">
        <v>5882</v>
      </c>
      <c r="BL292" s="290" t="s">
        <v>5946</v>
      </c>
      <c r="BM292" s="177">
        <v>11</v>
      </c>
      <c r="BN292" s="177">
        <v>19</v>
      </c>
      <c r="BO292" s="177">
        <v>75</v>
      </c>
      <c r="BP292" s="177">
        <v>110</v>
      </c>
      <c r="BQ292" s="18">
        <v>100</v>
      </c>
      <c r="BR292" s="290" t="s">
        <v>6096</v>
      </c>
      <c r="BS292" s="177" t="s">
        <v>4675</v>
      </c>
      <c r="BT292" s="21">
        <f>6*PI()*16^2/4</f>
        <v>1206.3715789784806</v>
      </c>
      <c r="BU292" s="177">
        <v>30</v>
      </c>
      <c r="BV292" s="122">
        <v>1.2E-2</v>
      </c>
      <c r="BW292" s="177" t="s">
        <v>4405</v>
      </c>
      <c r="BX292" s="21">
        <v>275</v>
      </c>
      <c r="BY292" s="32">
        <v>360</v>
      </c>
      <c r="BZ292" s="21">
        <v>410</v>
      </c>
      <c r="CA292" s="32">
        <v>530</v>
      </c>
      <c r="CB292" s="67">
        <v>200000</v>
      </c>
      <c r="CC292" s="177" t="s">
        <v>4405</v>
      </c>
      <c r="CD292" s="21">
        <v>275</v>
      </c>
      <c r="CE292" s="32">
        <v>360</v>
      </c>
      <c r="CF292" s="21">
        <v>410</v>
      </c>
      <c r="CG292" s="32">
        <v>530</v>
      </c>
      <c r="CH292" s="67">
        <v>200000</v>
      </c>
      <c r="CI292" s="177" t="s">
        <v>4405</v>
      </c>
      <c r="CJ292" s="21">
        <v>275</v>
      </c>
      <c r="CK292" s="32">
        <v>360</v>
      </c>
      <c r="CL292" s="21">
        <v>410</v>
      </c>
      <c r="CM292" s="32">
        <v>530</v>
      </c>
      <c r="CN292" s="67">
        <v>200000</v>
      </c>
      <c r="CO292" s="292" t="s">
        <v>6097</v>
      </c>
      <c r="CP292" s="46">
        <v>30.67</v>
      </c>
      <c r="CQ292" s="61">
        <v>2.6</v>
      </c>
      <c r="CR292" s="67">
        <v>31000</v>
      </c>
      <c r="CS292" s="93">
        <v>540</v>
      </c>
      <c r="CT292" s="64">
        <v>650</v>
      </c>
      <c r="CU292" s="67">
        <v>200000</v>
      </c>
      <c r="CV292" s="177">
        <v>10.9</v>
      </c>
      <c r="CW292" s="177">
        <v>900</v>
      </c>
      <c r="CX292" s="32">
        <v>990</v>
      </c>
      <c r="CY292" s="177">
        <v>1000</v>
      </c>
      <c r="CZ292" s="32">
        <v>1100</v>
      </c>
      <c r="DA292" s="67">
        <v>200000</v>
      </c>
      <c r="DB292" s="29" t="s">
        <v>6099</v>
      </c>
      <c r="DC292" s="177" t="s">
        <v>4498</v>
      </c>
      <c r="DD292" s="357" t="s">
        <v>4636</v>
      </c>
    </row>
    <row r="293" spans="1:108" ht="16.2" thickBot="1">
      <c r="A293" s="18">
        <v>288</v>
      </c>
      <c r="B293" s="363"/>
      <c r="C293" s="363"/>
      <c r="D293" s="363"/>
      <c r="E293" s="373"/>
      <c r="F293" s="363"/>
      <c r="G293" s="373"/>
      <c r="H293" s="363"/>
      <c r="I293" s="144" t="s">
        <v>8</v>
      </c>
      <c r="J293" s="155" t="s">
        <v>4399</v>
      </c>
      <c r="K293" s="178" t="s">
        <v>5882</v>
      </c>
      <c r="L293" s="155" t="s">
        <v>4578</v>
      </c>
      <c r="M293" s="178" t="s">
        <v>4782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5882</v>
      </c>
      <c r="S293" s="178" t="s">
        <v>4474</v>
      </c>
      <c r="T293" s="178" t="s">
        <v>5882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INDEX('Cross-Section Database'!$C$2:$V$2928,MATCH(Y293,'Cross-Section Database'!$B$2:$B$2928,0),3)</f>
        <v>240</v>
      </c>
      <c r="AA293" s="23">
        <f>INDEX('Cross-Section Database'!$C$2:$V$2928,MATCH(Y293,'Cross-Section Database'!$B$2:$B$2928,0),4)</f>
        <v>240</v>
      </c>
      <c r="AB293" s="23">
        <f>INDEX('Cross-Section Database'!$C$2:$V$2928,MATCH(Y293,'Cross-Section Database'!$B$2:$B$2928,0),6)</f>
        <v>17</v>
      </c>
      <c r="AC293" s="23">
        <f>INDEX('Cross-Section Database'!$C$2:$V$2928,MATCH(Y293,'Cross-Section Database'!$B$2:$B$2928,0),5)</f>
        <v>10</v>
      </c>
      <c r="AD293" s="23">
        <v>1935</v>
      </c>
      <c r="AE293" s="155" t="s">
        <v>3923</v>
      </c>
      <c r="AF293" s="23">
        <f>INDEX('Cross-Section Database'!$C$2:$V$23928,MATCH(AE293,'Cross-Section Database'!$B$2:$B$3928,0),3)</f>
        <v>270</v>
      </c>
      <c r="AG293" s="23">
        <f>INDEX('Cross-Section Database'!$C$2:$V$3928,MATCH(AE293,'Cross-Section Database'!$B$2:$B$3928,0),4)</f>
        <v>135</v>
      </c>
      <c r="AH293" s="23">
        <f>INDEX('Cross-Section Database'!$C$2:$V$3928,MATCH(AE293,'Cross-Section Database'!$B$2:$B$3928,0),6)</f>
        <v>10.199999999999999</v>
      </c>
      <c r="AI293" s="23">
        <f>INDEX('Cross-Section Database'!$C$2:$V$3928,MATCH(AE293,'Cross-Section Database'!$B$2:$B$3928,0),5)</f>
        <v>6.6</v>
      </c>
      <c r="AJ293" s="23">
        <v>1080</v>
      </c>
      <c r="AK293" s="23">
        <f>INDEX('Cross-Section Database'!$C$2:$V$3928,MATCH(AE293,'Cross-Section Database'!$B$2:$B$3928,0),11)</f>
        <v>57900000</v>
      </c>
      <c r="AL293" s="25">
        <f>INDEX('Cross-Section Database'!$C$2:$V$3928,MATCH(AE293,'Cross-Section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288" t="s">
        <v>5897</v>
      </c>
      <c r="AS293" s="178" t="s">
        <v>6241</v>
      </c>
      <c r="AT293" s="178" t="s">
        <v>6241</v>
      </c>
      <c r="AU293" s="293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293">
        <v>2</v>
      </c>
      <c r="BF293" s="293">
        <v>4</v>
      </c>
      <c r="BG293" s="155">
        <v>100</v>
      </c>
      <c r="BH293" s="178">
        <v>1000</v>
      </c>
      <c r="BI293" s="223" t="s">
        <v>5882</v>
      </c>
      <c r="BJ293" s="223" t="s">
        <v>5882</v>
      </c>
      <c r="BK293" s="245" t="s">
        <v>5882</v>
      </c>
      <c r="BL293" s="155" t="s">
        <v>5946</v>
      </c>
      <c r="BM293" s="178">
        <v>11</v>
      </c>
      <c r="BN293" s="178">
        <v>19</v>
      </c>
      <c r="BO293" s="178">
        <v>75</v>
      </c>
      <c r="BP293" s="178">
        <v>110</v>
      </c>
      <c r="BQ293" s="14">
        <v>100</v>
      </c>
      <c r="BR293" s="155" t="s">
        <v>6096</v>
      </c>
      <c r="BS293" s="178" t="s">
        <v>4675</v>
      </c>
      <c r="BT293" s="23">
        <f>6*PI()*16^2/4</f>
        <v>1206.3715789784806</v>
      </c>
      <c r="BU293" s="178">
        <v>30</v>
      </c>
      <c r="BV293" s="123">
        <v>1.2E-2</v>
      </c>
      <c r="BW293" s="178" t="s">
        <v>4405</v>
      </c>
      <c r="BX293" s="23">
        <v>275</v>
      </c>
      <c r="BY293" s="34">
        <v>360</v>
      </c>
      <c r="BZ293" s="23">
        <v>410</v>
      </c>
      <c r="CA293" s="34">
        <v>530</v>
      </c>
      <c r="CB293" s="70">
        <v>200000</v>
      </c>
      <c r="CC293" s="178" t="s">
        <v>4405</v>
      </c>
      <c r="CD293" s="23">
        <v>275</v>
      </c>
      <c r="CE293" s="34">
        <v>360</v>
      </c>
      <c r="CF293" s="23">
        <v>410</v>
      </c>
      <c r="CG293" s="34">
        <v>530</v>
      </c>
      <c r="CH293" s="70">
        <v>200000</v>
      </c>
      <c r="CI293" s="178" t="s">
        <v>4405</v>
      </c>
      <c r="CJ293" s="23">
        <v>275</v>
      </c>
      <c r="CK293" s="34">
        <v>360</v>
      </c>
      <c r="CL293" s="23">
        <v>410</v>
      </c>
      <c r="CM293" s="34">
        <v>530</v>
      </c>
      <c r="CN293" s="70">
        <v>200000</v>
      </c>
      <c r="CO293" s="293" t="s">
        <v>6097</v>
      </c>
      <c r="CP293" s="56">
        <v>30.67</v>
      </c>
      <c r="CQ293" s="77">
        <v>2.6</v>
      </c>
      <c r="CR293" s="70">
        <v>31000</v>
      </c>
      <c r="CS293" s="94">
        <v>540</v>
      </c>
      <c r="CT293" s="84">
        <v>650</v>
      </c>
      <c r="CU293" s="70">
        <v>200000</v>
      </c>
      <c r="CV293" s="178">
        <v>10.9</v>
      </c>
      <c r="CW293" s="178">
        <v>900</v>
      </c>
      <c r="CX293" s="34">
        <v>990</v>
      </c>
      <c r="CY293" s="178">
        <v>1000</v>
      </c>
      <c r="CZ293" s="34">
        <v>1100</v>
      </c>
      <c r="DA293" s="70">
        <v>200000</v>
      </c>
      <c r="DB293" s="27" t="s">
        <v>21</v>
      </c>
      <c r="DC293" s="155" t="s">
        <v>4498</v>
      </c>
      <c r="DD293" s="358" t="s">
        <v>4636</v>
      </c>
    </row>
    <row r="294" spans="1:108">
      <c r="A294" s="18">
        <v>289</v>
      </c>
      <c r="B294" s="361">
        <v>42</v>
      </c>
      <c r="C294" s="361">
        <v>2009</v>
      </c>
      <c r="D294" s="364" t="s">
        <v>4753</v>
      </c>
      <c r="E294" s="364" t="s">
        <v>4930</v>
      </c>
      <c r="F294" s="361">
        <v>4</v>
      </c>
      <c r="G294" s="368" t="s">
        <v>6011</v>
      </c>
      <c r="H294" s="368" t="s">
        <v>6010</v>
      </c>
      <c r="I294" s="149" t="s">
        <v>4793</v>
      </c>
      <c r="J294" s="214" t="s">
        <v>4</v>
      </c>
      <c r="K294" s="176" t="s">
        <v>6154</v>
      </c>
      <c r="L294" s="259" t="s">
        <v>4577</v>
      </c>
      <c r="M294" s="176" t="s">
        <v>4783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5882</v>
      </c>
      <c r="S294" s="176" t="s">
        <v>4474</v>
      </c>
      <c r="T294" s="176" t="s">
        <v>5882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5686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1">(AO294-AF294)/2</f>
        <v>20</v>
      </c>
      <c r="AR294" s="214" t="s">
        <v>5749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72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5882</v>
      </c>
      <c r="BH294" s="226" t="s">
        <v>5882</v>
      </c>
      <c r="BI294" s="226" t="s">
        <v>5882</v>
      </c>
      <c r="BJ294" s="226" t="s">
        <v>5882</v>
      </c>
      <c r="BK294" s="226" t="s">
        <v>5882</v>
      </c>
      <c r="BL294" s="225" t="s">
        <v>5882</v>
      </c>
      <c r="BM294" s="226" t="s">
        <v>5882</v>
      </c>
      <c r="BN294" s="226" t="s">
        <v>5882</v>
      </c>
      <c r="BO294" s="226" t="s">
        <v>5882</v>
      </c>
      <c r="BP294" s="226" t="s">
        <v>5882</v>
      </c>
      <c r="BQ294" s="244" t="s">
        <v>5882</v>
      </c>
      <c r="BR294" s="226" t="s">
        <v>5882</v>
      </c>
      <c r="BS294" s="226" t="s">
        <v>5882</v>
      </c>
      <c r="BT294" s="226" t="s">
        <v>5882</v>
      </c>
      <c r="BU294" s="226" t="s">
        <v>5882</v>
      </c>
      <c r="BV294" s="244" t="s">
        <v>5882</v>
      </c>
      <c r="BW294" s="33" t="s">
        <v>5741</v>
      </c>
      <c r="BX294" s="16">
        <v>235</v>
      </c>
      <c r="BY294" s="16">
        <v>301.7</v>
      </c>
      <c r="BZ294" s="79">
        <v>370</v>
      </c>
      <c r="CA294" s="16">
        <v>436.5</v>
      </c>
      <c r="CB294" s="81">
        <v>200000</v>
      </c>
      <c r="CC294" s="33" t="s">
        <v>5741</v>
      </c>
      <c r="CD294" s="47">
        <v>235</v>
      </c>
      <c r="CE294" s="16">
        <v>267.5</v>
      </c>
      <c r="CF294" s="47">
        <v>370</v>
      </c>
      <c r="CG294" s="16">
        <v>379.15</v>
      </c>
      <c r="CH294" s="81">
        <v>193000</v>
      </c>
      <c r="CI294" s="33" t="s">
        <v>5741</v>
      </c>
      <c r="CJ294" s="47">
        <v>235</v>
      </c>
      <c r="CK294" s="21">
        <v>268.5</v>
      </c>
      <c r="CL294" s="47">
        <v>370</v>
      </c>
      <c r="CM294" s="21">
        <v>399.2</v>
      </c>
      <c r="CN294" s="69">
        <v>186000</v>
      </c>
      <c r="CO294" s="229" t="s">
        <v>5882</v>
      </c>
      <c r="CP294" s="230" t="s">
        <v>5882</v>
      </c>
      <c r="CQ294" s="230" t="s">
        <v>5882</v>
      </c>
      <c r="CR294" s="231" t="s">
        <v>5882</v>
      </c>
      <c r="CS294" s="229" t="s">
        <v>5882</v>
      </c>
      <c r="CT294" s="230" t="s">
        <v>5882</v>
      </c>
      <c r="CU294" s="231" t="s">
        <v>5882</v>
      </c>
      <c r="CV294" s="177">
        <v>8.8000000000000007</v>
      </c>
      <c r="CW294" s="177">
        <v>640</v>
      </c>
      <c r="CX294" s="177">
        <v>752</v>
      </c>
      <c r="CY294" s="177">
        <v>800</v>
      </c>
      <c r="CZ294" s="177">
        <v>946</v>
      </c>
      <c r="DA294" s="61">
        <v>200000</v>
      </c>
      <c r="DB294" s="28" t="s">
        <v>4866</v>
      </c>
      <c r="DC294" s="176" t="s">
        <v>4631</v>
      </c>
      <c r="DD294" s="356" t="s">
        <v>6111</v>
      </c>
    </row>
    <row r="295" spans="1:108">
      <c r="A295" s="18">
        <v>290</v>
      </c>
      <c r="B295" s="362"/>
      <c r="C295" s="362"/>
      <c r="D295" s="377"/>
      <c r="E295" s="377"/>
      <c r="F295" s="362"/>
      <c r="G295" s="369"/>
      <c r="H295" s="369"/>
      <c r="I295" s="149" t="s">
        <v>4794</v>
      </c>
      <c r="J295" s="215" t="s">
        <v>4</v>
      </c>
      <c r="K295" s="177" t="s">
        <v>6154</v>
      </c>
      <c r="L295" s="260" t="s">
        <v>4577</v>
      </c>
      <c r="M295" s="177" t="s">
        <v>4783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5882</v>
      </c>
      <c r="S295" s="177" t="s">
        <v>4474</v>
      </c>
      <c r="T295" s="177" t="s">
        <v>5882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5686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1"/>
        <v>20</v>
      </c>
      <c r="AR295" s="215" t="s">
        <v>5749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72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5882</v>
      </c>
      <c r="BH295" s="228" t="s">
        <v>5882</v>
      </c>
      <c r="BI295" s="228" t="s">
        <v>5882</v>
      </c>
      <c r="BJ295" s="228" t="s">
        <v>5882</v>
      </c>
      <c r="BK295" s="228" t="s">
        <v>5882</v>
      </c>
      <c r="BL295" s="227" t="s">
        <v>5882</v>
      </c>
      <c r="BM295" s="228" t="s">
        <v>5882</v>
      </c>
      <c r="BN295" s="228" t="s">
        <v>5882</v>
      </c>
      <c r="BO295" s="228" t="s">
        <v>5882</v>
      </c>
      <c r="BP295" s="228" t="s">
        <v>5882</v>
      </c>
      <c r="BQ295" s="243" t="s">
        <v>5882</v>
      </c>
      <c r="BR295" s="228" t="s">
        <v>5882</v>
      </c>
      <c r="BS295" s="228" t="s">
        <v>5882</v>
      </c>
      <c r="BT295" s="228" t="s">
        <v>5882</v>
      </c>
      <c r="BU295" s="228" t="s">
        <v>5882</v>
      </c>
      <c r="BV295" s="243" t="s">
        <v>5882</v>
      </c>
      <c r="BW295" s="33" t="s">
        <v>5741</v>
      </c>
      <c r="BX295" s="21">
        <v>235</v>
      </c>
      <c r="BY295" s="21">
        <v>301.7</v>
      </c>
      <c r="BZ295" s="59">
        <v>370</v>
      </c>
      <c r="CA295" s="21">
        <v>436.5</v>
      </c>
      <c r="CB295" s="69">
        <v>200000</v>
      </c>
      <c r="CC295" s="33" t="s">
        <v>5741</v>
      </c>
      <c r="CD295" s="47">
        <v>235</v>
      </c>
      <c r="CE295" s="21">
        <v>267.5</v>
      </c>
      <c r="CF295" s="47">
        <v>370</v>
      </c>
      <c r="CG295" s="21">
        <v>379.15</v>
      </c>
      <c r="CH295" s="69">
        <v>193000</v>
      </c>
      <c r="CI295" s="33" t="s">
        <v>5741</v>
      </c>
      <c r="CJ295" s="47">
        <v>235</v>
      </c>
      <c r="CK295" s="21">
        <v>268.5</v>
      </c>
      <c r="CL295" s="47">
        <v>370</v>
      </c>
      <c r="CM295" s="21">
        <v>399.2</v>
      </c>
      <c r="CN295" s="69">
        <v>186000</v>
      </c>
      <c r="CO295" s="232" t="s">
        <v>5882</v>
      </c>
      <c r="CP295" s="233" t="s">
        <v>5882</v>
      </c>
      <c r="CQ295" s="233" t="s">
        <v>5882</v>
      </c>
      <c r="CR295" s="234" t="s">
        <v>5882</v>
      </c>
      <c r="CS295" s="232" t="s">
        <v>5882</v>
      </c>
      <c r="CT295" s="233" t="s">
        <v>5882</v>
      </c>
      <c r="CU295" s="234" t="s">
        <v>5882</v>
      </c>
      <c r="CV295" s="177">
        <v>8.8000000000000007</v>
      </c>
      <c r="CW295" s="177">
        <v>640</v>
      </c>
      <c r="CX295" s="177">
        <v>752</v>
      </c>
      <c r="CY295" s="177">
        <v>800</v>
      </c>
      <c r="CZ295" s="177">
        <v>946</v>
      </c>
      <c r="DA295" s="61">
        <v>200000</v>
      </c>
      <c r="DB295" s="29" t="s">
        <v>6112</v>
      </c>
      <c r="DC295" s="177" t="s">
        <v>4631</v>
      </c>
      <c r="DD295" s="357" t="s">
        <v>6111</v>
      </c>
    </row>
    <row r="296" spans="1:108">
      <c r="A296" s="18">
        <v>291</v>
      </c>
      <c r="B296" s="362"/>
      <c r="C296" s="362"/>
      <c r="D296" s="377"/>
      <c r="E296" s="377"/>
      <c r="F296" s="362"/>
      <c r="G296" s="369"/>
      <c r="H296" s="369"/>
      <c r="I296" s="133" t="s">
        <v>4726</v>
      </c>
      <c r="J296" s="215" t="s">
        <v>4399</v>
      </c>
      <c r="K296" s="177" t="s">
        <v>5882</v>
      </c>
      <c r="L296" s="260" t="s">
        <v>4577</v>
      </c>
      <c r="M296" s="177" t="s">
        <v>4781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5882</v>
      </c>
      <c r="S296" s="177" t="s">
        <v>4474</v>
      </c>
      <c r="T296" s="177" t="s">
        <v>5882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5686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1"/>
        <v>20</v>
      </c>
      <c r="AR296" s="215" t="s">
        <v>5749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72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5882</v>
      </c>
      <c r="BH296" s="228" t="s">
        <v>5882</v>
      </c>
      <c r="BI296" s="228" t="s">
        <v>5882</v>
      </c>
      <c r="BJ296" s="228" t="s">
        <v>5882</v>
      </c>
      <c r="BK296" s="228" t="s">
        <v>5882</v>
      </c>
      <c r="BL296" s="227" t="s">
        <v>5882</v>
      </c>
      <c r="BM296" s="228" t="s">
        <v>5882</v>
      </c>
      <c r="BN296" s="228" t="s">
        <v>5882</v>
      </c>
      <c r="BO296" s="228" t="s">
        <v>5882</v>
      </c>
      <c r="BP296" s="228" t="s">
        <v>5882</v>
      </c>
      <c r="BQ296" s="243" t="s">
        <v>5882</v>
      </c>
      <c r="BR296" s="228" t="s">
        <v>5882</v>
      </c>
      <c r="BS296" s="228" t="s">
        <v>5882</v>
      </c>
      <c r="BT296" s="228" t="s">
        <v>5882</v>
      </c>
      <c r="BU296" s="228" t="s">
        <v>5882</v>
      </c>
      <c r="BV296" s="243" t="s">
        <v>5882</v>
      </c>
      <c r="BW296" s="33" t="s">
        <v>5741</v>
      </c>
      <c r="BX296" s="21">
        <v>235</v>
      </c>
      <c r="BY296" s="21">
        <v>301.7</v>
      </c>
      <c r="BZ296" s="59">
        <v>370</v>
      </c>
      <c r="CA296" s="21">
        <v>436.5</v>
      </c>
      <c r="CB296" s="69">
        <v>200000</v>
      </c>
      <c r="CC296" s="33" t="s">
        <v>5741</v>
      </c>
      <c r="CD296" s="47">
        <v>235</v>
      </c>
      <c r="CE296" s="21">
        <v>267.5</v>
      </c>
      <c r="CF296" s="47">
        <v>370</v>
      </c>
      <c r="CG296" s="21">
        <v>379.1</v>
      </c>
      <c r="CH296" s="69">
        <v>193000</v>
      </c>
      <c r="CI296" s="33" t="s">
        <v>5741</v>
      </c>
      <c r="CJ296" s="47">
        <v>235</v>
      </c>
      <c r="CK296" s="21">
        <v>268.5</v>
      </c>
      <c r="CL296" s="47">
        <v>370</v>
      </c>
      <c r="CM296" s="21">
        <v>399.2</v>
      </c>
      <c r="CN296" s="69">
        <v>186000</v>
      </c>
      <c r="CO296" s="215" t="s">
        <v>5750</v>
      </c>
      <c r="CP296" s="64">
        <v>64</v>
      </c>
      <c r="CQ296" s="33">
        <v>4.4000000000000004</v>
      </c>
      <c r="CR296" s="69">
        <v>34258</v>
      </c>
      <c r="CS296" s="232" t="s">
        <v>5882</v>
      </c>
      <c r="CT296" s="233" t="s">
        <v>5882</v>
      </c>
      <c r="CU296" s="234" t="s">
        <v>5882</v>
      </c>
      <c r="CV296" s="177">
        <v>8.8000000000000007</v>
      </c>
      <c r="CW296" s="177">
        <v>640</v>
      </c>
      <c r="CX296" s="177">
        <v>752</v>
      </c>
      <c r="CY296" s="177">
        <v>800</v>
      </c>
      <c r="CZ296" s="177">
        <v>946</v>
      </c>
      <c r="DA296" s="61">
        <v>200000</v>
      </c>
      <c r="DB296" s="29" t="s">
        <v>6113</v>
      </c>
      <c r="DC296" s="298" t="s">
        <v>4631</v>
      </c>
      <c r="DD296" s="357" t="s">
        <v>6111</v>
      </c>
    </row>
    <row r="297" spans="1:108" ht="16.2" thickBot="1">
      <c r="A297" s="18">
        <v>292</v>
      </c>
      <c r="B297" s="363"/>
      <c r="C297" s="363"/>
      <c r="D297" s="365"/>
      <c r="E297" s="365"/>
      <c r="F297" s="363"/>
      <c r="G297" s="370"/>
      <c r="H297" s="370"/>
      <c r="I297" s="131" t="s">
        <v>4727</v>
      </c>
      <c r="J297" s="155" t="s">
        <v>4399</v>
      </c>
      <c r="K297" s="178" t="s">
        <v>5882</v>
      </c>
      <c r="L297" s="155" t="s">
        <v>4577</v>
      </c>
      <c r="M297" s="178" t="s">
        <v>4781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5882</v>
      </c>
      <c r="S297" s="178" t="s">
        <v>4474</v>
      </c>
      <c r="T297" s="178" t="s">
        <v>5882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5686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1"/>
        <v>20</v>
      </c>
      <c r="AR297" s="155" t="s">
        <v>5749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72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5882</v>
      </c>
      <c r="BH297" s="223" t="s">
        <v>5882</v>
      </c>
      <c r="BI297" s="223" t="s">
        <v>5882</v>
      </c>
      <c r="BJ297" s="223" t="s">
        <v>5882</v>
      </c>
      <c r="BK297" s="223" t="s">
        <v>5882</v>
      </c>
      <c r="BL297" s="222" t="s">
        <v>5882</v>
      </c>
      <c r="BM297" s="223" t="s">
        <v>5882</v>
      </c>
      <c r="BN297" s="223" t="s">
        <v>5882</v>
      </c>
      <c r="BO297" s="223" t="s">
        <v>5882</v>
      </c>
      <c r="BP297" s="223" t="s">
        <v>5882</v>
      </c>
      <c r="BQ297" s="245" t="s">
        <v>5882</v>
      </c>
      <c r="BR297" s="223" t="s">
        <v>5882</v>
      </c>
      <c r="BS297" s="223" t="s">
        <v>5882</v>
      </c>
      <c r="BT297" s="223" t="s">
        <v>5882</v>
      </c>
      <c r="BU297" s="223" t="s">
        <v>5882</v>
      </c>
      <c r="BV297" s="245" t="s">
        <v>5882</v>
      </c>
      <c r="BW297" s="35" t="s">
        <v>5741</v>
      </c>
      <c r="BX297" s="23">
        <v>235</v>
      </c>
      <c r="BY297" s="23">
        <v>301.7</v>
      </c>
      <c r="BZ297" s="37">
        <v>370</v>
      </c>
      <c r="CA297" s="23">
        <v>436.5</v>
      </c>
      <c r="CB297" s="83">
        <v>200000</v>
      </c>
      <c r="CC297" s="35" t="s">
        <v>5741</v>
      </c>
      <c r="CD297" s="85">
        <v>235</v>
      </c>
      <c r="CE297" s="23">
        <v>267.5</v>
      </c>
      <c r="CF297" s="85">
        <v>370</v>
      </c>
      <c r="CG297" s="23">
        <v>379.1</v>
      </c>
      <c r="CH297" s="83">
        <v>193000</v>
      </c>
      <c r="CI297" s="35" t="s">
        <v>5741</v>
      </c>
      <c r="CJ297" s="85">
        <v>235</v>
      </c>
      <c r="CK297" s="23">
        <v>313</v>
      </c>
      <c r="CL297" s="85">
        <v>370</v>
      </c>
      <c r="CM297" s="23">
        <v>448.4</v>
      </c>
      <c r="CN297" s="83">
        <v>202000</v>
      </c>
      <c r="CO297" s="155" t="s">
        <v>5750</v>
      </c>
      <c r="CP297" s="84">
        <v>64</v>
      </c>
      <c r="CQ297" s="33">
        <v>4.4000000000000004</v>
      </c>
      <c r="CR297" s="83">
        <v>34258</v>
      </c>
      <c r="CS297" s="232" t="s">
        <v>5882</v>
      </c>
      <c r="CT297" s="233" t="s">
        <v>5882</v>
      </c>
      <c r="CU297" s="234" t="s">
        <v>5882</v>
      </c>
      <c r="CV297" s="178">
        <v>8.8000000000000007</v>
      </c>
      <c r="CW297" s="178">
        <v>640</v>
      </c>
      <c r="CX297" s="178">
        <v>752</v>
      </c>
      <c r="CY297" s="178">
        <v>800</v>
      </c>
      <c r="CZ297" s="178">
        <v>946</v>
      </c>
      <c r="DA297" s="77">
        <v>200000</v>
      </c>
      <c r="DB297" s="27" t="s">
        <v>6112</v>
      </c>
      <c r="DC297" s="155" t="s">
        <v>4631</v>
      </c>
      <c r="DD297" s="357" t="s">
        <v>6111</v>
      </c>
    </row>
    <row r="298" spans="1:108">
      <c r="A298" s="18">
        <v>293</v>
      </c>
      <c r="B298" s="361">
        <v>43</v>
      </c>
      <c r="C298" s="361">
        <v>2009</v>
      </c>
      <c r="D298" s="384" t="s">
        <v>4759</v>
      </c>
      <c r="E298" s="384" t="s">
        <v>4931</v>
      </c>
      <c r="F298" s="361">
        <v>6</v>
      </c>
      <c r="G298" s="368" t="s">
        <v>6025</v>
      </c>
      <c r="H298" s="368" t="s">
        <v>6024</v>
      </c>
      <c r="I298" s="43" t="s">
        <v>4492</v>
      </c>
      <c r="J298" s="215" t="s">
        <v>5</v>
      </c>
      <c r="K298" s="177" t="s">
        <v>5882</v>
      </c>
      <c r="L298" s="260" t="s">
        <v>4578</v>
      </c>
      <c r="M298" s="177" t="s">
        <v>4782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5882</v>
      </c>
      <c r="S298" s="177" t="s">
        <v>4474</v>
      </c>
      <c r="T298" s="177" t="s">
        <v>5882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3">(AO298-AF298)-AQ298</f>
        <v>26</v>
      </c>
      <c r="AQ298" s="16">
        <f t="shared" si="171"/>
        <v>26</v>
      </c>
      <c r="AR298" s="214" t="s">
        <v>5897</v>
      </c>
      <c r="AS298" s="176" t="s">
        <v>6241</v>
      </c>
      <c r="AT298" s="176" t="s">
        <v>6241</v>
      </c>
      <c r="AU298" s="176">
        <v>20</v>
      </c>
      <c r="AV298" s="176">
        <f t="shared" si="172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4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5882</v>
      </c>
      <c r="BH298" s="226" t="s">
        <v>5882</v>
      </c>
      <c r="BI298" s="226" t="s">
        <v>5882</v>
      </c>
      <c r="BJ298" s="226" t="s">
        <v>5882</v>
      </c>
      <c r="BK298" s="226" t="s">
        <v>5882</v>
      </c>
      <c r="BL298" s="225" t="s">
        <v>5882</v>
      </c>
      <c r="BM298" s="226" t="s">
        <v>5882</v>
      </c>
      <c r="BN298" s="226" t="s">
        <v>5882</v>
      </c>
      <c r="BO298" s="226" t="s">
        <v>5882</v>
      </c>
      <c r="BP298" s="226" t="s">
        <v>5882</v>
      </c>
      <c r="BQ298" s="244" t="s">
        <v>5882</v>
      </c>
      <c r="BR298" s="226" t="s">
        <v>5882</v>
      </c>
      <c r="BS298" s="226" t="s">
        <v>5882</v>
      </c>
      <c r="BT298" s="226" t="s">
        <v>5882</v>
      </c>
      <c r="BU298" s="226" t="s">
        <v>5882</v>
      </c>
      <c r="BV298" s="244" t="s">
        <v>5882</v>
      </c>
      <c r="BW298" s="176" t="s">
        <v>4405</v>
      </c>
      <c r="BX298" s="176">
        <v>275</v>
      </c>
      <c r="BY298" s="176">
        <v>376</v>
      </c>
      <c r="BZ298" s="208">
        <v>410</v>
      </c>
      <c r="CA298" s="16">
        <v>537.5</v>
      </c>
      <c r="CB298" s="81">
        <v>196000</v>
      </c>
      <c r="CC298" s="214" t="s">
        <v>4405</v>
      </c>
      <c r="CD298" s="65">
        <v>275</v>
      </c>
      <c r="CE298" s="16">
        <v>372</v>
      </c>
      <c r="CF298" s="72">
        <v>410</v>
      </c>
      <c r="CG298" s="16">
        <v>513.5</v>
      </c>
      <c r="CH298" s="81">
        <v>200500</v>
      </c>
      <c r="CI298" s="176" t="s">
        <v>4405</v>
      </c>
      <c r="CJ298" s="16">
        <v>275</v>
      </c>
      <c r="CK298" s="16">
        <v>305</v>
      </c>
      <c r="CL298" s="16">
        <v>410</v>
      </c>
      <c r="CM298" s="16">
        <v>467</v>
      </c>
      <c r="CN298" s="106">
        <v>203000</v>
      </c>
      <c r="CO298" s="229" t="s">
        <v>5882</v>
      </c>
      <c r="CP298" s="230" t="s">
        <v>5882</v>
      </c>
      <c r="CQ298" s="230" t="s">
        <v>5882</v>
      </c>
      <c r="CR298" s="231" t="s">
        <v>5882</v>
      </c>
      <c r="CS298" s="229" t="s">
        <v>5882</v>
      </c>
      <c r="CT298" s="230" t="s">
        <v>5882</v>
      </c>
      <c r="CU298" s="231" t="s">
        <v>5882</v>
      </c>
      <c r="CV298" s="176">
        <v>8.8000000000000007</v>
      </c>
      <c r="CW298" s="176">
        <v>640</v>
      </c>
      <c r="CX298" s="30">
        <v>730</v>
      </c>
      <c r="CY298" s="176">
        <v>800</v>
      </c>
      <c r="CZ298" s="30">
        <v>940</v>
      </c>
      <c r="DA298" s="76">
        <v>200000</v>
      </c>
      <c r="DB298" s="28" t="s">
        <v>5922</v>
      </c>
      <c r="DC298" s="176" t="s">
        <v>4631</v>
      </c>
      <c r="DD298" s="356" t="s">
        <v>6110</v>
      </c>
    </row>
    <row r="299" spans="1:108">
      <c r="A299" s="18">
        <v>294</v>
      </c>
      <c r="B299" s="362"/>
      <c r="C299" s="362"/>
      <c r="D299" s="385"/>
      <c r="E299" s="385"/>
      <c r="F299" s="362"/>
      <c r="G299" s="369"/>
      <c r="H299" s="369"/>
      <c r="I299" s="41" t="s">
        <v>4493</v>
      </c>
      <c r="J299" s="215" t="s">
        <v>4399</v>
      </c>
      <c r="K299" s="177" t="s">
        <v>5882</v>
      </c>
      <c r="L299" s="260" t="s">
        <v>4578</v>
      </c>
      <c r="M299" s="177" t="s">
        <v>4782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5882</v>
      </c>
      <c r="S299" s="177" t="s">
        <v>4474</v>
      </c>
      <c r="T299" s="177" t="s">
        <v>5882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3"/>
        <v>26</v>
      </c>
      <c r="AQ299" s="21">
        <f t="shared" si="171"/>
        <v>26</v>
      </c>
      <c r="AR299" s="215" t="s">
        <v>5897</v>
      </c>
      <c r="AS299" s="177" t="s">
        <v>6241</v>
      </c>
      <c r="AT299" s="177" t="s">
        <v>6241</v>
      </c>
      <c r="AU299" s="177">
        <v>24</v>
      </c>
      <c r="AV299" s="177">
        <f t="shared" si="172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4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5882</v>
      </c>
      <c r="BH299" s="228" t="s">
        <v>5882</v>
      </c>
      <c r="BI299" s="228" t="s">
        <v>5882</v>
      </c>
      <c r="BJ299" s="228" t="s">
        <v>5882</v>
      </c>
      <c r="BK299" s="228" t="s">
        <v>5882</v>
      </c>
      <c r="BL299" s="227" t="s">
        <v>5882</v>
      </c>
      <c r="BM299" s="228" t="s">
        <v>5882</v>
      </c>
      <c r="BN299" s="228" t="s">
        <v>5882</v>
      </c>
      <c r="BO299" s="228" t="s">
        <v>5882</v>
      </c>
      <c r="BP299" s="228" t="s">
        <v>5882</v>
      </c>
      <c r="BQ299" s="243" t="s">
        <v>5882</v>
      </c>
      <c r="BR299" s="228" t="s">
        <v>5882</v>
      </c>
      <c r="BS299" s="228" t="s">
        <v>5882</v>
      </c>
      <c r="BT299" s="228" t="s">
        <v>5882</v>
      </c>
      <c r="BU299" s="228" t="s">
        <v>5882</v>
      </c>
      <c r="BV299" s="243" t="s">
        <v>5882</v>
      </c>
      <c r="BW299" s="177" t="s">
        <v>4405</v>
      </c>
      <c r="BX299" s="177">
        <v>275</v>
      </c>
      <c r="BY299" s="177">
        <v>376</v>
      </c>
      <c r="BZ299" s="63">
        <v>410</v>
      </c>
      <c r="CA299" s="21">
        <v>537.5</v>
      </c>
      <c r="CB299" s="69">
        <v>196000</v>
      </c>
      <c r="CC299" s="215" t="s">
        <v>4405</v>
      </c>
      <c r="CD299" s="60">
        <v>275</v>
      </c>
      <c r="CE299" s="21">
        <v>372</v>
      </c>
      <c r="CF299" s="47">
        <v>410</v>
      </c>
      <c r="CG299" s="21">
        <v>513.5</v>
      </c>
      <c r="CH299" s="69">
        <v>200500</v>
      </c>
      <c r="CI299" s="177" t="s">
        <v>4405</v>
      </c>
      <c r="CJ299" s="21">
        <v>275</v>
      </c>
      <c r="CK299" s="21">
        <v>309.7</v>
      </c>
      <c r="CL299" s="21">
        <v>410</v>
      </c>
      <c r="CM299" s="21">
        <v>515.29999999999995</v>
      </c>
      <c r="CN299" s="62">
        <v>204000</v>
      </c>
      <c r="CO299" s="232" t="s">
        <v>5882</v>
      </c>
      <c r="CP299" s="233" t="s">
        <v>5882</v>
      </c>
      <c r="CQ299" s="233" t="s">
        <v>5882</v>
      </c>
      <c r="CR299" s="234" t="s">
        <v>5882</v>
      </c>
      <c r="CS299" s="232" t="s">
        <v>5882</v>
      </c>
      <c r="CT299" s="233" t="s">
        <v>5882</v>
      </c>
      <c r="CU299" s="234" t="s">
        <v>5882</v>
      </c>
      <c r="CV299" s="177">
        <v>8.8000000000000007</v>
      </c>
      <c r="CW299" s="177">
        <v>640</v>
      </c>
      <c r="CX299" s="32">
        <v>730</v>
      </c>
      <c r="CY299" s="177">
        <v>800</v>
      </c>
      <c r="CZ299" s="32">
        <v>940</v>
      </c>
      <c r="DA299" s="61">
        <v>200000</v>
      </c>
      <c r="DB299" s="78" t="s">
        <v>5941</v>
      </c>
      <c r="DC299" s="177" t="s">
        <v>4631</v>
      </c>
      <c r="DD299" s="357" t="s">
        <v>4636</v>
      </c>
    </row>
    <row r="300" spans="1:108">
      <c r="A300" s="18">
        <v>295</v>
      </c>
      <c r="B300" s="362"/>
      <c r="C300" s="362"/>
      <c r="D300" s="385"/>
      <c r="E300" s="385"/>
      <c r="F300" s="362"/>
      <c r="G300" s="369"/>
      <c r="H300" s="369"/>
      <c r="I300" s="41" t="s">
        <v>4494</v>
      </c>
      <c r="J300" s="215" t="s">
        <v>4399</v>
      </c>
      <c r="K300" s="177" t="s">
        <v>5882</v>
      </c>
      <c r="L300" s="260" t="s">
        <v>4578</v>
      </c>
      <c r="M300" s="177" t="s">
        <v>4782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5882</v>
      </c>
      <c r="S300" s="177" t="s">
        <v>4474</v>
      </c>
      <c r="T300" s="177" t="s">
        <v>5882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3"/>
        <v>50</v>
      </c>
      <c r="AQ300" s="21">
        <f t="shared" si="171"/>
        <v>50</v>
      </c>
      <c r="AR300" s="215" t="s">
        <v>5897</v>
      </c>
      <c r="AS300" s="177" t="s">
        <v>6241</v>
      </c>
      <c r="AT300" s="21" t="s">
        <v>6241</v>
      </c>
      <c r="AU300" s="177">
        <v>20</v>
      </c>
      <c r="AV300" s="177">
        <f t="shared" si="172"/>
        <v>245</v>
      </c>
      <c r="AW300" s="21">
        <v>110</v>
      </c>
      <c r="AX300" s="21">
        <f t="shared" ref="AX300:AX341" si="175">AW300</f>
        <v>110</v>
      </c>
      <c r="AY300" s="21">
        <v>90</v>
      </c>
      <c r="AZ300" s="21">
        <v>90</v>
      </c>
      <c r="BA300" s="21">
        <f t="shared" si="174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5882</v>
      </c>
      <c r="BH300" s="228" t="s">
        <v>5882</v>
      </c>
      <c r="BI300" s="228" t="s">
        <v>5882</v>
      </c>
      <c r="BJ300" s="228" t="s">
        <v>5882</v>
      </c>
      <c r="BK300" s="228" t="s">
        <v>5882</v>
      </c>
      <c r="BL300" s="227" t="s">
        <v>5882</v>
      </c>
      <c r="BM300" s="228" t="s">
        <v>5882</v>
      </c>
      <c r="BN300" s="228" t="s">
        <v>5882</v>
      </c>
      <c r="BO300" s="228" t="s">
        <v>5882</v>
      </c>
      <c r="BP300" s="228" t="s">
        <v>5882</v>
      </c>
      <c r="BQ300" s="243" t="s">
        <v>5882</v>
      </c>
      <c r="BR300" s="228" t="s">
        <v>5882</v>
      </c>
      <c r="BS300" s="228" t="s">
        <v>5882</v>
      </c>
      <c r="BT300" s="228" t="s">
        <v>5882</v>
      </c>
      <c r="BU300" s="228" t="s">
        <v>5882</v>
      </c>
      <c r="BV300" s="243" t="s">
        <v>5882</v>
      </c>
      <c r="BW300" s="177" t="s">
        <v>4405</v>
      </c>
      <c r="BX300" s="177">
        <v>275</v>
      </c>
      <c r="BY300" s="177">
        <v>351</v>
      </c>
      <c r="BZ300" s="63">
        <v>410</v>
      </c>
      <c r="CA300" s="21">
        <v>525</v>
      </c>
      <c r="CB300" s="69">
        <v>192500</v>
      </c>
      <c r="CC300" s="215" t="s">
        <v>4405</v>
      </c>
      <c r="CD300" s="60">
        <v>275</v>
      </c>
      <c r="CE300" s="21">
        <v>312</v>
      </c>
      <c r="CF300" s="47">
        <v>410</v>
      </c>
      <c r="CG300" s="21">
        <v>507</v>
      </c>
      <c r="CH300" s="69">
        <v>199500</v>
      </c>
      <c r="CI300" s="177" t="s">
        <v>4405</v>
      </c>
      <c r="CJ300" s="21">
        <v>275</v>
      </c>
      <c r="CK300" s="21">
        <v>308</v>
      </c>
      <c r="CL300" s="21">
        <v>410</v>
      </c>
      <c r="CM300" s="21">
        <v>491</v>
      </c>
      <c r="CN300" s="62">
        <v>205000</v>
      </c>
      <c r="CO300" s="232" t="s">
        <v>5882</v>
      </c>
      <c r="CP300" s="233" t="s">
        <v>5882</v>
      </c>
      <c r="CQ300" s="233" t="s">
        <v>5882</v>
      </c>
      <c r="CR300" s="234" t="s">
        <v>5882</v>
      </c>
      <c r="CS300" s="232" t="s">
        <v>5882</v>
      </c>
      <c r="CT300" s="233" t="s">
        <v>5882</v>
      </c>
      <c r="CU300" s="234" t="s">
        <v>5882</v>
      </c>
      <c r="CV300" s="177">
        <v>8.8000000000000007</v>
      </c>
      <c r="CW300" s="177">
        <v>640</v>
      </c>
      <c r="CX300" s="32">
        <v>730</v>
      </c>
      <c r="CY300" s="177">
        <v>800</v>
      </c>
      <c r="CZ300" s="32">
        <v>940</v>
      </c>
      <c r="DA300" s="61">
        <v>200000</v>
      </c>
      <c r="DB300" s="29" t="s">
        <v>4846</v>
      </c>
      <c r="DC300" s="298" t="s">
        <v>4631</v>
      </c>
      <c r="DD300" s="357" t="s">
        <v>4636</v>
      </c>
    </row>
    <row r="301" spans="1:108">
      <c r="A301" s="18">
        <v>296</v>
      </c>
      <c r="B301" s="362"/>
      <c r="C301" s="362"/>
      <c r="D301" s="385"/>
      <c r="E301" s="385"/>
      <c r="F301" s="362"/>
      <c r="G301" s="369"/>
      <c r="H301" s="369"/>
      <c r="I301" s="41" t="s">
        <v>4495</v>
      </c>
      <c r="J301" s="215" t="s">
        <v>4399</v>
      </c>
      <c r="K301" s="177" t="s">
        <v>5882</v>
      </c>
      <c r="L301" s="260" t="s">
        <v>4578</v>
      </c>
      <c r="M301" s="177" t="s">
        <v>4782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5882</v>
      </c>
      <c r="S301" s="177" t="s">
        <v>4474</v>
      </c>
      <c r="T301" s="177" t="s">
        <v>5882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4791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3"/>
        <v>50</v>
      </c>
      <c r="AQ301" s="21">
        <f t="shared" si="171"/>
        <v>50</v>
      </c>
      <c r="AR301" s="215" t="s">
        <v>5897</v>
      </c>
      <c r="AS301" s="177" t="s">
        <v>6241</v>
      </c>
      <c r="AT301" s="21" t="s">
        <v>6241</v>
      </c>
      <c r="AU301" s="177">
        <v>20</v>
      </c>
      <c r="AV301" s="177">
        <f t="shared" si="172"/>
        <v>245</v>
      </c>
      <c r="AW301" s="21">
        <v>110</v>
      </c>
      <c r="AX301" s="21">
        <f t="shared" si="175"/>
        <v>110</v>
      </c>
      <c r="AY301" s="21">
        <v>90</v>
      </c>
      <c r="AZ301" s="21">
        <v>90</v>
      </c>
      <c r="BA301" s="21">
        <f t="shared" si="174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5882</v>
      </c>
      <c r="BH301" s="228" t="s">
        <v>5882</v>
      </c>
      <c r="BI301" s="228" t="s">
        <v>5882</v>
      </c>
      <c r="BJ301" s="228" t="s">
        <v>5882</v>
      </c>
      <c r="BK301" s="228" t="s">
        <v>5882</v>
      </c>
      <c r="BL301" s="227" t="s">
        <v>5882</v>
      </c>
      <c r="BM301" s="228" t="s">
        <v>5882</v>
      </c>
      <c r="BN301" s="228" t="s">
        <v>5882</v>
      </c>
      <c r="BO301" s="228" t="s">
        <v>5882</v>
      </c>
      <c r="BP301" s="228" t="s">
        <v>5882</v>
      </c>
      <c r="BQ301" s="243" t="s">
        <v>5882</v>
      </c>
      <c r="BR301" s="228" t="s">
        <v>5882</v>
      </c>
      <c r="BS301" s="228" t="s">
        <v>5882</v>
      </c>
      <c r="BT301" s="228" t="s">
        <v>5882</v>
      </c>
      <c r="BU301" s="228" t="s">
        <v>5882</v>
      </c>
      <c r="BV301" s="243" t="s">
        <v>5882</v>
      </c>
      <c r="BW301" s="177" t="s">
        <v>4405</v>
      </c>
      <c r="BX301" s="177">
        <v>275</v>
      </c>
      <c r="BY301" s="177">
        <v>351</v>
      </c>
      <c r="BZ301" s="63">
        <v>410</v>
      </c>
      <c r="CA301" s="21">
        <v>525</v>
      </c>
      <c r="CB301" s="69">
        <v>192500</v>
      </c>
      <c r="CC301" s="215" t="s">
        <v>4405</v>
      </c>
      <c r="CD301" s="60">
        <v>275</v>
      </c>
      <c r="CE301" s="21">
        <v>312</v>
      </c>
      <c r="CF301" s="47">
        <v>410</v>
      </c>
      <c r="CG301" s="21">
        <v>507</v>
      </c>
      <c r="CH301" s="69">
        <v>199500</v>
      </c>
      <c r="CI301" s="177" t="s">
        <v>4405</v>
      </c>
      <c r="CJ301" s="21">
        <v>275</v>
      </c>
      <c r="CK301" s="21">
        <v>309</v>
      </c>
      <c r="CL301" s="21">
        <v>410</v>
      </c>
      <c r="CM301" s="21">
        <v>470</v>
      </c>
      <c r="CN301" s="62">
        <v>204000</v>
      </c>
      <c r="CO301" s="232" t="s">
        <v>5882</v>
      </c>
      <c r="CP301" s="233" t="s">
        <v>5882</v>
      </c>
      <c r="CQ301" s="233" t="s">
        <v>5882</v>
      </c>
      <c r="CR301" s="234" t="s">
        <v>5882</v>
      </c>
      <c r="CS301" s="232" t="s">
        <v>5882</v>
      </c>
      <c r="CT301" s="233" t="s">
        <v>5882</v>
      </c>
      <c r="CU301" s="234" t="s">
        <v>5882</v>
      </c>
      <c r="CV301" s="177">
        <v>8.8000000000000007</v>
      </c>
      <c r="CW301" s="177">
        <v>640</v>
      </c>
      <c r="CX301" s="32">
        <v>730</v>
      </c>
      <c r="CY301" s="177">
        <v>800</v>
      </c>
      <c r="CZ301" s="32">
        <v>940</v>
      </c>
      <c r="DA301" s="61">
        <v>200000</v>
      </c>
      <c r="DB301" s="29" t="s">
        <v>4846</v>
      </c>
      <c r="DC301" s="177" t="s">
        <v>4631</v>
      </c>
      <c r="DD301" s="357" t="s">
        <v>4636</v>
      </c>
    </row>
    <row r="302" spans="1:108">
      <c r="A302" s="18">
        <v>297</v>
      </c>
      <c r="B302" s="362"/>
      <c r="C302" s="362"/>
      <c r="D302" s="385"/>
      <c r="E302" s="385"/>
      <c r="F302" s="362"/>
      <c r="G302" s="369"/>
      <c r="H302" s="369"/>
      <c r="I302" s="41" t="s">
        <v>4496</v>
      </c>
      <c r="J302" s="215" t="s">
        <v>4399</v>
      </c>
      <c r="K302" s="177" t="s">
        <v>5882</v>
      </c>
      <c r="L302" s="260" t="s">
        <v>4578</v>
      </c>
      <c r="M302" s="177" t="s">
        <v>4782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5882</v>
      </c>
      <c r="S302" s="177" t="s">
        <v>4474</v>
      </c>
      <c r="T302" s="177" t="s">
        <v>5882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3"/>
        <v>47</v>
      </c>
      <c r="AQ302" s="21">
        <f t="shared" si="171"/>
        <v>47</v>
      </c>
      <c r="AR302" s="215" t="s">
        <v>5897</v>
      </c>
      <c r="AS302" s="177" t="s">
        <v>6241</v>
      </c>
      <c r="AT302" s="21" t="s">
        <v>6241</v>
      </c>
      <c r="AU302" s="177">
        <v>24</v>
      </c>
      <c r="AV302" s="177">
        <f t="shared" si="172"/>
        <v>353</v>
      </c>
      <c r="AW302" s="21">
        <v>106.5</v>
      </c>
      <c r="AX302" s="21">
        <f t="shared" si="175"/>
        <v>106.5</v>
      </c>
      <c r="AY302" s="21">
        <v>90</v>
      </c>
      <c r="AZ302" s="21">
        <v>90</v>
      </c>
      <c r="BA302" s="21">
        <f t="shared" si="174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5882</v>
      </c>
      <c r="BH302" s="228" t="s">
        <v>5882</v>
      </c>
      <c r="BI302" s="228" t="s">
        <v>5882</v>
      </c>
      <c r="BJ302" s="228" t="s">
        <v>5882</v>
      </c>
      <c r="BK302" s="228" t="s">
        <v>5882</v>
      </c>
      <c r="BL302" s="227" t="s">
        <v>5882</v>
      </c>
      <c r="BM302" s="228" t="s">
        <v>5882</v>
      </c>
      <c r="BN302" s="228" t="s">
        <v>5882</v>
      </c>
      <c r="BO302" s="228" t="s">
        <v>5882</v>
      </c>
      <c r="BP302" s="228" t="s">
        <v>5882</v>
      </c>
      <c r="BQ302" s="243" t="s">
        <v>5882</v>
      </c>
      <c r="BR302" s="228" t="s">
        <v>5882</v>
      </c>
      <c r="BS302" s="228" t="s">
        <v>5882</v>
      </c>
      <c r="BT302" s="228" t="s">
        <v>5882</v>
      </c>
      <c r="BU302" s="228" t="s">
        <v>5882</v>
      </c>
      <c r="BV302" s="243" t="s">
        <v>5882</v>
      </c>
      <c r="BW302" s="177" t="s">
        <v>4405</v>
      </c>
      <c r="BX302" s="21">
        <v>275</v>
      </c>
      <c r="BY302" s="21">
        <v>364.5</v>
      </c>
      <c r="BZ302" s="59">
        <v>410</v>
      </c>
      <c r="CA302" s="21">
        <v>513</v>
      </c>
      <c r="CB302" s="69">
        <v>198000</v>
      </c>
      <c r="CC302" s="215" t="s">
        <v>4405</v>
      </c>
      <c r="CD302" s="60">
        <v>275</v>
      </c>
      <c r="CE302" s="21">
        <v>357</v>
      </c>
      <c r="CF302" s="47">
        <v>410</v>
      </c>
      <c r="CG302" s="21">
        <v>485</v>
      </c>
      <c r="CH302" s="69">
        <v>194000</v>
      </c>
      <c r="CI302" s="177" t="s">
        <v>4405</v>
      </c>
      <c r="CJ302" s="21">
        <v>275</v>
      </c>
      <c r="CK302" s="21">
        <v>311</v>
      </c>
      <c r="CL302" s="21">
        <v>410</v>
      </c>
      <c r="CM302" s="21">
        <v>524</v>
      </c>
      <c r="CN302" s="62">
        <v>205000</v>
      </c>
      <c r="CO302" s="232" t="s">
        <v>5882</v>
      </c>
      <c r="CP302" s="233" t="s">
        <v>5882</v>
      </c>
      <c r="CQ302" s="233" t="s">
        <v>5882</v>
      </c>
      <c r="CR302" s="234" t="s">
        <v>5882</v>
      </c>
      <c r="CS302" s="232" t="s">
        <v>5882</v>
      </c>
      <c r="CT302" s="233" t="s">
        <v>5882</v>
      </c>
      <c r="CU302" s="234" t="s">
        <v>5882</v>
      </c>
      <c r="CV302" s="177">
        <v>8.8000000000000007</v>
      </c>
      <c r="CW302" s="177">
        <v>640</v>
      </c>
      <c r="CX302" s="32">
        <v>730</v>
      </c>
      <c r="CY302" s="177">
        <v>800</v>
      </c>
      <c r="CZ302" s="32">
        <v>940</v>
      </c>
      <c r="DA302" s="61">
        <v>200000</v>
      </c>
      <c r="DB302" s="29" t="s">
        <v>4846</v>
      </c>
      <c r="DC302" s="298" t="s">
        <v>4631</v>
      </c>
      <c r="DD302" s="357" t="s">
        <v>4636</v>
      </c>
    </row>
    <row r="303" spans="1:108" ht="16.2" thickBot="1">
      <c r="A303" s="18">
        <v>298</v>
      </c>
      <c r="B303" s="363"/>
      <c r="C303" s="363"/>
      <c r="D303" s="386"/>
      <c r="E303" s="386"/>
      <c r="F303" s="363"/>
      <c r="G303" s="370"/>
      <c r="H303" s="370"/>
      <c r="I303" s="42" t="s">
        <v>4497</v>
      </c>
      <c r="J303" s="215" t="s">
        <v>4399</v>
      </c>
      <c r="K303" s="177" t="s">
        <v>5882</v>
      </c>
      <c r="L303" s="260" t="s">
        <v>4578</v>
      </c>
      <c r="M303" s="177" t="s">
        <v>4782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5882</v>
      </c>
      <c r="S303" s="177" t="s">
        <v>4474</v>
      </c>
      <c r="T303" s="177" t="s">
        <v>5882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3"/>
        <v>47</v>
      </c>
      <c r="AQ303" s="23">
        <f t="shared" si="171"/>
        <v>47</v>
      </c>
      <c r="AR303" s="155" t="s">
        <v>5897</v>
      </c>
      <c r="AS303" s="178" t="s">
        <v>6241</v>
      </c>
      <c r="AT303" s="23" t="s">
        <v>6241</v>
      </c>
      <c r="AU303" s="178">
        <v>24</v>
      </c>
      <c r="AV303" s="178">
        <f t="shared" si="172"/>
        <v>353</v>
      </c>
      <c r="AW303" s="23">
        <v>106.5</v>
      </c>
      <c r="AX303" s="23">
        <f t="shared" si="175"/>
        <v>106.5</v>
      </c>
      <c r="AY303" s="23">
        <v>90</v>
      </c>
      <c r="AZ303" s="23">
        <v>90</v>
      </c>
      <c r="BA303" s="23">
        <f t="shared" si="174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5882</v>
      </c>
      <c r="BH303" s="223" t="s">
        <v>5882</v>
      </c>
      <c r="BI303" s="223" t="s">
        <v>5882</v>
      </c>
      <c r="BJ303" s="223" t="s">
        <v>5882</v>
      </c>
      <c r="BK303" s="223" t="s">
        <v>5882</v>
      </c>
      <c r="BL303" s="222" t="s">
        <v>5882</v>
      </c>
      <c r="BM303" s="223" t="s">
        <v>5882</v>
      </c>
      <c r="BN303" s="223" t="s">
        <v>5882</v>
      </c>
      <c r="BO303" s="223" t="s">
        <v>5882</v>
      </c>
      <c r="BP303" s="223" t="s">
        <v>5882</v>
      </c>
      <c r="BQ303" s="245" t="s">
        <v>5882</v>
      </c>
      <c r="BR303" s="223" t="s">
        <v>5882</v>
      </c>
      <c r="BS303" s="223" t="s">
        <v>5882</v>
      </c>
      <c r="BT303" s="223" t="s">
        <v>5882</v>
      </c>
      <c r="BU303" s="223" t="s">
        <v>5882</v>
      </c>
      <c r="BV303" s="245" t="s">
        <v>5882</v>
      </c>
      <c r="BW303" s="178" t="s">
        <v>4405</v>
      </c>
      <c r="BX303" s="23">
        <v>275</v>
      </c>
      <c r="BY303" s="23">
        <v>364.5</v>
      </c>
      <c r="BZ303" s="37">
        <v>410</v>
      </c>
      <c r="CA303" s="23">
        <v>513</v>
      </c>
      <c r="CB303" s="83">
        <v>198000</v>
      </c>
      <c r="CC303" s="155" t="s">
        <v>4405</v>
      </c>
      <c r="CD303" s="87">
        <v>275</v>
      </c>
      <c r="CE303" s="23">
        <v>357</v>
      </c>
      <c r="CF303" s="85">
        <v>410</v>
      </c>
      <c r="CG303" s="23">
        <v>485</v>
      </c>
      <c r="CH303" s="83">
        <v>194000</v>
      </c>
      <c r="CI303" s="178" t="s">
        <v>4405</v>
      </c>
      <c r="CJ303" s="23">
        <v>275</v>
      </c>
      <c r="CK303" s="23">
        <v>308</v>
      </c>
      <c r="CL303" s="23">
        <v>410</v>
      </c>
      <c r="CM303" s="23">
        <v>507</v>
      </c>
      <c r="CN303" s="89">
        <v>203000</v>
      </c>
      <c r="CO303" s="232" t="s">
        <v>5882</v>
      </c>
      <c r="CP303" s="233" t="s">
        <v>5882</v>
      </c>
      <c r="CQ303" s="233" t="s">
        <v>5882</v>
      </c>
      <c r="CR303" s="234" t="s">
        <v>5882</v>
      </c>
      <c r="CS303" s="232" t="s">
        <v>5882</v>
      </c>
      <c r="CT303" s="233" t="s">
        <v>5882</v>
      </c>
      <c r="CU303" s="234" t="s">
        <v>5882</v>
      </c>
      <c r="CV303" s="178">
        <v>8.8000000000000007</v>
      </c>
      <c r="CW303" s="178">
        <v>640</v>
      </c>
      <c r="CX303" s="34">
        <v>730</v>
      </c>
      <c r="CY303" s="178">
        <v>800</v>
      </c>
      <c r="CZ303" s="34">
        <v>940</v>
      </c>
      <c r="DA303" s="77">
        <v>200000</v>
      </c>
      <c r="DB303" s="27" t="s">
        <v>4846</v>
      </c>
      <c r="DC303" s="155" t="s">
        <v>4631</v>
      </c>
      <c r="DD303" s="357" t="s">
        <v>4636</v>
      </c>
    </row>
    <row r="304" spans="1:108">
      <c r="A304" s="18">
        <v>299</v>
      </c>
      <c r="B304" s="361">
        <v>44</v>
      </c>
      <c r="C304" s="361">
        <v>2011</v>
      </c>
      <c r="D304" s="378" t="s">
        <v>4760</v>
      </c>
      <c r="E304" s="384" t="s">
        <v>4929</v>
      </c>
      <c r="F304" s="361">
        <v>3</v>
      </c>
      <c r="G304" s="361" t="s">
        <v>6018</v>
      </c>
      <c r="H304" s="361" t="s">
        <v>6013</v>
      </c>
      <c r="I304" s="43" t="s">
        <v>4766</v>
      </c>
      <c r="J304" s="214" t="s">
        <v>4399</v>
      </c>
      <c r="K304" s="176" t="s">
        <v>5882</v>
      </c>
      <c r="L304" s="259" t="s">
        <v>4577</v>
      </c>
      <c r="M304" s="176" t="s">
        <v>4781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5882</v>
      </c>
      <c r="S304" s="176" t="s">
        <v>4474</v>
      </c>
      <c r="T304" s="176" t="s">
        <v>5882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1"/>
        <v>4</v>
      </c>
      <c r="AR304" s="214" t="s">
        <v>5762</v>
      </c>
      <c r="AS304" s="176" t="s">
        <v>6241</v>
      </c>
      <c r="AT304" s="16" t="s">
        <v>6241</v>
      </c>
      <c r="AU304" s="176">
        <v>20</v>
      </c>
      <c r="AV304" s="176">
        <f t="shared" si="172"/>
        <v>245</v>
      </c>
      <c r="AW304" s="16">
        <v>97</v>
      </c>
      <c r="AX304" s="16">
        <f t="shared" si="175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5882</v>
      </c>
      <c r="BH304" s="226" t="s">
        <v>5882</v>
      </c>
      <c r="BI304" s="226" t="s">
        <v>5882</v>
      </c>
      <c r="BJ304" s="226" t="s">
        <v>5882</v>
      </c>
      <c r="BK304" s="226" t="s">
        <v>5882</v>
      </c>
      <c r="BL304" s="225" t="s">
        <v>5882</v>
      </c>
      <c r="BM304" s="226" t="s">
        <v>5882</v>
      </c>
      <c r="BN304" s="226" t="s">
        <v>5882</v>
      </c>
      <c r="BO304" s="226" t="s">
        <v>5882</v>
      </c>
      <c r="BP304" s="226" t="s">
        <v>5882</v>
      </c>
      <c r="BQ304" s="244" t="s">
        <v>5882</v>
      </c>
      <c r="BR304" s="226" t="s">
        <v>5882</v>
      </c>
      <c r="BS304" s="226" t="s">
        <v>5882</v>
      </c>
      <c r="BT304" s="226" t="s">
        <v>5882</v>
      </c>
      <c r="BU304" s="226" t="s">
        <v>5882</v>
      </c>
      <c r="BV304" s="249" t="s">
        <v>5882</v>
      </c>
      <c r="BW304" s="30" t="s">
        <v>4512</v>
      </c>
      <c r="BX304" s="208">
        <v>235</v>
      </c>
      <c r="BY304" s="33">
        <v>300</v>
      </c>
      <c r="BZ304" s="208">
        <v>360</v>
      </c>
      <c r="CA304" s="33">
        <v>430</v>
      </c>
      <c r="CB304" s="66">
        <v>200000</v>
      </c>
      <c r="CC304" s="107" t="s">
        <v>4512</v>
      </c>
      <c r="CD304" s="65">
        <v>235</v>
      </c>
      <c r="CE304" s="33">
        <v>300</v>
      </c>
      <c r="CF304" s="47">
        <v>360</v>
      </c>
      <c r="CG304" s="33">
        <v>430</v>
      </c>
      <c r="CH304" s="66">
        <v>200000</v>
      </c>
      <c r="CI304" s="107" t="s">
        <v>4512</v>
      </c>
      <c r="CJ304" s="65">
        <v>235</v>
      </c>
      <c r="CK304" s="31">
        <v>300</v>
      </c>
      <c r="CL304" s="72">
        <v>360</v>
      </c>
      <c r="CM304" s="31">
        <v>430</v>
      </c>
      <c r="CN304" s="66">
        <v>200000</v>
      </c>
      <c r="CO304" s="229" t="s">
        <v>5882</v>
      </c>
      <c r="CP304" s="230" t="s">
        <v>5882</v>
      </c>
      <c r="CQ304" s="230" t="s">
        <v>5882</v>
      </c>
      <c r="CR304" s="231" t="s">
        <v>5882</v>
      </c>
      <c r="CS304" s="229" t="s">
        <v>5882</v>
      </c>
      <c r="CT304" s="230" t="s">
        <v>5882</v>
      </c>
      <c r="CU304" s="231" t="s">
        <v>5882</v>
      </c>
      <c r="CV304" s="176">
        <v>8.8000000000000007</v>
      </c>
      <c r="CW304" s="176">
        <v>640</v>
      </c>
      <c r="CX304" s="30">
        <v>750</v>
      </c>
      <c r="CY304" s="176">
        <v>800</v>
      </c>
      <c r="CZ304" s="30">
        <v>940</v>
      </c>
      <c r="DA304" s="76">
        <v>200000</v>
      </c>
      <c r="DB304" s="43" t="s">
        <v>4643</v>
      </c>
      <c r="DC304" s="176" t="s">
        <v>4631</v>
      </c>
      <c r="DD304" s="356" t="s">
        <v>4636</v>
      </c>
    </row>
    <row r="305" spans="1:108">
      <c r="A305" s="18">
        <v>300</v>
      </c>
      <c r="B305" s="362"/>
      <c r="C305" s="362"/>
      <c r="D305" s="379"/>
      <c r="E305" s="385"/>
      <c r="F305" s="362"/>
      <c r="G305" s="362"/>
      <c r="H305" s="362"/>
      <c r="I305" s="143" t="s">
        <v>4767</v>
      </c>
      <c r="J305" s="215" t="s">
        <v>4399</v>
      </c>
      <c r="K305" s="177" t="s">
        <v>6156</v>
      </c>
      <c r="L305" s="260" t="s">
        <v>4577</v>
      </c>
      <c r="M305" s="177" t="s">
        <v>4781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5882</v>
      </c>
      <c r="S305" s="177" t="s">
        <v>4474</v>
      </c>
      <c r="T305" s="177" t="s">
        <v>5882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1"/>
        <v>4</v>
      </c>
      <c r="AR305" s="215" t="s">
        <v>5762</v>
      </c>
      <c r="AS305" s="177" t="s">
        <v>6241</v>
      </c>
      <c r="AT305" s="21" t="s">
        <v>6241</v>
      </c>
      <c r="AU305" s="177">
        <v>20</v>
      </c>
      <c r="AV305" s="177">
        <f t="shared" si="172"/>
        <v>245</v>
      </c>
      <c r="AW305" s="21">
        <v>97</v>
      </c>
      <c r="AX305" s="21">
        <f t="shared" si="175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55</v>
      </c>
      <c r="BK305" s="177" t="s">
        <v>4662</v>
      </c>
      <c r="BL305" s="221" t="s">
        <v>5946</v>
      </c>
      <c r="BM305" s="177">
        <v>5</v>
      </c>
      <c r="BN305" s="177">
        <v>19</v>
      </c>
      <c r="BO305" s="177">
        <v>100</v>
      </c>
      <c r="BP305" s="32">
        <v>200</v>
      </c>
      <c r="BQ305" s="18">
        <v>300</v>
      </c>
      <c r="BR305" s="177" t="s">
        <v>4658</v>
      </c>
      <c r="BS305" s="177" t="s">
        <v>4769</v>
      </c>
      <c r="BT305" s="21">
        <f>10*PI()*12^2/4</f>
        <v>1130.9733552923256</v>
      </c>
      <c r="BU305" s="32">
        <v>30</v>
      </c>
      <c r="BV305" s="122">
        <f>10*PI()*12^2/4/BG305/BH305</f>
        <v>4.7123889803846897E-3</v>
      </c>
      <c r="BW305" s="32" t="s">
        <v>4512</v>
      </c>
      <c r="BX305" s="63">
        <v>235</v>
      </c>
      <c r="BY305" s="32">
        <v>300</v>
      </c>
      <c r="BZ305" s="63">
        <v>360</v>
      </c>
      <c r="CA305" s="32">
        <v>430</v>
      </c>
      <c r="CB305" s="73">
        <v>200000</v>
      </c>
      <c r="CC305" s="108" t="s">
        <v>4512</v>
      </c>
      <c r="CD305" s="60">
        <v>235</v>
      </c>
      <c r="CE305" s="32">
        <v>300</v>
      </c>
      <c r="CF305" s="60">
        <v>360</v>
      </c>
      <c r="CG305" s="32">
        <v>430</v>
      </c>
      <c r="CH305" s="73">
        <v>200000</v>
      </c>
      <c r="CI305" s="108" t="s">
        <v>4512</v>
      </c>
      <c r="CJ305" s="60">
        <v>235</v>
      </c>
      <c r="CK305" s="32">
        <v>300</v>
      </c>
      <c r="CL305" s="60">
        <v>360</v>
      </c>
      <c r="CM305" s="32">
        <v>430</v>
      </c>
      <c r="CN305" s="61">
        <v>200000</v>
      </c>
      <c r="CO305" s="108" t="s">
        <v>4833</v>
      </c>
      <c r="CP305" s="64">
        <v>28.74</v>
      </c>
      <c r="CQ305" s="64">
        <v>3.74</v>
      </c>
      <c r="CR305" s="69">
        <v>27070</v>
      </c>
      <c r="CS305" s="232" t="s">
        <v>5882</v>
      </c>
      <c r="CT305" s="233" t="s">
        <v>5882</v>
      </c>
      <c r="CU305" s="234" t="s">
        <v>5882</v>
      </c>
      <c r="CV305" s="177">
        <v>8.8000000000000007</v>
      </c>
      <c r="CW305" s="177">
        <v>640</v>
      </c>
      <c r="CX305" s="32">
        <v>750</v>
      </c>
      <c r="CY305" s="177">
        <v>800</v>
      </c>
      <c r="CZ305" s="32">
        <v>940</v>
      </c>
      <c r="DA305" s="61">
        <v>200000</v>
      </c>
      <c r="DB305" s="41" t="s">
        <v>5942</v>
      </c>
      <c r="DC305" s="177" t="s">
        <v>4631</v>
      </c>
      <c r="DD305" s="357" t="s">
        <v>4636</v>
      </c>
    </row>
    <row r="306" spans="1:108" ht="16.2" thickBot="1">
      <c r="A306" s="18">
        <v>301</v>
      </c>
      <c r="B306" s="363"/>
      <c r="C306" s="363"/>
      <c r="D306" s="383"/>
      <c r="E306" s="386"/>
      <c r="F306" s="363"/>
      <c r="G306" s="363"/>
      <c r="H306" s="363"/>
      <c r="I306" s="151" t="s">
        <v>4768</v>
      </c>
      <c r="J306" s="155" t="s">
        <v>4604</v>
      </c>
      <c r="K306" s="178" t="s">
        <v>6156</v>
      </c>
      <c r="L306" s="155" t="s">
        <v>4577</v>
      </c>
      <c r="M306" s="178" t="s">
        <v>4781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5882</v>
      </c>
      <c r="S306" s="178" t="s">
        <v>4474</v>
      </c>
      <c r="T306" s="178" t="s">
        <v>5882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1"/>
        <v>4</v>
      </c>
      <c r="AR306" s="155" t="s">
        <v>5762</v>
      </c>
      <c r="AS306" s="178" t="s">
        <v>6241</v>
      </c>
      <c r="AT306" s="23" t="s">
        <v>6241</v>
      </c>
      <c r="AU306" s="178">
        <v>20</v>
      </c>
      <c r="AV306" s="178">
        <f t="shared" si="172"/>
        <v>245</v>
      </c>
      <c r="AW306" s="23">
        <v>97</v>
      </c>
      <c r="AX306" s="23">
        <f t="shared" si="175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55</v>
      </c>
      <c r="BK306" s="178" t="s">
        <v>4662</v>
      </c>
      <c r="BL306" s="155" t="s">
        <v>5946</v>
      </c>
      <c r="BM306" s="178">
        <v>5</v>
      </c>
      <c r="BN306" s="178">
        <v>19</v>
      </c>
      <c r="BO306" s="178">
        <v>100</v>
      </c>
      <c r="BP306" s="34">
        <v>200</v>
      </c>
      <c r="BQ306" s="14">
        <v>300</v>
      </c>
      <c r="BR306" s="178" t="s">
        <v>4658</v>
      </c>
      <c r="BS306" s="178" t="s">
        <v>4769</v>
      </c>
      <c r="BT306" s="23">
        <f>10*PI()*12^2/4</f>
        <v>1130.9733552923256</v>
      </c>
      <c r="BU306" s="34">
        <v>30</v>
      </c>
      <c r="BV306" s="123">
        <f>10*PI()*12^2/4/BG306/BH306</f>
        <v>4.7123889803846897E-3</v>
      </c>
      <c r="BW306" s="34" t="s">
        <v>4512</v>
      </c>
      <c r="BX306" s="74">
        <v>235</v>
      </c>
      <c r="BY306" s="34">
        <v>300</v>
      </c>
      <c r="BZ306" s="74">
        <v>360</v>
      </c>
      <c r="CA306" s="34">
        <v>430</v>
      </c>
      <c r="CB306" s="119">
        <v>200000</v>
      </c>
      <c r="CC306" s="134" t="s">
        <v>4512</v>
      </c>
      <c r="CD306" s="87">
        <v>235</v>
      </c>
      <c r="CE306" s="34">
        <v>300</v>
      </c>
      <c r="CF306" s="87">
        <v>360</v>
      </c>
      <c r="CG306" s="34">
        <v>430</v>
      </c>
      <c r="CH306" s="119">
        <v>200000</v>
      </c>
      <c r="CI306" s="134" t="s">
        <v>4512</v>
      </c>
      <c r="CJ306" s="87">
        <v>235</v>
      </c>
      <c r="CK306" s="34">
        <v>300</v>
      </c>
      <c r="CL306" s="87">
        <v>360</v>
      </c>
      <c r="CM306" s="34">
        <v>430</v>
      </c>
      <c r="CN306" s="77">
        <v>200000</v>
      </c>
      <c r="CO306" s="134" t="s">
        <v>4833</v>
      </c>
      <c r="CP306" s="84">
        <v>28.74</v>
      </c>
      <c r="CQ306" s="84">
        <v>3.74</v>
      </c>
      <c r="CR306" s="83">
        <v>27070</v>
      </c>
      <c r="CS306" s="235" t="s">
        <v>5882</v>
      </c>
      <c r="CT306" s="236" t="s">
        <v>5882</v>
      </c>
      <c r="CU306" s="237" t="s">
        <v>5882</v>
      </c>
      <c r="CV306" s="178">
        <v>8.8000000000000007</v>
      </c>
      <c r="CW306" s="178">
        <v>640</v>
      </c>
      <c r="CX306" s="34">
        <v>750</v>
      </c>
      <c r="CY306" s="178">
        <v>800</v>
      </c>
      <c r="CZ306" s="34">
        <v>940</v>
      </c>
      <c r="DA306" s="77">
        <v>200000</v>
      </c>
      <c r="DB306" s="42" t="s">
        <v>5943</v>
      </c>
      <c r="DC306" s="178" t="s">
        <v>4631</v>
      </c>
      <c r="DD306" s="358" t="s">
        <v>4636</v>
      </c>
    </row>
    <row r="307" spans="1:108">
      <c r="A307" s="18">
        <v>302</v>
      </c>
      <c r="B307" s="361">
        <v>45</v>
      </c>
      <c r="C307" s="361">
        <v>2012</v>
      </c>
      <c r="D307" s="361" t="s">
        <v>4834</v>
      </c>
      <c r="E307" s="371" t="s">
        <v>4928</v>
      </c>
      <c r="F307" s="361">
        <v>2</v>
      </c>
      <c r="G307" s="361" t="s">
        <v>6026</v>
      </c>
      <c r="H307" s="361" t="s">
        <v>4754</v>
      </c>
      <c r="I307" s="43" t="s">
        <v>4806</v>
      </c>
      <c r="J307" s="214" t="s">
        <v>4399</v>
      </c>
      <c r="K307" s="176" t="s">
        <v>5882</v>
      </c>
      <c r="L307" s="259" t="s">
        <v>4577</v>
      </c>
      <c r="M307" s="176" t="s">
        <v>4780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5882</v>
      </c>
      <c r="S307" s="176" t="s">
        <v>4474</v>
      </c>
      <c r="T307" s="176" t="s">
        <v>5882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6">(AO307-AF307)-AQ307</f>
        <v>22.5</v>
      </c>
      <c r="AQ307" s="16">
        <f t="shared" si="171"/>
        <v>22.5</v>
      </c>
      <c r="AR307" s="214" t="s">
        <v>5897</v>
      </c>
      <c r="AS307" s="176" t="s">
        <v>4568</v>
      </c>
      <c r="AT307" s="16">
        <f>0.175*AV307*CY307/1000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5882</v>
      </c>
      <c r="BH307" s="228" t="s">
        <v>5882</v>
      </c>
      <c r="BI307" s="228" t="s">
        <v>5882</v>
      </c>
      <c r="BJ307" s="228" t="s">
        <v>5882</v>
      </c>
      <c r="BK307" s="228" t="s">
        <v>5882</v>
      </c>
      <c r="BL307" s="227" t="s">
        <v>5882</v>
      </c>
      <c r="BM307" s="228" t="s">
        <v>5882</v>
      </c>
      <c r="BN307" s="228" t="s">
        <v>5882</v>
      </c>
      <c r="BO307" s="228" t="s">
        <v>5882</v>
      </c>
      <c r="BP307" s="228" t="s">
        <v>5882</v>
      </c>
      <c r="BQ307" s="243" t="s">
        <v>5882</v>
      </c>
      <c r="BR307" s="228" t="s">
        <v>5882</v>
      </c>
      <c r="BS307" s="228" t="s">
        <v>5882</v>
      </c>
      <c r="BT307" s="228" t="s">
        <v>5882</v>
      </c>
      <c r="BU307" s="228" t="s">
        <v>5882</v>
      </c>
      <c r="BV307" s="243" t="s">
        <v>5882</v>
      </c>
      <c r="BW307" s="215" t="s">
        <v>4512</v>
      </c>
      <c r="BX307" s="177">
        <v>235</v>
      </c>
      <c r="BY307" s="21">
        <f>(345+338)/2</f>
        <v>341.5</v>
      </c>
      <c r="BZ307" s="21">
        <v>360</v>
      </c>
      <c r="CA307" s="21">
        <f>(456+535)/2</f>
        <v>495.5</v>
      </c>
      <c r="CB307" s="76">
        <v>200000</v>
      </c>
      <c r="CC307" s="177" t="s">
        <v>4512</v>
      </c>
      <c r="CD307" s="177">
        <v>235</v>
      </c>
      <c r="CE307" s="21">
        <f>(343+356)/2</f>
        <v>349.5</v>
      </c>
      <c r="CF307" s="177">
        <v>360</v>
      </c>
      <c r="CG307" s="177">
        <f>(456+480)/2</f>
        <v>468</v>
      </c>
      <c r="CH307" s="76">
        <v>200000</v>
      </c>
      <c r="CI307" s="177" t="s">
        <v>4512</v>
      </c>
      <c r="CJ307" s="60">
        <v>235</v>
      </c>
      <c r="CK307" s="177">
        <v>310</v>
      </c>
      <c r="CL307" s="60">
        <v>360</v>
      </c>
      <c r="CM307" s="177">
        <v>464</v>
      </c>
      <c r="CN307" s="61">
        <v>200000</v>
      </c>
      <c r="CO307" s="229" t="s">
        <v>5882</v>
      </c>
      <c r="CP307" s="230" t="s">
        <v>5882</v>
      </c>
      <c r="CQ307" s="230" t="s">
        <v>5882</v>
      </c>
      <c r="CR307" s="231" t="s">
        <v>5882</v>
      </c>
      <c r="CS307" s="229" t="s">
        <v>5882</v>
      </c>
      <c r="CT307" s="230" t="s">
        <v>5882</v>
      </c>
      <c r="CU307" s="231" t="s">
        <v>5882</v>
      </c>
      <c r="CV307" s="214">
        <v>8.8000000000000007</v>
      </c>
      <c r="CW307" s="176">
        <v>640</v>
      </c>
      <c r="CX307" s="176">
        <v>893</v>
      </c>
      <c r="CY307" s="176">
        <v>800</v>
      </c>
      <c r="CZ307" s="176">
        <v>1010</v>
      </c>
      <c r="DA307" s="76">
        <v>200000</v>
      </c>
      <c r="DB307" s="156" t="s">
        <v>4846</v>
      </c>
      <c r="DC307" s="176" t="s">
        <v>4498</v>
      </c>
      <c r="DD307" s="356" t="s">
        <v>4636</v>
      </c>
    </row>
    <row r="308" spans="1:108" ht="16.2" thickBot="1">
      <c r="A308" s="18">
        <v>303</v>
      </c>
      <c r="B308" s="363"/>
      <c r="C308" s="363"/>
      <c r="D308" s="363"/>
      <c r="E308" s="373"/>
      <c r="F308" s="363"/>
      <c r="G308" s="363"/>
      <c r="H308" s="363"/>
      <c r="I308" s="42" t="s">
        <v>4807</v>
      </c>
      <c r="J308" s="155" t="s">
        <v>4399</v>
      </c>
      <c r="K308" s="178" t="s">
        <v>5882</v>
      </c>
      <c r="L308" s="155" t="s">
        <v>4622</v>
      </c>
      <c r="M308" s="178" t="s">
        <v>4786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5882</v>
      </c>
      <c r="S308" s="178" t="s">
        <v>4474</v>
      </c>
      <c r="T308" s="178" t="s">
        <v>5882</v>
      </c>
      <c r="U308" s="178" t="s">
        <v>4629</v>
      </c>
      <c r="V308" s="14">
        <v>6</v>
      </c>
      <c r="W308" s="269">
        <v>0</v>
      </c>
      <c r="X308" s="14" t="s">
        <v>5882</v>
      </c>
      <c r="Y308" s="222" t="s">
        <v>5882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6"/>
        <v>22.5</v>
      </c>
      <c r="AQ308" s="23">
        <f t="shared" si="171"/>
        <v>22.5</v>
      </c>
      <c r="AR308" s="155" t="s">
        <v>5897</v>
      </c>
      <c r="AS308" s="178" t="s">
        <v>4568</v>
      </c>
      <c r="AT308" s="23">
        <f>0.175*AV308*CY308/1000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5882</v>
      </c>
      <c r="BH308" s="223" t="s">
        <v>5882</v>
      </c>
      <c r="BI308" s="223" t="s">
        <v>5882</v>
      </c>
      <c r="BJ308" s="223" t="s">
        <v>5882</v>
      </c>
      <c r="BK308" s="223" t="s">
        <v>5882</v>
      </c>
      <c r="BL308" s="222" t="s">
        <v>5882</v>
      </c>
      <c r="BM308" s="223" t="s">
        <v>5882</v>
      </c>
      <c r="BN308" s="223" t="s">
        <v>5882</v>
      </c>
      <c r="BO308" s="223" t="s">
        <v>5882</v>
      </c>
      <c r="BP308" s="223" t="s">
        <v>5882</v>
      </c>
      <c r="BQ308" s="245" t="s">
        <v>5882</v>
      </c>
      <c r="BR308" s="223" t="s">
        <v>5882</v>
      </c>
      <c r="BS308" s="223" t="s">
        <v>5882</v>
      </c>
      <c r="BT308" s="223" t="s">
        <v>5882</v>
      </c>
      <c r="BU308" s="223" t="s">
        <v>5882</v>
      </c>
      <c r="BV308" s="245" t="s">
        <v>5882</v>
      </c>
      <c r="BW308" s="155" t="s">
        <v>4512</v>
      </c>
      <c r="BX308" s="178">
        <v>235</v>
      </c>
      <c r="BY308" s="23">
        <f>(345+338)/2</f>
        <v>341.5</v>
      </c>
      <c r="BZ308" s="23">
        <v>360</v>
      </c>
      <c r="CA308" s="23">
        <f>(456+535)/2</f>
        <v>495.5</v>
      </c>
      <c r="CB308" s="77">
        <v>200000</v>
      </c>
      <c r="CC308" s="178" t="s">
        <v>4512</v>
      </c>
      <c r="CD308" s="178">
        <v>235</v>
      </c>
      <c r="CE308" s="23">
        <f>(343+356)/2</f>
        <v>349.5</v>
      </c>
      <c r="CF308" s="178">
        <v>360</v>
      </c>
      <c r="CG308" s="178">
        <f>(456+480)/2</f>
        <v>468</v>
      </c>
      <c r="CH308" s="77">
        <v>200000</v>
      </c>
      <c r="CI308" s="178" t="s">
        <v>4512</v>
      </c>
      <c r="CJ308" s="87">
        <v>235</v>
      </c>
      <c r="CK308" s="178">
        <v>310</v>
      </c>
      <c r="CL308" s="87">
        <v>360</v>
      </c>
      <c r="CM308" s="178">
        <v>464</v>
      </c>
      <c r="CN308" s="77">
        <v>200000</v>
      </c>
      <c r="CO308" s="232" t="s">
        <v>5882</v>
      </c>
      <c r="CP308" s="233" t="s">
        <v>5882</v>
      </c>
      <c r="CQ308" s="233" t="s">
        <v>5882</v>
      </c>
      <c r="CR308" s="234" t="s">
        <v>5882</v>
      </c>
      <c r="CS308" s="232" t="s">
        <v>5882</v>
      </c>
      <c r="CT308" s="233" t="s">
        <v>5882</v>
      </c>
      <c r="CU308" s="234" t="s">
        <v>5882</v>
      </c>
      <c r="CV308" s="155">
        <v>8.8000000000000007</v>
      </c>
      <c r="CW308" s="178">
        <v>640</v>
      </c>
      <c r="CX308" s="178">
        <v>893</v>
      </c>
      <c r="CY308" s="178">
        <v>800</v>
      </c>
      <c r="CZ308" s="178">
        <v>1010</v>
      </c>
      <c r="DA308" s="77">
        <v>200000</v>
      </c>
      <c r="DB308" s="157" t="s">
        <v>5926</v>
      </c>
      <c r="DC308" s="155" t="s">
        <v>4498</v>
      </c>
      <c r="DD308" s="358" t="s">
        <v>4636</v>
      </c>
    </row>
    <row r="309" spans="1:108">
      <c r="A309" s="18">
        <v>304</v>
      </c>
      <c r="B309" s="361">
        <v>46</v>
      </c>
      <c r="C309" s="361">
        <v>2012</v>
      </c>
      <c r="D309" s="384" t="s">
        <v>4761</v>
      </c>
      <c r="E309" s="384" t="s">
        <v>4927</v>
      </c>
      <c r="F309" s="361">
        <v>4</v>
      </c>
      <c r="G309" s="368" t="s">
        <v>6025</v>
      </c>
      <c r="H309" s="368" t="s">
        <v>6024</v>
      </c>
      <c r="I309" s="41" t="s">
        <v>4637</v>
      </c>
      <c r="J309" s="214" t="s">
        <v>4399</v>
      </c>
      <c r="K309" s="176" t="s">
        <v>5882</v>
      </c>
      <c r="L309" s="259" t="s">
        <v>4578</v>
      </c>
      <c r="M309" s="176" t="s">
        <v>4782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5882</v>
      </c>
      <c r="S309" s="176" t="s">
        <v>4474</v>
      </c>
      <c r="T309" s="176" t="s">
        <v>5882</v>
      </c>
      <c r="U309" s="176" t="s">
        <v>6140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4889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6"/>
        <v>25</v>
      </c>
      <c r="AQ309" s="16">
        <f t="shared" si="171"/>
        <v>25</v>
      </c>
      <c r="AR309" s="214" t="s">
        <v>5897</v>
      </c>
      <c r="AS309" s="176" t="s">
        <v>6241</v>
      </c>
      <c r="AT309" s="16" t="s">
        <v>6241</v>
      </c>
      <c r="AU309" s="176">
        <v>20</v>
      </c>
      <c r="AV309" s="176">
        <f t="shared" si="172"/>
        <v>245</v>
      </c>
      <c r="AW309" s="16">
        <v>85</v>
      </c>
      <c r="AX309" s="16">
        <f t="shared" si="175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5882</v>
      </c>
      <c r="BH309" s="226" t="s">
        <v>5882</v>
      </c>
      <c r="BI309" s="226" t="s">
        <v>5882</v>
      </c>
      <c r="BJ309" s="226" t="s">
        <v>5882</v>
      </c>
      <c r="BK309" s="226" t="s">
        <v>5882</v>
      </c>
      <c r="BL309" s="225" t="s">
        <v>5882</v>
      </c>
      <c r="BM309" s="226" t="s">
        <v>5882</v>
      </c>
      <c r="BN309" s="226" t="s">
        <v>5882</v>
      </c>
      <c r="BO309" s="226" t="s">
        <v>5882</v>
      </c>
      <c r="BP309" s="226" t="s">
        <v>5882</v>
      </c>
      <c r="BQ309" s="244" t="s">
        <v>5882</v>
      </c>
      <c r="BR309" s="226" t="s">
        <v>5882</v>
      </c>
      <c r="BS309" s="226" t="s">
        <v>5882</v>
      </c>
      <c r="BT309" s="226" t="s">
        <v>5882</v>
      </c>
      <c r="BU309" s="226" t="s">
        <v>5882</v>
      </c>
      <c r="BV309" s="244" t="s">
        <v>5882</v>
      </c>
      <c r="BW309" s="176" t="s">
        <v>4513</v>
      </c>
      <c r="BX309" s="176">
        <v>275</v>
      </c>
      <c r="BY309" s="16">
        <v>371</v>
      </c>
      <c r="BZ309" s="16">
        <v>410</v>
      </c>
      <c r="CA309" s="16">
        <f>(458+531)/2</f>
        <v>494.5</v>
      </c>
      <c r="CB309" s="81">
        <v>203000</v>
      </c>
      <c r="CC309" s="214" t="s">
        <v>4416</v>
      </c>
      <c r="CD309" s="176">
        <v>355</v>
      </c>
      <c r="CE309" s="16">
        <f>(317+373)/2</f>
        <v>345</v>
      </c>
      <c r="CF309" s="16">
        <v>470</v>
      </c>
      <c r="CG309" s="16">
        <v>545</v>
      </c>
      <c r="CH309" s="81">
        <v>236500</v>
      </c>
      <c r="CI309" s="30" t="s">
        <v>4513</v>
      </c>
      <c r="CJ309" s="72">
        <v>275</v>
      </c>
      <c r="CK309" s="16">
        <v>334</v>
      </c>
      <c r="CL309" s="72">
        <v>410</v>
      </c>
      <c r="CM309" s="16">
        <v>413</v>
      </c>
      <c r="CN309" s="106">
        <v>235000</v>
      </c>
      <c r="CO309" s="229" t="s">
        <v>5882</v>
      </c>
      <c r="CP309" s="230" t="s">
        <v>5882</v>
      </c>
      <c r="CQ309" s="230" t="s">
        <v>5882</v>
      </c>
      <c r="CR309" s="231" t="s">
        <v>5882</v>
      </c>
      <c r="CS309" s="229" t="s">
        <v>5882</v>
      </c>
      <c r="CT309" s="230" t="s">
        <v>5882</v>
      </c>
      <c r="CU309" s="231" t="s">
        <v>5882</v>
      </c>
      <c r="CV309" s="176">
        <v>8.8000000000000007</v>
      </c>
      <c r="CW309" s="176">
        <v>640</v>
      </c>
      <c r="CX309" s="30">
        <v>730</v>
      </c>
      <c r="CY309" s="176">
        <v>800</v>
      </c>
      <c r="CZ309" s="30">
        <v>940</v>
      </c>
      <c r="DA309" s="76">
        <v>200000</v>
      </c>
      <c r="DB309" s="28" t="s">
        <v>5922</v>
      </c>
      <c r="DC309" s="176" t="s">
        <v>6148</v>
      </c>
      <c r="DD309" s="356" t="s">
        <v>6139</v>
      </c>
    </row>
    <row r="310" spans="1:108">
      <c r="A310" s="18">
        <v>305</v>
      </c>
      <c r="B310" s="362"/>
      <c r="C310" s="362"/>
      <c r="D310" s="385"/>
      <c r="E310" s="385"/>
      <c r="F310" s="362"/>
      <c r="G310" s="369"/>
      <c r="H310" s="369"/>
      <c r="I310" s="41" t="s">
        <v>4638</v>
      </c>
      <c r="J310" s="215" t="s">
        <v>4399</v>
      </c>
      <c r="K310" s="177" t="s">
        <v>5882</v>
      </c>
      <c r="L310" s="260" t="s">
        <v>4578</v>
      </c>
      <c r="M310" s="177" t="s">
        <v>4782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5882</v>
      </c>
      <c r="S310" s="177" t="s">
        <v>4474</v>
      </c>
      <c r="T310" s="177" t="s">
        <v>5882</v>
      </c>
      <c r="U310" s="177" t="s">
        <v>6140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4888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6"/>
        <v>25</v>
      </c>
      <c r="AQ310" s="21">
        <f t="shared" si="171"/>
        <v>25</v>
      </c>
      <c r="AR310" s="215" t="s">
        <v>5897</v>
      </c>
      <c r="AS310" s="177" t="s">
        <v>6241</v>
      </c>
      <c r="AT310" s="21" t="s">
        <v>6241</v>
      </c>
      <c r="AU310" s="177">
        <v>20</v>
      </c>
      <c r="AV310" s="177">
        <f t="shared" si="172"/>
        <v>245</v>
      </c>
      <c r="AW310" s="21">
        <v>85</v>
      </c>
      <c r="AX310" s="21">
        <f t="shared" si="175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5882</v>
      </c>
      <c r="BH310" s="228" t="s">
        <v>5882</v>
      </c>
      <c r="BI310" s="228" t="s">
        <v>5882</v>
      </c>
      <c r="BJ310" s="228" t="s">
        <v>5882</v>
      </c>
      <c r="BK310" s="228" t="s">
        <v>5882</v>
      </c>
      <c r="BL310" s="227" t="s">
        <v>5882</v>
      </c>
      <c r="BM310" s="228" t="s">
        <v>5882</v>
      </c>
      <c r="BN310" s="228" t="s">
        <v>5882</v>
      </c>
      <c r="BO310" s="228" t="s">
        <v>5882</v>
      </c>
      <c r="BP310" s="228" t="s">
        <v>5882</v>
      </c>
      <c r="BQ310" s="243" t="s">
        <v>5882</v>
      </c>
      <c r="BR310" s="228" t="s">
        <v>5882</v>
      </c>
      <c r="BS310" s="228" t="s">
        <v>5882</v>
      </c>
      <c r="BT310" s="228" t="s">
        <v>5882</v>
      </c>
      <c r="BU310" s="228" t="s">
        <v>5882</v>
      </c>
      <c r="BV310" s="243" t="s">
        <v>5882</v>
      </c>
      <c r="BW310" s="177" t="s">
        <v>4513</v>
      </c>
      <c r="BX310" s="177">
        <v>275</v>
      </c>
      <c r="BY310" s="21">
        <v>371</v>
      </c>
      <c r="BZ310" s="21">
        <v>410</v>
      </c>
      <c r="CA310" s="21">
        <f>(458+531)/2</f>
        <v>494.5</v>
      </c>
      <c r="CB310" s="69">
        <v>203000</v>
      </c>
      <c r="CC310" s="215" t="s">
        <v>4416</v>
      </c>
      <c r="CD310" s="177">
        <v>355</v>
      </c>
      <c r="CE310" s="21">
        <f>(317+373)/2</f>
        <v>345</v>
      </c>
      <c r="CF310" s="21">
        <v>470</v>
      </c>
      <c r="CG310" s="21">
        <v>545</v>
      </c>
      <c r="CH310" s="69">
        <v>236500</v>
      </c>
      <c r="CI310" s="32" t="s">
        <v>4513</v>
      </c>
      <c r="CJ310" s="47">
        <v>275</v>
      </c>
      <c r="CK310" s="21">
        <v>334</v>
      </c>
      <c r="CL310" s="47">
        <v>410</v>
      </c>
      <c r="CM310" s="21">
        <v>413</v>
      </c>
      <c r="CN310" s="62">
        <v>235000</v>
      </c>
      <c r="CO310" s="232" t="s">
        <v>5882</v>
      </c>
      <c r="CP310" s="233" t="s">
        <v>5882</v>
      </c>
      <c r="CQ310" s="233" t="s">
        <v>5882</v>
      </c>
      <c r="CR310" s="234" t="s">
        <v>5882</v>
      </c>
      <c r="CS310" s="232" t="s">
        <v>5882</v>
      </c>
      <c r="CT310" s="233" t="s">
        <v>5882</v>
      </c>
      <c r="CU310" s="234" t="s">
        <v>5882</v>
      </c>
      <c r="CV310" s="177">
        <v>8.8000000000000007</v>
      </c>
      <c r="CW310" s="177">
        <v>640</v>
      </c>
      <c r="CX310" s="32">
        <v>730</v>
      </c>
      <c r="CY310" s="177">
        <v>800</v>
      </c>
      <c r="CZ310" s="32">
        <v>940</v>
      </c>
      <c r="DA310" s="61">
        <v>200000</v>
      </c>
      <c r="DB310" s="29" t="s">
        <v>6141</v>
      </c>
      <c r="DC310" s="177" t="s">
        <v>6148</v>
      </c>
      <c r="DD310" s="357" t="s">
        <v>6139</v>
      </c>
    </row>
    <row r="311" spans="1:108">
      <c r="A311" s="18">
        <v>306</v>
      </c>
      <c r="B311" s="362"/>
      <c r="C311" s="362"/>
      <c r="D311" s="385"/>
      <c r="E311" s="385"/>
      <c r="F311" s="362"/>
      <c r="G311" s="369"/>
      <c r="H311" s="369"/>
      <c r="I311" s="41" t="s">
        <v>4639</v>
      </c>
      <c r="J311" s="215" t="s">
        <v>4399</v>
      </c>
      <c r="K311" s="177" t="s">
        <v>5882</v>
      </c>
      <c r="L311" s="260" t="s">
        <v>4578</v>
      </c>
      <c r="M311" s="177" t="s">
        <v>4782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5882</v>
      </c>
      <c r="S311" s="177" t="s">
        <v>4474</v>
      </c>
      <c r="T311" s="177" t="s">
        <v>5882</v>
      </c>
      <c r="U311" s="177" t="s">
        <v>6140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4887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6"/>
        <v>25</v>
      </c>
      <c r="AQ311" s="21">
        <f t="shared" si="171"/>
        <v>25</v>
      </c>
      <c r="AR311" s="215" t="s">
        <v>5897</v>
      </c>
      <c r="AS311" s="177" t="s">
        <v>6241</v>
      </c>
      <c r="AT311" s="21" t="s">
        <v>6241</v>
      </c>
      <c r="AU311" s="177">
        <v>20</v>
      </c>
      <c r="AV311" s="177">
        <f t="shared" si="172"/>
        <v>245</v>
      </c>
      <c r="AW311" s="21">
        <v>85</v>
      </c>
      <c r="AX311" s="21">
        <f t="shared" si="175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5882</v>
      </c>
      <c r="BH311" s="228" t="s">
        <v>5882</v>
      </c>
      <c r="BI311" s="228" t="s">
        <v>5882</v>
      </c>
      <c r="BJ311" s="228" t="s">
        <v>5882</v>
      </c>
      <c r="BK311" s="228" t="s">
        <v>5882</v>
      </c>
      <c r="BL311" s="227" t="s">
        <v>5882</v>
      </c>
      <c r="BM311" s="228" t="s">
        <v>5882</v>
      </c>
      <c r="BN311" s="228" t="s">
        <v>5882</v>
      </c>
      <c r="BO311" s="228" t="s">
        <v>5882</v>
      </c>
      <c r="BP311" s="228" t="s">
        <v>5882</v>
      </c>
      <c r="BQ311" s="243" t="s">
        <v>5882</v>
      </c>
      <c r="BR311" s="228" t="s">
        <v>5882</v>
      </c>
      <c r="BS311" s="228" t="s">
        <v>5882</v>
      </c>
      <c r="BT311" s="228" t="s">
        <v>5882</v>
      </c>
      <c r="BU311" s="228" t="s">
        <v>5882</v>
      </c>
      <c r="BV311" s="243" t="s">
        <v>5882</v>
      </c>
      <c r="BW311" s="177" t="s">
        <v>4513</v>
      </c>
      <c r="BX311" s="177">
        <v>275</v>
      </c>
      <c r="BY311" s="21">
        <v>371</v>
      </c>
      <c r="BZ311" s="21">
        <v>410</v>
      </c>
      <c r="CA311" s="21">
        <f>(458+531)/2</f>
        <v>494.5</v>
      </c>
      <c r="CB311" s="69">
        <v>203000</v>
      </c>
      <c r="CC311" s="215" t="s">
        <v>4416</v>
      </c>
      <c r="CD311" s="177">
        <v>355</v>
      </c>
      <c r="CE311" s="21">
        <f>(317+373)/2</f>
        <v>345</v>
      </c>
      <c r="CF311" s="21">
        <v>470</v>
      </c>
      <c r="CG311" s="21">
        <v>545</v>
      </c>
      <c r="CH311" s="69">
        <v>236500</v>
      </c>
      <c r="CI311" s="32" t="s">
        <v>4513</v>
      </c>
      <c r="CJ311" s="47">
        <v>275</v>
      </c>
      <c r="CK311" s="21">
        <v>334</v>
      </c>
      <c r="CL311" s="47">
        <v>410</v>
      </c>
      <c r="CM311" s="21">
        <v>413</v>
      </c>
      <c r="CN311" s="62">
        <v>235000</v>
      </c>
      <c r="CO311" s="232" t="s">
        <v>5882</v>
      </c>
      <c r="CP311" s="233" t="s">
        <v>5882</v>
      </c>
      <c r="CQ311" s="233" t="s">
        <v>5882</v>
      </c>
      <c r="CR311" s="234" t="s">
        <v>5882</v>
      </c>
      <c r="CS311" s="232" t="s">
        <v>5882</v>
      </c>
      <c r="CT311" s="233" t="s">
        <v>5882</v>
      </c>
      <c r="CU311" s="234" t="s">
        <v>5882</v>
      </c>
      <c r="CV311" s="177">
        <v>8.8000000000000007</v>
      </c>
      <c r="CW311" s="177">
        <v>640</v>
      </c>
      <c r="CX311" s="32">
        <v>730</v>
      </c>
      <c r="CY311" s="177">
        <v>800</v>
      </c>
      <c r="CZ311" s="32">
        <v>940</v>
      </c>
      <c r="DA311" s="61">
        <v>200000</v>
      </c>
      <c r="DB311" s="29" t="s">
        <v>6141</v>
      </c>
      <c r="DC311" s="177" t="s">
        <v>6148</v>
      </c>
      <c r="DD311" s="357" t="s">
        <v>6139</v>
      </c>
    </row>
    <row r="312" spans="1:108" ht="16.2" thickBot="1">
      <c r="A312" s="18">
        <v>307</v>
      </c>
      <c r="B312" s="363"/>
      <c r="C312" s="363"/>
      <c r="D312" s="386"/>
      <c r="E312" s="386"/>
      <c r="F312" s="363"/>
      <c r="G312" s="370"/>
      <c r="H312" s="370"/>
      <c r="I312" s="41" t="s">
        <v>4640</v>
      </c>
      <c r="J312" s="215" t="s">
        <v>4399</v>
      </c>
      <c r="K312" s="177" t="s">
        <v>5882</v>
      </c>
      <c r="L312" s="260" t="s">
        <v>4578</v>
      </c>
      <c r="M312" s="177" t="s">
        <v>4782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5882</v>
      </c>
      <c r="S312" s="177" t="s">
        <v>4474</v>
      </c>
      <c r="T312" s="177" t="s">
        <v>5882</v>
      </c>
      <c r="U312" s="177" t="s">
        <v>6140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4886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6"/>
        <v>25</v>
      </c>
      <c r="AQ312" s="21">
        <f t="shared" si="171"/>
        <v>25</v>
      </c>
      <c r="AR312" s="215" t="s">
        <v>5897</v>
      </c>
      <c r="AS312" s="177" t="s">
        <v>6241</v>
      </c>
      <c r="AT312" s="21" t="s">
        <v>6241</v>
      </c>
      <c r="AU312" s="177">
        <v>20</v>
      </c>
      <c r="AV312" s="177">
        <f t="shared" si="172"/>
        <v>245</v>
      </c>
      <c r="AW312" s="21">
        <v>85</v>
      </c>
      <c r="AX312" s="21">
        <f t="shared" si="175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5882</v>
      </c>
      <c r="BH312" s="228" t="s">
        <v>5882</v>
      </c>
      <c r="BI312" s="228" t="s">
        <v>5882</v>
      </c>
      <c r="BJ312" s="228" t="s">
        <v>5882</v>
      </c>
      <c r="BK312" s="228" t="s">
        <v>5882</v>
      </c>
      <c r="BL312" s="227" t="s">
        <v>5882</v>
      </c>
      <c r="BM312" s="228" t="s">
        <v>5882</v>
      </c>
      <c r="BN312" s="228" t="s">
        <v>5882</v>
      </c>
      <c r="BO312" s="228" t="s">
        <v>5882</v>
      </c>
      <c r="BP312" s="228" t="s">
        <v>5882</v>
      </c>
      <c r="BQ312" s="243" t="s">
        <v>5882</v>
      </c>
      <c r="BR312" s="228" t="s">
        <v>5882</v>
      </c>
      <c r="BS312" s="228" t="s">
        <v>5882</v>
      </c>
      <c r="BT312" s="228" t="s">
        <v>5882</v>
      </c>
      <c r="BU312" s="228" t="s">
        <v>5882</v>
      </c>
      <c r="BV312" s="243" t="s">
        <v>5882</v>
      </c>
      <c r="BW312" s="177" t="s">
        <v>4513</v>
      </c>
      <c r="BX312" s="177">
        <v>275</v>
      </c>
      <c r="BY312" s="21">
        <v>371</v>
      </c>
      <c r="BZ312" s="21">
        <v>410</v>
      </c>
      <c r="CA312" s="21">
        <f>(458+531)/2</f>
        <v>494.5</v>
      </c>
      <c r="CB312" s="69">
        <v>203000</v>
      </c>
      <c r="CC312" s="215" t="s">
        <v>4416</v>
      </c>
      <c r="CD312" s="177">
        <v>355</v>
      </c>
      <c r="CE312" s="21">
        <f>(317+373)/2</f>
        <v>345</v>
      </c>
      <c r="CF312" s="21">
        <v>470</v>
      </c>
      <c r="CG312" s="21">
        <v>545</v>
      </c>
      <c r="CH312" s="69">
        <v>236500</v>
      </c>
      <c r="CI312" s="32" t="s">
        <v>4513</v>
      </c>
      <c r="CJ312" s="47">
        <v>275</v>
      </c>
      <c r="CK312" s="21">
        <v>334</v>
      </c>
      <c r="CL312" s="47">
        <v>410</v>
      </c>
      <c r="CM312" s="21">
        <v>413</v>
      </c>
      <c r="CN312" s="62">
        <v>235000</v>
      </c>
      <c r="CO312" s="232" t="s">
        <v>5882</v>
      </c>
      <c r="CP312" s="233" t="s">
        <v>5882</v>
      </c>
      <c r="CQ312" s="233" t="s">
        <v>5882</v>
      </c>
      <c r="CR312" s="234" t="s">
        <v>5882</v>
      </c>
      <c r="CS312" s="232" t="s">
        <v>5882</v>
      </c>
      <c r="CT312" s="233" t="s">
        <v>5882</v>
      </c>
      <c r="CU312" s="234" t="s">
        <v>5882</v>
      </c>
      <c r="CV312" s="177">
        <v>8.8000000000000007</v>
      </c>
      <c r="CW312" s="177">
        <v>640</v>
      </c>
      <c r="CX312" s="32">
        <v>730</v>
      </c>
      <c r="CY312" s="177">
        <v>800</v>
      </c>
      <c r="CZ312" s="32">
        <v>940</v>
      </c>
      <c r="DA312" s="61">
        <v>200000</v>
      </c>
      <c r="DB312" s="29" t="s">
        <v>5922</v>
      </c>
      <c r="DC312" s="177" t="s">
        <v>6148</v>
      </c>
      <c r="DD312" s="357" t="s">
        <v>6139</v>
      </c>
    </row>
    <row r="313" spans="1:108">
      <c r="A313" s="18">
        <v>308</v>
      </c>
      <c r="B313" s="361">
        <v>47</v>
      </c>
      <c r="C313" s="361">
        <v>2013</v>
      </c>
      <c r="D313" s="364" t="s">
        <v>5742</v>
      </c>
      <c r="E313" s="364" t="s">
        <v>5746</v>
      </c>
      <c r="F313" s="361">
        <v>7</v>
      </c>
      <c r="G313" s="368" t="s">
        <v>6003</v>
      </c>
      <c r="H313" s="368" t="s">
        <v>5992</v>
      </c>
      <c r="I313" s="43" t="s">
        <v>4581</v>
      </c>
      <c r="J313" s="214" t="s">
        <v>4399</v>
      </c>
      <c r="K313" s="176" t="s">
        <v>5882</v>
      </c>
      <c r="L313" s="259" t="s">
        <v>4578</v>
      </c>
      <c r="M313" s="176" t="s">
        <v>4782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5882</v>
      </c>
      <c r="S313" s="176" t="s">
        <v>4474</v>
      </c>
      <c r="T313" s="176" t="s">
        <v>5882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4809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6"/>
        <v>20.300000000000011</v>
      </c>
      <c r="AQ313" s="16">
        <f t="shared" si="171"/>
        <v>20.300000000000011</v>
      </c>
      <c r="AR313" s="214" t="s">
        <v>5743</v>
      </c>
      <c r="AS313" s="30" t="s">
        <v>5748</v>
      </c>
      <c r="AT313" s="31">
        <v>57.192744999999995</v>
      </c>
      <c r="AU313" s="176">
        <v>16</v>
      </c>
      <c r="AV313" s="176">
        <f t="shared" si="172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5882</v>
      </c>
      <c r="BH313" s="226" t="s">
        <v>5882</v>
      </c>
      <c r="BI313" s="226" t="s">
        <v>5882</v>
      </c>
      <c r="BJ313" s="226" t="s">
        <v>5882</v>
      </c>
      <c r="BK313" s="226" t="s">
        <v>5882</v>
      </c>
      <c r="BL313" s="225" t="s">
        <v>5882</v>
      </c>
      <c r="BM313" s="226" t="s">
        <v>5882</v>
      </c>
      <c r="BN313" s="226" t="s">
        <v>5882</v>
      </c>
      <c r="BO313" s="226" t="s">
        <v>5882</v>
      </c>
      <c r="BP313" s="226" t="s">
        <v>5882</v>
      </c>
      <c r="BQ313" s="244" t="s">
        <v>5882</v>
      </c>
      <c r="BR313" s="226" t="s">
        <v>5882</v>
      </c>
      <c r="BS313" s="226" t="s">
        <v>5882</v>
      </c>
      <c r="BT313" s="226" t="s">
        <v>5882</v>
      </c>
      <c r="BU313" s="226" t="s">
        <v>5882</v>
      </c>
      <c r="BV313" s="244" t="s">
        <v>5882</v>
      </c>
      <c r="BW313" s="214" t="s">
        <v>4416</v>
      </c>
      <c r="BX313" s="176">
        <v>355</v>
      </c>
      <c r="BY313" s="16">
        <v>437</v>
      </c>
      <c r="BZ313" s="16">
        <v>470</v>
      </c>
      <c r="CA313" s="16">
        <v>507</v>
      </c>
      <c r="CB313" s="81">
        <v>205000</v>
      </c>
      <c r="CC313" s="214" t="s">
        <v>4416</v>
      </c>
      <c r="CD313" s="176">
        <v>355</v>
      </c>
      <c r="CE313" s="16">
        <v>394</v>
      </c>
      <c r="CF313" s="16">
        <v>470</v>
      </c>
      <c r="CG313" s="16">
        <v>501</v>
      </c>
      <c r="CH313" s="81">
        <v>205000</v>
      </c>
      <c r="CI313" s="30" t="s">
        <v>4416</v>
      </c>
      <c r="CJ313" s="176">
        <v>355</v>
      </c>
      <c r="CK313" s="16">
        <f>1.1*CJ313</f>
        <v>390.50000000000006</v>
      </c>
      <c r="CL313" s="16">
        <v>470</v>
      </c>
      <c r="CM313" s="16">
        <f>1.1*CL313</f>
        <v>517</v>
      </c>
      <c r="CN313" s="61">
        <v>200000</v>
      </c>
      <c r="CO313" s="214" t="s">
        <v>5744</v>
      </c>
      <c r="CP313" s="16">
        <v>40</v>
      </c>
      <c r="CQ313" s="31">
        <v>2.5</v>
      </c>
      <c r="CR313" s="66">
        <v>35000</v>
      </c>
      <c r="CS313" s="229" t="s">
        <v>5882</v>
      </c>
      <c r="CT313" s="230" t="s">
        <v>5882</v>
      </c>
      <c r="CU313" s="231" t="s">
        <v>5882</v>
      </c>
      <c r="CV313" s="176">
        <v>8.8000000000000007</v>
      </c>
      <c r="CW313" s="176">
        <v>640</v>
      </c>
      <c r="CX313" s="176">
        <v>752</v>
      </c>
      <c r="CY313" s="176">
        <v>800</v>
      </c>
      <c r="CZ313" s="176">
        <v>987</v>
      </c>
      <c r="DA313" s="95">
        <v>205000</v>
      </c>
      <c r="DB313" s="28" t="s">
        <v>5747</v>
      </c>
      <c r="DC313" s="176" t="s">
        <v>4498</v>
      </c>
      <c r="DD313" s="356" t="s">
        <v>4636</v>
      </c>
    </row>
    <row r="314" spans="1:108">
      <c r="A314" s="18">
        <v>309</v>
      </c>
      <c r="B314" s="362"/>
      <c r="C314" s="362"/>
      <c r="D314" s="377"/>
      <c r="E314" s="377"/>
      <c r="F314" s="362"/>
      <c r="G314" s="369"/>
      <c r="H314" s="369"/>
      <c r="I314" s="41" t="s">
        <v>4451</v>
      </c>
      <c r="J314" s="215" t="s">
        <v>4399</v>
      </c>
      <c r="K314" s="177" t="s">
        <v>5882</v>
      </c>
      <c r="L314" s="260" t="s">
        <v>4578</v>
      </c>
      <c r="M314" s="177" t="s">
        <v>4782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5882</v>
      </c>
      <c r="S314" s="177" t="s">
        <v>4474</v>
      </c>
      <c r="T314" s="177" t="s">
        <v>5882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5578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6"/>
        <v>20.099999999999994</v>
      </c>
      <c r="AQ314" s="21">
        <f t="shared" si="171"/>
        <v>20.099999999999994</v>
      </c>
      <c r="AR314" s="215" t="s">
        <v>5743</v>
      </c>
      <c r="AS314" s="32" t="s">
        <v>5748</v>
      </c>
      <c r="AT314" s="33">
        <v>54.875424999999993</v>
      </c>
      <c r="AU314" s="177">
        <v>16</v>
      </c>
      <c r="AV314" s="177">
        <f t="shared" si="172"/>
        <v>157</v>
      </c>
      <c r="AW314" s="21">
        <f t="shared" ref="AW314:AW319" si="177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5882</v>
      </c>
      <c r="BH314" s="228" t="s">
        <v>5882</v>
      </c>
      <c r="BI314" s="228" t="s">
        <v>5882</v>
      </c>
      <c r="BJ314" s="228" t="s">
        <v>5882</v>
      </c>
      <c r="BK314" s="228" t="s">
        <v>5882</v>
      </c>
      <c r="BL314" s="227" t="s">
        <v>5882</v>
      </c>
      <c r="BM314" s="228" t="s">
        <v>5882</v>
      </c>
      <c r="BN314" s="228" t="s">
        <v>5882</v>
      </c>
      <c r="BO314" s="228" t="s">
        <v>5882</v>
      </c>
      <c r="BP314" s="228" t="s">
        <v>5882</v>
      </c>
      <c r="BQ314" s="243" t="s">
        <v>5882</v>
      </c>
      <c r="BR314" s="228" t="s">
        <v>5882</v>
      </c>
      <c r="BS314" s="228" t="s">
        <v>5882</v>
      </c>
      <c r="BT314" s="228" t="s">
        <v>5882</v>
      </c>
      <c r="BU314" s="228" t="s">
        <v>5882</v>
      </c>
      <c r="BV314" s="243" t="s">
        <v>5882</v>
      </c>
      <c r="BW314" s="215" t="s">
        <v>4416</v>
      </c>
      <c r="BX314" s="177">
        <v>355</v>
      </c>
      <c r="BY314" s="21">
        <v>440</v>
      </c>
      <c r="BZ314" s="21">
        <v>470</v>
      </c>
      <c r="CA314" s="21">
        <v>517</v>
      </c>
      <c r="CB314" s="69">
        <v>205000</v>
      </c>
      <c r="CC314" s="215" t="s">
        <v>4416</v>
      </c>
      <c r="CD314" s="177">
        <v>355</v>
      </c>
      <c r="CE314" s="21">
        <v>385</v>
      </c>
      <c r="CF314" s="21">
        <v>470</v>
      </c>
      <c r="CG314" s="21">
        <v>495</v>
      </c>
      <c r="CH314" s="69">
        <v>201000</v>
      </c>
      <c r="CI314" s="32" t="s">
        <v>4416</v>
      </c>
      <c r="CJ314" s="177">
        <v>355</v>
      </c>
      <c r="CK314" s="21">
        <f t="shared" ref="CK314:CM319" si="178">1.1*CJ314</f>
        <v>390.50000000000006</v>
      </c>
      <c r="CL314" s="21">
        <v>470</v>
      </c>
      <c r="CM314" s="21">
        <f t="shared" si="178"/>
        <v>517</v>
      </c>
      <c r="CN314" s="61">
        <v>200000</v>
      </c>
      <c r="CO314" s="215" t="s">
        <v>5744</v>
      </c>
      <c r="CP314" s="21">
        <v>45</v>
      </c>
      <c r="CQ314" s="33">
        <v>2.5</v>
      </c>
      <c r="CR314" s="67">
        <v>35000</v>
      </c>
      <c r="CS314" s="232" t="s">
        <v>5882</v>
      </c>
      <c r="CT314" s="233" t="s">
        <v>5882</v>
      </c>
      <c r="CU314" s="234" t="s">
        <v>5882</v>
      </c>
      <c r="CV314" s="177">
        <v>8.8000000000000007</v>
      </c>
      <c r="CW314" s="177">
        <v>640</v>
      </c>
      <c r="CX314" s="177">
        <v>752</v>
      </c>
      <c r="CY314" s="177">
        <v>800</v>
      </c>
      <c r="CZ314" s="177">
        <v>987</v>
      </c>
      <c r="DA314" s="98">
        <v>205000</v>
      </c>
      <c r="DB314" s="29" t="s">
        <v>5747</v>
      </c>
      <c r="DC314" s="177" t="s">
        <v>4498</v>
      </c>
      <c r="DD314" s="357" t="s">
        <v>4636</v>
      </c>
    </row>
    <row r="315" spans="1:108">
      <c r="A315" s="18">
        <v>310</v>
      </c>
      <c r="B315" s="362"/>
      <c r="C315" s="362"/>
      <c r="D315" s="377"/>
      <c r="E315" s="377"/>
      <c r="F315" s="362"/>
      <c r="G315" s="369"/>
      <c r="H315" s="369"/>
      <c r="I315" s="41" t="s">
        <v>4453</v>
      </c>
      <c r="J315" s="215" t="s">
        <v>4399</v>
      </c>
      <c r="K315" s="177" t="s">
        <v>5882</v>
      </c>
      <c r="L315" s="260" t="s">
        <v>4578</v>
      </c>
      <c r="M315" s="177" t="s">
        <v>4782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5882</v>
      </c>
      <c r="S315" s="177" t="s">
        <v>4474</v>
      </c>
      <c r="T315" s="177" t="s">
        <v>5882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6"/>
        <v>20.099999999999994</v>
      </c>
      <c r="AQ315" s="21">
        <f t="shared" si="171"/>
        <v>20.099999999999994</v>
      </c>
      <c r="AR315" s="215" t="s">
        <v>5743</v>
      </c>
      <c r="AS315" s="32" t="s">
        <v>5748</v>
      </c>
      <c r="AT315" s="33">
        <v>54.714500000000001</v>
      </c>
      <c r="AU315" s="177">
        <v>16</v>
      </c>
      <c r="AV315" s="177">
        <f t="shared" si="172"/>
        <v>157</v>
      </c>
      <c r="AW315" s="21">
        <f t="shared" si="177"/>
        <v>81</v>
      </c>
      <c r="AX315" s="21">
        <f t="shared" ref="AX315:AX319" si="179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5882</v>
      </c>
      <c r="BH315" s="228" t="s">
        <v>5882</v>
      </c>
      <c r="BI315" s="228" t="s">
        <v>5882</v>
      </c>
      <c r="BJ315" s="228" t="s">
        <v>5882</v>
      </c>
      <c r="BK315" s="228" t="s">
        <v>5882</v>
      </c>
      <c r="BL315" s="227" t="s">
        <v>5882</v>
      </c>
      <c r="BM315" s="228" t="s">
        <v>5882</v>
      </c>
      <c r="BN315" s="228" t="s">
        <v>5882</v>
      </c>
      <c r="BO315" s="228" t="s">
        <v>5882</v>
      </c>
      <c r="BP315" s="228" t="s">
        <v>5882</v>
      </c>
      <c r="BQ315" s="243" t="s">
        <v>5882</v>
      </c>
      <c r="BR315" s="228" t="s">
        <v>5882</v>
      </c>
      <c r="BS315" s="228" t="s">
        <v>5882</v>
      </c>
      <c r="BT315" s="228" t="s">
        <v>5882</v>
      </c>
      <c r="BU315" s="228" t="s">
        <v>5882</v>
      </c>
      <c r="BV315" s="243" t="s">
        <v>5882</v>
      </c>
      <c r="BW315" s="215" t="s">
        <v>4416</v>
      </c>
      <c r="BX315" s="177">
        <v>355</v>
      </c>
      <c r="BY315" s="21">
        <v>449</v>
      </c>
      <c r="BZ315" s="21">
        <v>470</v>
      </c>
      <c r="CA315" s="21">
        <v>520</v>
      </c>
      <c r="CB315" s="69">
        <v>199000</v>
      </c>
      <c r="CC315" s="215" t="s">
        <v>4416</v>
      </c>
      <c r="CD315" s="177">
        <v>355</v>
      </c>
      <c r="CE315" s="21">
        <v>385</v>
      </c>
      <c r="CF315" s="21">
        <v>470</v>
      </c>
      <c r="CG315" s="21">
        <v>495</v>
      </c>
      <c r="CH315" s="69">
        <v>201000</v>
      </c>
      <c r="CI315" s="32" t="s">
        <v>4416</v>
      </c>
      <c r="CJ315" s="177">
        <v>355</v>
      </c>
      <c r="CK315" s="21">
        <f t="shared" si="178"/>
        <v>390.50000000000006</v>
      </c>
      <c r="CL315" s="21">
        <v>470</v>
      </c>
      <c r="CM315" s="21">
        <f t="shared" si="178"/>
        <v>517</v>
      </c>
      <c r="CN315" s="61">
        <v>200000</v>
      </c>
      <c r="CO315" s="215" t="s">
        <v>5744</v>
      </c>
      <c r="CP315" s="21">
        <v>39</v>
      </c>
      <c r="CQ315" s="33">
        <v>2.5</v>
      </c>
      <c r="CR315" s="67">
        <v>35000</v>
      </c>
      <c r="CS315" s="232" t="s">
        <v>5882</v>
      </c>
      <c r="CT315" s="233" t="s">
        <v>5882</v>
      </c>
      <c r="CU315" s="234" t="s">
        <v>5882</v>
      </c>
      <c r="CV315" s="177">
        <v>8.8000000000000007</v>
      </c>
      <c r="CW315" s="177">
        <v>640</v>
      </c>
      <c r="CX315" s="177">
        <v>752</v>
      </c>
      <c r="CY315" s="177">
        <v>800</v>
      </c>
      <c r="CZ315" s="177">
        <v>987</v>
      </c>
      <c r="DA315" s="98">
        <v>205000</v>
      </c>
      <c r="DB315" s="29" t="s">
        <v>5747</v>
      </c>
      <c r="DC315" s="177" t="s">
        <v>4498</v>
      </c>
      <c r="DD315" s="357" t="s">
        <v>4636</v>
      </c>
    </row>
    <row r="316" spans="1:108">
      <c r="A316" s="18">
        <v>311</v>
      </c>
      <c r="B316" s="362"/>
      <c r="C316" s="362"/>
      <c r="D316" s="377"/>
      <c r="E316" s="377"/>
      <c r="F316" s="362"/>
      <c r="G316" s="369"/>
      <c r="H316" s="369"/>
      <c r="I316" s="41" t="s">
        <v>4454</v>
      </c>
      <c r="J316" s="215" t="s">
        <v>4399</v>
      </c>
      <c r="K316" s="177" t="s">
        <v>5882</v>
      </c>
      <c r="L316" s="260" t="s">
        <v>4578</v>
      </c>
      <c r="M316" s="177" t="s">
        <v>4782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5882</v>
      </c>
      <c r="S316" s="177" t="s">
        <v>4474</v>
      </c>
      <c r="T316" s="177" t="s">
        <v>5882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6"/>
        <v>20.300000000000011</v>
      </c>
      <c r="AQ316" s="21">
        <f t="shared" si="171"/>
        <v>20.300000000000011</v>
      </c>
      <c r="AR316" s="215" t="s">
        <v>5743</v>
      </c>
      <c r="AS316" s="32" t="s">
        <v>5748</v>
      </c>
      <c r="AT316" s="33">
        <v>57.064004999999995</v>
      </c>
      <c r="AU316" s="177">
        <v>16</v>
      </c>
      <c r="AV316" s="177">
        <f t="shared" si="172"/>
        <v>157</v>
      </c>
      <c r="AW316" s="21">
        <f t="shared" si="177"/>
        <v>86.000000000000014</v>
      </c>
      <c r="AX316" s="21">
        <f t="shared" si="179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5882</v>
      </c>
      <c r="BH316" s="228" t="s">
        <v>5882</v>
      </c>
      <c r="BI316" s="228" t="s">
        <v>5882</v>
      </c>
      <c r="BJ316" s="228" t="s">
        <v>5882</v>
      </c>
      <c r="BK316" s="228" t="s">
        <v>5882</v>
      </c>
      <c r="BL316" s="227" t="s">
        <v>5882</v>
      </c>
      <c r="BM316" s="228" t="s">
        <v>5882</v>
      </c>
      <c r="BN316" s="228" t="s">
        <v>5882</v>
      </c>
      <c r="BO316" s="228" t="s">
        <v>5882</v>
      </c>
      <c r="BP316" s="228" t="s">
        <v>5882</v>
      </c>
      <c r="BQ316" s="243" t="s">
        <v>5882</v>
      </c>
      <c r="BR316" s="228" t="s">
        <v>5882</v>
      </c>
      <c r="BS316" s="228" t="s">
        <v>5882</v>
      </c>
      <c r="BT316" s="228" t="s">
        <v>5882</v>
      </c>
      <c r="BU316" s="228" t="s">
        <v>5882</v>
      </c>
      <c r="BV316" s="243" t="s">
        <v>5882</v>
      </c>
      <c r="BW316" s="215" t="s">
        <v>4416</v>
      </c>
      <c r="BX316" s="177">
        <v>355</v>
      </c>
      <c r="BY316" s="21">
        <v>449</v>
      </c>
      <c r="BZ316" s="21">
        <v>470</v>
      </c>
      <c r="CA316" s="21">
        <v>520</v>
      </c>
      <c r="CB316" s="69">
        <v>199000</v>
      </c>
      <c r="CC316" s="215" t="s">
        <v>4416</v>
      </c>
      <c r="CD316" s="177">
        <v>355</v>
      </c>
      <c r="CE316" s="21">
        <v>394</v>
      </c>
      <c r="CF316" s="21">
        <v>470</v>
      </c>
      <c r="CG316" s="21">
        <v>501</v>
      </c>
      <c r="CH316" s="69">
        <v>205000</v>
      </c>
      <c r="CI316" s="32" t="s">
        <v>4416</v>
      </c>
      <c r="CJ316" s="177">
        <v>355</v>
      </c>
      <c r="CK316" s="21">
        <f t="shared" si="178"/>
        <v>390.50000000000006</v>
      </c>
      <c r="CL316" s="21">
        <v>470</v>
      </c>
      <c r="CM316" s="21">
        <f t="shared" si="178"/>
        <v>517</v>
      </c>
      <c r="CN316" s="61">
        <v>200000</v>
      </c>
      <c r="CO316" s="215" t="s">
        <v>5744</v>
      </c>
      <c r="CP316" s="21">
        <v>40</v>
      </c>
      <c r="CQ316" s="33">
        <v>2.5</v>
      </c>
      <c r="CR316" s="67">
        <v>35000</v>
      </c>
      <c r="CS316" s="232" t="s">
        <v>5882</v>
      </c>
      <c r="CT316" s="233" t="s">
        <v>5882</v>
      </c>
      <c r="CU316" s="234" t="s">
        <v>5882</v>
      </c>
      <c r="CV316" s="177">
        <v>8.8000000000000007</v>
      </c>
      <c r="CW316" s="177">
        <v>640</v>
      </c>
      <c r="CX316" s="177">
        <v>752</v>
      </c>
      <c r="CY316" s="177">
        <v>800</v>
      </c>
      <c r="CZ316" s="177">
        <v>987</v>
      </c>
      <c r="DA316" s="98">
        <v>205000</v>
      </c>
      <c r="DB316" s="29" t="s">
        <v>5747</v>
      </c>
      <c r="DC316" s="177" t="s">
        <v>4498</v>
      </c>
      <c r="DD316" s="357" t="s">
        <v>4636</v>
      </c>
    </row>
    <row r="317" spans="1:108">
      <c r="A317" s="18">
        <v>312</v>
      </c>
      <c r="B317" s="362"/>
      <c r="C317" s="362"/>
      <c r="D317" s="377"/>
      <c r="E317" s="377"/>
      <c r="F317" s="362"/>
      <c r="G317" s="369"/>
      <c r="H317" s="369"/>
      <c r="I317" s="41" t="s">
        <v>4455</v>
      </c>
      <c r="J317" s="215" t="s">
        <v>4399</v>
      </c>
      <c r="K317" s="177" t="s">
        <v>5882</v>
      </c>
      <c r="L317" s="260" t="s">
        <v>4578</v>
      </c>
      <c r="M317" s="177" t="s">
        <v>4782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5882</v>
      </c>
      <c r="S317" s="177" t="s">
        <v>4474</v>
      </c>
      <c r="T317" s="177" t="s">
        <v>5882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4809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6"/>
        <v>20.099999999999994</v>
      </c>
      <c r="AQ317" s="21">
        <f t="shared" si="171"/>
        <v>20.099999999999994</v>
      </c>
      <c r="AR317" s="215" t="s">
        <v>5743</v>
      </c>
      <c r="AS317" s="32" t="s">
        <v>5748</v>
      </c>
      <c r="AT317" s="33">
        <v>48.374054999999998</v>
      </c>
      <c r="AU317" s="177">
        <v>16</v>
      </c>
      <c r="AV317" s="177">
        <f t="shared" si="172"/>
        <v>157</v>
      </c>
      <c r="AW317" s="21">
        <f t="shared" si="177"/>
        <v>81</v>
      </c>
      <c r="AX317" s="21">
        <f t="shared" si="179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5882</v>
      </c>
      <c r="BH317" s="228" t="s">
        <v>5882</v>
      </c>
      <c r="BI317" s="228" t="s">
        <v>5882</v>
      </c>
      <c r="BJ317" s="228" t="s">
        <v>5882</v>
      </c>
      <c r="BK317" s="228" t="s">
        <v>5882</v>
      </c>
      <c r="BL317" s="227" t="s">
        <v>5882</v>
      </c>
      <c r="BM317" s="228" t="s">
        <v>5882</v>
      </c>
      <c r="BN317" s="228" t="s">
        <v>5882</v>
      </c>
      <c r="BO317" s="228" t="s">
        <v>5882</v>
      </c>
      <c r="BP317" s="228" t="s">
        <v>5882</v>
      </c>
      <c r="BQ317" s="243" t="s">
        <v>5882</v>
      </c>
      <c r="BR317" s="228" t="s">
        <v>5882</v>
      </c>
      <c r="BS317" s="228" t="s">
        <v>5882</v>
      </c>
      <c r="BT317" s="228" t="s">
        <v>5882</v>
      </c>
      <c r="BU317" s="228" t="s">
        <v>5882</v>
      </c>
      <c r="BV317" s="243" t="s">
        <v>5882</v>
      </c>
      <c r="BW317" s="215" t="s">
        <v>4416</v>
      </c>
      <c r="BX317" s="177">
        <v>355</v>
      </c>
      <c r="BY317" s="21">
        <v>437</v>
      </c>
      <c r="BZ317" s="21">
        <v>470</v>
      </c>
      <c r="CA317" s="21">
        <v>507</v>
      </c>
      <c r="CB317" s="69">
        <v>205000</v>
      </c>
      <c r="CC317" s="215" t="s">
        <v>4416</v>
      </c>
      <c r="CD317" s="177">
        <v>355</v>
      </c>
      <c r="CE317" s="21">
        <v>385</v>
      </c>
      <c r="CF317" s="21">
        <v>470</v>
      </c>
      <c r="CG317" s="21">
        <v>495</v>
      </c>
      <c r="CH317" s="69">
        <v>201000</v>
      </c>
      <c r="CI317" s="32" t="s">
        <v>4416</v>
      </c>
      <c r="CJ317" s="177">
        <v>355</v>
      </c>
      <c r="CK317" s="21">
        <f t="shared" si="178"/>
        <v>390.50000000000006</v>
      </c>
      <c r="CL317" s="21">
        <v>470</v>
      </c>
      <c r="CM317" s="21">
        <f t="shared" si="178"/>
        <v>517</v>
      </c>
      <c r="CN317" s="61">
        <v>200000</v>
      </c>
      <c r="CO317" s="215" t="s">
        <v>5744</v>
      </c>
      <c r="CP317" s="21">
        <v>42</v>
      </c>
      <c r="CQ317" s="33">
        <v>2.5</v>
      </c>
      <c r="CR317" s="67">
        <v>35000</v>
      </c>
      <c r="CS317" s="232" t="s">
        <v>5882</v>
      </c>
      <c r="CT317" s="233" t="s">
        <v>5882</v>
      </c>
      <c r="CU317" s="234" t="s">
        <v>5882</v>
      </c>
      <c r="CV317" s="177">
        <v>8.8000000000000007</v>
      </c>
      <c r="CW317" s="177">
        <v>640</v>
      </c>
      <c r="CX317" s="177">
        <v>752</v>
      </c>
      <c r="CY317" s="177">
        <v>800</v>
      </c>
      <c r="CZ317" s="177">
        <v>987</v>
      </c>
      <c r="DA317" s="98">
        <v>205000</v>
      </c>
      <c r="DB317" s="29" t="s">
        <v>5747</v>
      </c>
      <c r="DC317" s="177" t="s">
        <v>4498</v>
      </c>
      <c r="DD317" s="357" t="s">
        <v>4636</v>
      </c>
    </row>
    <row r="318" spans="1:108">
      <c r="A318" s="18">
        <v>313</v>
      </c>
      <c r="B318" s="362"/>
      <c r="C318" s="362"/>
      <c r="D318" s="377"/>
      <c r="E318" s="377"/>
      <c r="F318" s="362"/>
      <c r="G318" s="369"/>
      <c r="H318" s="369"/>
      <c r="I318" s="41" t="s">
        <v>4456</v>
      </c>
      <c r="J318" s="215" t="s">
        <v>4399</v>
      </c>
      <c r="K318" s="177" t="s">
        <v>5882</v>
      </c>
      <c r="L318" s="260" t="s">
        <v>4578</v>
      </c>
      <c r="M318" s="177" t="s">
        <v>4782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5882</v>
      </c>
      <c r="S318" s="177" t="s">
        <v>4474</v>
      </c>
      <c r="T318" s="177" t="s">
        <v>5882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5578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6"/>
        <v>20.300000000000011</v>
      </c>
      <c r="AQ318" s="21">
        <f t="shared" si="171"/>
        <v>20.300000000000011</v>
      </c>
      <c r="AR318" s="215" t="s">
        <v>5743</v>
      </c>
      <c r="AS318" s="32" t="s">
        <v>5748</v>
      </c>
      <c r="AT318" s="33">
        <v>61.602090000000004</v>
      </c>
      <c r="AU318" s="177">
        <v>16</v>
      </c>
      <c r="AV318" s="177">
        <f t="shared" si="172"/>
        <v>157</v>
      </c>
      <c r="AW318" s="21">
        <f t="shared" si="177"/>
        <v>86.000000000000014</v>
      </c>
      <c r="AX318" s="21">
        <f t="shared" si="179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5882</v>
      </c>
      <c r="BH318" s="228" t="s">
        <v>5882</v>
      </c>
      <c r="BI318" s="228" t="s">
        <v>5882</v>
      </c>
      <c r="BJ318" s="228" t="s">
        <v>5882</v>
      </c>
      <c r="BK318" s="228" t="s">
        <v>5882</v>
      </c>
      <c r="BL318" s="227" t="s">
        <v>5882</v>
      </c>
      <c r="BM318" s="228" t="s">
        <v>5882</v>
      </c>
      <c r="BN318" s="228" t="s">
        <v>5882</v>
      </c>
      <c r="BO318" s="228" t="s">
        <v>5882</v>
      </c>
      <c r="BP318" s="228" t="s">
        <v>5882</v>
      </c>
      <c r="BQ318" s="243" t="s">
        <v>5882</v>
      </c>
      <c r="BR318" s="228" t="s">
        <v>5882</v>
      </c>
      <c r="BS318" s="228" t="s">
        <v>5882</v>
      </c>
      <c r="BT318" s="228" t="s">
        <v>5882</v>
      </c>
      <c r="BU318" s="228" t="s">
        <v>5882</v>
      </c>
      <c r="BV318" s="243" t="s">
        <v>5882</v>
      </c>
      <c r="BW318" s="215" t="s">
        <v>4416</v>
      </c>
      <c r="BX318" s="177">
        <v>355</v>
      </c>
      <c r="BY318" s="21">
        <v>440</v>
      </c>
      <c r="BZ318" s="21">
        <v>470</v>
      </c>
      <c r="CA318" s="21">
        <v>517</v>
      </c>
      <c r="CB318" s="69">
        <v>205000</v>
      </c>
      <c r="CC318" s="215" t="s">
        <v>4416</v>
      </c>
      <c r="CD318" s="177">
        <v>355</v>
      </c>
      <c r="CE318" s="21">
        <v>394</v>
      </c>
      <c r="CF318" s="21">
        <v>470</v>
      </c>
      <c r="CG318" s="21">
        <v>501</v>
      </c>
      <c r="CH318" s="69">
        <v>205000</v>
      </c>
      <c r="CI318" s="32" t="s">
        <v>4416</v>
      </c>
      <c r="CJ318" s="177">
        <v>355</v>
      </c>
      <c r="CK318" s="21">
        <f t="shared" si="178"/>
        <v>390.50000000000006</v>
      </c>
      <c r="CL318" s="21">
        <v>470</v>
      </c>
      <c r="CM318" s="21">
        <f t="shared" si="178"/>
        <v>517</v>
      </c>
      <c r="CN318" s="61">
        <v>200000</v>
      </c>
      <c r="CO318" s="215" t="s">
        <v>5744</v>
      </c>
      <c r="CP318" s="64">
        <v>40</v>
      </c>
      <c r="CQ318" s="33">
        <v>2.5</v>
      </c>
      <c r="CR318" s="67">
        <v>35000</v>
      </c>
      <c r="CS318" s="232" t="s">
        <v>5882</v>
      </c>
      <c r="CT318" s="233" t="s">
        <v>5882</v>
      </c>
      <c r="CU318" s="234" t="s">
        <v>5882</v>
      </c>
      <c r="CV318" s="177">
        <v>8.8000000000000007</v>
      </c>
      <c r="CW318" s="177">
        <v>640</v>
      </c>
      <c r="CX318" s="177">
        <v>752</v>
      </c>
      <c r="CY318" s="177">
        <v>800</v>
      </c>
      <c r="CZ318" s="177">
        <v>987</v>
      </c>
      <c r="DA318" s="98">
        <v>205000</v>
      </c>
      <c r="DB318" s="29" t="s">
        <v>5747</v>
      </c>
      <c r="DC318" s="177" t="s">
        <v>4498</v>
      </c>
      <c r="DD318" s="357" t="s">
        <v>4636</v>
      </c>
    </row>
    <row r="319" spans="1:108" ht="16.2" thickBot="1">
      <c r="A319" s="18">
        <v>314</v>
      </c>
      <c r="B319" s="363"/>
      <c r="C319" s="363"/>
      <c r="D319" s="365"/>
      <c r="E319" s="365"/>
      <c r="F319" s="363"/>
      <c r="G319" s="370"/>
      <c r="H319" s="370"/>
      <c r="I319" s="42" t="s">
        <v>4457</v>
      </c>
      <c r="J319" s="155" t="s">
        <v>4399</v>
      </c>
      <c r="K319" s="178" t="s">
        <v>5882</v>
      </c>
      <c r="L319" s="155" t="s">
        <v>4578</v>
      </c>
      <c r="M319" s="178" t="s">
        <v>4782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5882</v>
      </c>
      <c r="S319" s="178" t="s">
        <v>4474</v>
      </c>
      <c r="T319" s="178" t="s">
        <v>5882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5578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6"/>
        <v>20.300000000000011</v>
      </c>
      <c r="AQ319" s="23">
        <f t="shared" si="171"/>
        <v>20.300000000000011</v>
      </c>
      <c r="AR319" s="155" t="s">
        <v>5743</v>
      </c>
      <c r="AS319" s="34" t="s">
        <v>5748</v>
      </c>
      <c r="AT319" s="35">
        <v>55</v>
      </c>
      <c r="AU319" s="178">
        <v>16</v>
      </c>
      <c r="AV319" s="178">
        <f t="shared" si="172"/>
        <v>157</v>
      </c>
      <c r="AW319" s="23">
        <f t="shared" si="177"/>
        <v>86.000000000000014</v>
      </c>
      <c r="AX319" s="23">
        <f t="shared" si="179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5882</v>
      </c>
      <c r="BH319" s="223" t="s">
        <v>5882</v>
      </c>
      <c r="BI319" s="223" t="s">
        <v>5882</v>
      </c>
      <c r="BJ319" s="223" t="s">
        <v>5882</v>
      </c>
      <c r="BK319" s="223" t="s">
        <v>5882</v>
      </c>
      <c r="BL319" s="222" t="s">
        <v>5882</v>
      </c>
      <c r="BM319" s="223" t="s">
        <v>5882</v>
      </c>
      <c r="BN319" s="223" t="s">
        <v>5882</v>
      </c>
      <c r="BO319" s="223" t="s">
        <v>5882</v>
      </c>
      <c r="BP319" s="223" t="s">
        <v>5882</v>
      </c>
      <c r="BQ319" s="245" t="s">
        <v>5882</v>
      </c>
      <c r="BR319" s="223" t="s">
        <v>5882</v>
      </c>
      <c r="BS319" s="223" t="s">
        <v>5882</v>
      </c>
      <c r="BT319" s="223" t="s">
        <v>5882</v>
      </c>
      <c r="BU319" s="223" t="s">
        <v>5882</v>
      </c>
      <c r="BV319" s="245" t="s">
        <v>5882</v>
      </c>
      <c r="BW319" s="155" t="s">
        <v>4416</v>
      </c>
      <c r="BX319" s="178">
        <v>355</v>
      </c>
      <c r="BY319" s="23">
        <v>440</v>
      </c>
      <c r="BZ319" s="23">
        <v>470</v>
      </c>
      <c r="CA319" s="23">
        <v>517</v>
      </c>
      <c r="CB319" s="83">
        <v>205000</v>
      </c>
      <c r="CC319" s="155" t="s">
        <v>4416</v>
      </c>
      <c r="CD319" s="178">
        <v>355</v>
      </c>
      <c r="CE319" s="23">
        <v>394</v>
      </c>
      <c r="CF319" s="23">
        <v>470</v>
      </c>
      <c r="CG319" s="23">
        <v>501</v>
      </c>
      <c r="CH319" s="83">
        <v>205000</v>
      </c>
      <c r="CI319" s="34" t="s">
        <v>4416</v>
      </c>
      <c r="CJ319" s="178">
        <v>355</v>
      </c>
      <c r="CK319" s="23">
        <f t="shared" si="178"/>
        <v>390.50000000000006</v>
      </c>
      <c r="CL319" s="23">
        <v>470</v>
      </c>
      <c r="CM319" s="23">
        <f t="shared" si="178"/>
        <v>517</v>
      </c>
      <c r="CN319" s="61">
        <v>200000</v>
      </c>
      <c r="CO319" s="155" t="s">
        <v>5745</v>
      </c>
      <c r="CP319" s="84">
        <v>60</v>
      </c>
      <c r="CQ319" s="35">
        <v>2.5</v>
      </c>
      <c r="CR319" s="70">
        <v>35000</v>
      </c>
      <c r="CS319" s="235" t="s">
        <v>5882</v>
      </c>
      <c r="CT319" s="236" t="s">
        <v>5882</v>
      </c>
      <c r="CU319" s="237" t="s">
        <v>5882</v>
      </c>
      <c r="CV319" s="178">
        <v>8.8000000000000007</v>
      </c>
      <c r="CW319" s="178">
        <v>640</v>
      </c>
      <c r="CX319" s="178">
        <v>752</v>
      </c>
      <c r="CY319" s="178">
        <v>800</v>
      </c>
      <c r="CZ319" s="178">
        <v>987</v>
      </c>
      <c r="DA319" s="100">
        <v>205000</v>
      </c>
      <c r="DB319" s="27" t="s">
        <v>5747</v>
      </c>
      <c r="DC319" s="298" t="s">
        <v>4498</v>
      </c>
      <c r="DD319" s="357" t="s">
        <v>4636</v>
      </c>
    </row>
    <row r="320" spans="1:108">
      <c r="A320" s="18">
        <v>315</v>
      </c>
      <c r="B320" s="361">
        <v>48</v>
      </c>
      <c r="C320" s="361">
        <v>2014</v>
      </c>
      <c r="D320" s="361" t="s">
        <v>6053</v>
      </c>
      <c r="E320" s="361" t="s">
        <v>6063</v>
      </c>
      <c r="F320" s="361">
        <v>2</v>
      </c>
      <c r="G320" s="371" t="s">
        <v>6058</v>
      </c>
      <c r="H320" s="361" t="s">
        <v>6054</v>
      </c>
      <c r="I320" s="43" t="s">
        <v>6056</v>
      </c>
      <c r="J320" s="259" t="s">
        <v>4399</v>
      </c>
      <c r="K320" s="176" t="s">
        <v>5882</v>
      </c>
      <c r="L320" s="259" t="s">
        <v>4578</v>
      </c>
      <c r="M320" s="176" t="s">
        <v>4782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5882</v>
      </c>
      <c r="S320" s="176" t="s">
        <v>4474</v>
      </c>
      <c r="T320" s="176" t="s">
        <v>5882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5897</v>
      </c>
      <c r="AS320" s="176" t="s">
        <v>6055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5882</v>
      </c>
      <c r="BH320" s="226" t="s">
        <v>5882</v>
      </c>
      <c r="BI320" s="226" t="s">
        <v>5882</v>
      </c>
      <c r="BJ320" s="226" t="s">
        <v>5882</v>
      </c>
      <c r="BK320" s="226" t="s">
        <v>5882</v>
      </c>
      <c r="BL320" s="225" t="s">
        <v>5882</v>
      </c>
      <c r="BM320" s="226" t="s">
        <v>5882</v>
      </c>
      <c r="BN320" s="226" t="s">
        <v>5882</v>
      </c>
      <c r="BO320" s="226" t="s">
        <v>5882</v>
      </c>
      <c r="BP320" s="226" t="s">
        <v>5882</v>
      </c>
      <c r="BQ320" s="244" t="s">
        <v>5882</v>
      </c>
      <c r="BR320" s="226" t="s">
        <v>5882</v>
      </c>
      <c r="BS320" s="226" t="s">
        <v>5882</v>
      </c>
      <c r="BT320" s="226" t="s">
        <v>5882</v>
      </c>
      <c r="BU320" s="226" t="s">
        <v>5882</v>
      </c>
      <c r="BV320" s="244" t="s">
        <v>5882</v>
      </c>
      <c r="BW320" s="259" t="s">
        <v>6059</v>
      </c>
      <c r="BX320" s="176">
        <v>235</v>
      </c>
      <c r="BY320" s="16">
        <v>353</v>
      </c>
      <c r="BZ320" s="176">
        <v>360</v>
      </c>
      <c r="CA320" s="16">
        <v>433</v>
      </c>
      <c r="CB320" s="66">
        <v>200000</v>
      </c>
      <c r="CC320" s="259" t="s">
        <v>6059</v>
      </c>
      <c r="CD320" s="176">
        <v>235</v>
      </c>
      <c r="CE320" s="16">
        <v>346</v>
      </c>
      <c r="CF320" s="176">
        <v>360</v>
      </c>
      <c r="CG320" s="16">
        <v>433</v>
      </c>
      <c r="CH320" s="66">
        <v>200000</v>
      </c>
      <c r="CI320" s="259" t="s">
        <v>6060</v>
      </c>
      <c r="CJ320" s="176">
        <v>355</v>
      </c>
      <c r="CK320" s="16">
        <v>366</v>
      </c>
      <c r="CL320" s="176">
        <v>470</v>
      </c>
      <c r="CM320" s="16">
        <v>538</v>
      </c>
      <c r="CN320" s="66">
        <v>200000</v>
      </c>
      <c r="CO320" s="229" t="s">
        <v>5882</v>
      </c>
      <c r="CP320" s="230" t="s">
        <v>5882</v>
      </c>
      <c r="CQ320" s="230" t="s">
        <v>5882</v>
      </c>
      <c r="CR320" s="231" t="s">
        <v>5882</v>
      </c>
      <c r="CS320" s="229" t="s">
        <v>5882</v>
      </c>
      <c r="CT320" s="230" t="s">
        <v>5882</v>
      </c>
      <c r="CU320" s="231" t="s">
        <v>5882</v>
      </c>
      <c r="CV320" s="176">
        <v>10.9</v>
      </c>
      <c r="CW320" s="176">
        <v>900</v>
      </c>
      <c r="CX320" s="30">
        <v>990</v>
      </c>
      <c r="CY320" s="176">
        <v>1000</v>
      </c>
      <c r="CZ320" s="30">
        <v>1100</v>
      </c>
      <c r="DA320" s="76">
        <v>200000</v>
      </c>
      <c r="DB320" s="284" t="s">
        <v>6061</v>
      </c>
      <c r="DC320" s="261" t="s">
        <v>4498</v>
      </c>
      <c r="DD320" s="356" t="s">
        <v>4636</v>
      </c>
    </row>
    <row r="321" spans="1:108" ht="16.2" thickBot="1">
      <c r="A321" s="18">
        <v>316</v>
      </c>
      <c r="B321" s="363"/>
      <c r="C321" s="363"/>
      <c r="D321" s="363"/>
      <c r="E321" s="363"/>
      <c r="F321" s="363"/>
      <c r="G321" s="373"/>
      <c r="H321" s="363"/>
      <c r="I321" s="282" t="s">
        <v>6057</v>
      </c>
      <c r="J321" s="258" t="s">
        <v>4399</v>
      </c>
      <c r="K321" s="348" t="s">
        <v>5882</v>
      </c>
      <c r="L321" s="258" t="s">
        <v>4578</v>
      </c>
      <c r="M321" s="263" t="s">
        <v>4782</v>
      </c>
      <c r="N321" s="50" t="s">
        <v>4576</v>
      </c>
      <c r="O321" s="263" t="s">
        <v>4474</v>
      </c>
      <c r="P321" s="263" t="s">
        <v>4474</v>
      </c>
      <c r="Q321" s="263" t="s">
        <v>4474</v>
      </c>
      <c r="R321" s="324" t="s">
        <v>5882</v>
      </c>
      <c r="S321" s="263" t="s">
        <v>4474</v>
      </c>
      <c r="T321" s="263" t="s">
        <v>5882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5897</v>
      </c>
      <c r="AS321" s="178" t="s">
        <v>6055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5882</v>
      </c>
      <c r="BH321" s="223" t="s">
        <v>5882</v>
      </c>
      <c r="BI321" s="223" t="s">
        <v>5882</v>
      </c>
      <c r="BJ321" s="223" t="s">
        <v>5882</v>
      </c>
      <c r="BK321" s="223" t="s">
        <v>5882</v>
      </c>
      <c r="BL321" s="222" t="s">
        <v>5882</v>
      </c>
      <c r="BM321" s="223" t="s">
        <v>5882</v>
      </c>
      <c r="BN321" s="223" t="s">
        <v>5882</v>
      </c>
      <c r="BO321" s="223" t="s">
        <v>5882</v>
      </c>
      <c r="BP321" s="223" t="s">
        <v>5882</v>
      </c>
      <c r="BQ321" s="245" t="s">
        <v>5882</v>
      </c>
      <c r="BR321" s="223" t="s">
        <v>5882</v>
      </c>
      <c r="BS321" s="223" t="s">
        <v>5882</v>
      </c>
      <c r="BT321" s="223" t="s">
        <v>5882</v>
      </c>
      <c r="BU321" s="223" t="s">
        <v>5882</v>
      </c>
      <c r="BV321" s="245" t="s">
        <v>5882</v>
      </c>
      <c r="BW321" s="155" t="s">
        <v>6059</v>
      </c>
      <c r="BX321" s="178">
        <v>235</v>
      </c>
      <c r="BY321" s="23">
        <v>346</v>
      </c>
      <c r="BZ321" s="178">
        <v>360</v>
      </c>
      <c r="CA321" s="23">
        <v>433</v>
      </c>
      <c r="CB321" s="70">
        <v>200000</v>
      </c>
      <c r="CC321" s="155" t="s">
        <v>6059</v>
      </c>
      <c r="CD321" s="178">
        <v>235</v>
      </c>
      <c r="CE321" s="23">
        <v>346</v>
      </c>
      <c r="CF321" s="178">
        <v>360</v>
      </c>
      <c r="CG321" s="23">
        <v>433</v>
      </c>
      <c r="CH321" s="70">
        <v>200000</v>
      </c>
      <c r="CI321" s="155" t="s">
        <v>6060</v>
      </c>
      <c r="CJ321" s="178">
        <v>355</v>
      </c>
      <c r="CK321" s="23">
        <v>366</v>
      </c>
      <c r="CL321" s="178">
        <v>470</v>
      </c>
      <c r="CM321" s="23">
        <v>538</v>
      </c>
      <c r="CN321" s="70">
        <v>200000</v>
      </c>
      <c r="CO321" s="235" t="s">
        <v>5882</v>
      </c>
      <c r="CP321" s="236" t="s">
        <v>5882</v>
      </c>
      <c r="CQ321" s="236" t="s">
        <v>5882</v>
      </c>
      <c r="CR321" s="237" t="s">
        <v>5882</v>
      </c>
      <c r="CS321" s="235" t="s">
        <v>5882</v>
      </c>
      <c r="CT321" s="236" t="s">
        <v>5882</v>
      </c>
      <c r="CU321" s="237" t="s">
        <v>5882</v>
      </c>
      <c r="CV321" s="155">
        <v>10.9</v>
      </c>
      <c r="CW321" s="178">
        <v>900</v>
      </c>
      <c r="CX321" s="34">
        <v>990</v>
      </c>
      <c r="CY321" s="13">
        <v>1000</v>
      </c>
      <c r="CZ321" s="34">
        <v>1100</v>
      </c>
      <c r="DA321" s="77">
        <v>200000</v>
      </c>
      <c r="DB321" s="285" t="s">
        <v>6061</v>
      </c>
      <c r="DC321" s="263" t="s">
        <v>4498</v>
      </c>
      <c r="DD321" s="358" t="s">
        <v>4636</v>
      </c>
    </row>
    <row r="322" spans="1:108">
      <c r="A322" s="18">
        <v>317</v>
      </c>
      <c r="B322" s="361">
        <v>49</v>
      </c>
      <c r="C322" s="361">
        <v>2016</v>
      </c>
      <c r="D322" s="380" t="s">
        <v>4762</v>
      </c>
      <c r="E322" s="380" t="s">
        <v>4926</v>
      </c>
      <c r="F322" s="361">
        <v>10</v>
      </c>
      <c r="G322" s="368" t="s">
        <v>6022</v>
      </c>
      <c r="H322" s="368" t="s">
        <v>6013</v>
      </c>
      <c r="I322" s="43" t="s">
        <v>4811</v>
      </c>
      <c r="J322" s="214" t="s">
        <v>4399</v>
      </c>
      <c r="K322" s="176" t="s">
        <v>5882</v>
      </c>
      <c r="L322" s="259" t="s">
        <v>4577</v>
      </c>
      <c r="M322" s="176" t="s">
        <v>4780</v>
      </c>
      <c r="N322" s="17" t="s">
        <v>4576</v>
      </c>
      <c r="O322" s="176" t="s">
        <v>4474</v>
      </c>
      <c r="P322" s="176" t="s">
        <v>4474</v>
      </c>
      <c r="Q322" s="176" t="s">
        <v>4537</v>
      </c>
      <c r="R322" s="176">
        <v>16</v>
      </c>
      <c r="S322" s="176" t="s">
        <v>4474</v>
      </c>
      <c r="T322" s="176" t="s">
        <v>5882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6"/>
        <v>25</v>
      </c>
      <c r="AQ322" s="21">
        <f t="shared" si="171"/>
        <v>25</v>
      </c>
      <c r="AR322" s="214" t="s">
        <v>5897</v>
      </c>
      <c r="AS322" s="177" t="s">
        <v>4678</v>
      </c>
      <c r="AT322" s="21">
        <f t="shared" ref="AT322:AT327" si="180">300/AU322/0.25</f>
        <v>50</v>
      </c>
      <c r="AU322" s="177">
        <v>24</v>
      </c>
      <c r="AV322" s="177">
        <f t="shared" si="172"/>
        <v>353</v>
      </c>
      <c r="AW322" s="21">
        <v>85</v>
      </c>
      <c r="AX322" s="21">
        <f t="shared" si="175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5882</v>
      </c>
      <c r="BH322" s="228" t="s">
        <v>5882</v>
      </c>
      <c r="BI322" s="228" t="s">
        <v>5882</v>
      </c>
      <c r="BJ322" s="228" t="s">
        <v>5882</v>
      </c>
      <c r="BK322" s="228" t="s">
        <v>5882</v>
      </c>
      <c r="BL322" s="227" t="s">
        <v>5882</v>
      </c>
      <c r="BM322" s="228" t="s">
        <v>5882</v>
      </c>
      <c r="BN322" s="228" t="s">
        <v>5882</v>
      </c>
      <c r="BO322" s="228" t="s">
        <v>5882</v>
      </c>
      <c r="BP322" s="228" t="s">
        <v>5882</v>
      </c>
      <c r="BQ322" s="243" t="s">
        <v>5882</v>
      </c>
      <c r="BR322" s="228" t="s">
        <v>5882</v>
      </c>
      <c r="BS322" s="228" t="s">
        <v>5882</v>
      </c>
      <c r="BT322" s="228" t="s">
        <v>5882</v>
      </c>
      <c r="BU322" s="228" t="s">
        <v>5882</v>
      </c>
      <c r="BV322" s="243" t="s">
        <v>5882</v>
      </c>
      <c r="BW322" s="60" t="s">
        <v>5754</v>
      </c>
      <c r="BX322" s="60">
        <v>300</v>
      </c>
      <c r="BY322" s="47">
        <f t="shared" ref="BY322:BY327" si="181">(328.8+351.7)/2</f>
        <v>340.25</v>
      </c>
      <c r="BZ322" s="21">
        <v>505</v>
      </c>
      <c r="CA322" s="21">
        <f t="shared" ref="CA322:CA327" si="182">(524.7+522.8)/2</f>
        <v>523.75</v>
      </c>
      <c r="CB322" s="69">
        <f t="shared" ref="CB322:CB327" si="183">(191700+202100)/2</f>
        <v>196900</v>
      </c>
      <c r="CC322" s="138" t="s">
        <v>5754</v>
      </c>
      <c r="CD322" s="60">
        <v>300</v>
      </c>
      <c r="CE322" s="47">
        <f t="shared" ref="CE322:CE327" si="184">(352.2+398.8)/2</f>
        <v>375.5</v>
      </c>
      <c r="CF322" s="47">
        <v>505</v>
      </c>
      <c r="CG322" s="21">
        <f t="shared" ref="CG322:CG327" si="185">(530.6+551.4)/2</f>
        <v>541</v>
      </c>
      <c r="CH322" s="69">
        <f t="shared" ref="CH322:CH327" si="186">(200300+219300)/2</f>
        <v>209800</v>
      </c>
      <c r="CI322" s="32" t="s">
        <v>4513</v>
      </c>
      <c r="CJ322" s="60">
        <v>275</v>
      </c>
      <c r="CK322" s="21">
        <v>324.5</v>
      </c>
      <c r="CL322" s="47">
        <v>410</v>
      </c>
      <c r="CM322" s="21">
        <v>495.1</v>
      </c>
      <c r="CN322" s="61">
        <v>200000</v>
      </c>
      <c r="CO322" s="229" t="s">
        <v>5882</v>
      </c>
      <c r="CP322" s="230" t="s">
        <v>5882</v>
      </c>
      <c r="CQ322" s="230" t="s">
        <v>5882</v>
      </c>
      <c r="CR322" s="231" t="s">
        <v>5882</v>
      </c>
      <c r="CS322" s="232" t="s">
        <v>5882</v>
      </c>
      <c r="CT322" s="233" t="s">
        <v>5882</v>
      </c>
      <c r="CU322" s="234" t="s">
        <v>5882</v>
      </c>
      <c r="CV322" s="177">
        <v>8.8000000000000007</v>
      </c>
      <c r="CW322" s="177">
        <v>640</v>
      </c>
      <c r="CX322" s="16">
        <v>890.2</v>
      </c>
      <c r="CY322" s="16">
        <v>800</v>
      </c>
      <c r="CZ322" s="16">
        <v>980.6</v>
      </c>
      <c r="DA322" s="98">
        <v>199400</v>
      </c>
      <c r="DB322" s="29" t="s">
        <v>5928</v>
      </c>
      <c r="DC322" s="176" t="s">
        <v>4498</v>
      </c>
      <c r="DD322" s="356" t="s">
        <v>4636</v>
      </c>
    </row>
    <row r="323" spans="1:108">
      <c r="A323" s="18">
        <v>318</v>
      </c>
      <c r="B323" s="362"/>
      <c r="C323" s="362"/>
      <c r="D323" s="381"/>
      <c r="E323" s="381"/>
      <c r="F323" s="362"/>
      <c r="G323" s="369"/>
      <c r="H323" s="369"/>
      <c r="I323" s="143" t="s">
        <v>4812</v>
      </c>
      <c r="J323" s="215" t="s">
        <v>4399</v>
      </c>
      <c r="K323" s="177" t="s">
        <v>5882</v>
      </c>
      <c r="L323" s="260" t="s">
        <v>4577</v>
      </c>
      <c r="M323" s="177" t="s">
        <v>4780</v>
      </c>
      <c r="N323" s="18" t="s">
        <v>4576</v>
      </c>
      <c r="O323" s="177" t="s">
        <v>4537</v>
      </c>
      <c r="P323" s="177" t="s">
        <v>4474</v>
      </c>
      <c r="Q323" s="177" t="s">
        <v>4537</v>
      </c>
      <c r="R323" s="177">
        <v>16</v>
      </c>
      <c r="S323" s="177" t="s">
        <v>4474</v>
      </c>
      <c r="T323" s="177" t="s">
        <v>5882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6"/>
        <v>25</v>
      </c>
      <c r="AQ323" s="21">
        <f t="shared" si="171"/>
        <v>25</v>
      </c>
      <c r="AR323" s="215" t="s">
        <v>5897</v>
      </c>
      <c r="AS323" s="177" t="s">
        <v>4678</v>
      </c>
      <c r="AT323" s="21">
        <f t="shared" si="180"/>
        <v>50</v>
      </c>
      <c r="AU323" s="177">
        <v>24</v>
      </c>
      <c r="AV323" s="177">
        <f t="shared" si="172"/>
        <v>353</v>
      </c>
      <c r="AW323" s="21">
        <v>85</v>
      </c>
      <c r="AX323" s="21">
        <f t="shared" si="175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5882</v>
      </c>
      <c r="BJ323" s="228" t="s">
        <v>5882</v>
      </c>
      <c r="BK323" s="228" t="s">
        <v>5882</v>
      </c>
      <c r="BL323" s="221" t="s">
        <v>5947</v>
      </c>
      <c r="BM323" s="177">
        <v>6</v>
      </c>
      <c r="BN323" s="177">
        <v>20</v>
      </c>
      <c r="BO323" s="177">
        <v>120</v>
      </c>
      <c r="BP323" s="177">
        <v>120</v>
      </c>
      <c r="BQ323" s="18">
        <v>525</v>
      </c>
      <c r="BR323" s="177" t="s">
        <v>4656</v>
      </c>
      <c r="BS323" s="177" t="s">
        <v>4675</v>
      </c>
      <c r="BT323" s="21">
        <f>6*PI()*16^2/4</f>
        <v>1206.3715789784806</v>
      </c>
      <c r="BU323" s="177">
        <v>30</v>
      </c>
      <c r="BV323" s="122">
        <v>8.9999999999999993E-3</v>
      </c>
      <c r="BW323" s="60" t="s">
        <v>5754</v>
      </c>
      <c r="BX323" s="60">
        <v>300</v>
      </c>
      <c r="BY323" s="47">
        <f t="shared" si="181"/>
        <v>340.25</v>
      </c>
      <c r="BZ323" s="21">
        <v>505</v>
      </c>
      <c r="CA323" s="21">
        <f t="shared" si="182"/>
        <v>523.75</v>
      </c>
      <c r="CB323" s="69">
        <f t="shared" si="183"/>
        <v>196900</v>
      </c>
      <c r="CC323" s="138" t="s">
        <v>5754</v>
      </c>
      <c r="CD323" s="60">
        <v>300</v>
      </c>
      <c r="CE323" s="47">
        <f t="shared" si="184"/>
        <v>375.5</v>
      </c>
      <c r="CF323" s="47">
        <v>505</v>
      </c>
      <c r="CG323" s="21">
        <f t="shared" si="185"/>
        <v>541</v>
      </c>
      <c r="CH323" s="69">
        <f t="shared" si="186"/>
        <v>209800</v>
      </c>
      <c r="CI323" s="32" t="s">
        <v>4513</v>
      </c>
      <c r="CJ323" s="60">
        <v>275</v>
      </c>
      <c r="CK323" s="21">
        <v>324.5</v>
      </c>
      <c r="CL323" s="47">
        <v>410</v>
      </c>
      <c r="CM323" s="21">
        <v>495.1</v>
      </c>
      <c r="CN323" s="61">
        <v>200000</v>
      </c>
      <c r="CO323" s="93" t="s">
        <v>5950</v>
      </c>
      <c r="CP323" s="64">
        <v>56.8</v>
      </c>
      <c r="CQ323" s="64">
        <v>5.6</v>
      </c>
      <c r="CR323" s="69">
        <v>33889</v>
      </c>
      <c r="CS323" s="93">
        <v>543.1</v>
      </c>
      <c r="CT323" s="64">
        <v>639.70000000000005</v>
      </c>
      <c r="CU323" s="69">
        <v>200700</v>
      </c>
      <c r="CV323" s="177">
        <v>8.8000000000000007</v>
      </c>
      <c r="CW323" s="177">
        <v>640</v>
      </c>
      <c r="CX323" s="21">
        <v>890.2</v>
      </c>
      <c r="CY323" s="21">
        <v>800</v>
      </c>
      <c r="CZ323" s="21">
        <v>980.6</v>
      </c>
      <c r="DA323" s="98">
        <v>199400</v>
      </c>
      <c r="DB323" s="29" t="s">
        <v>5944</v>
      </c>
      <c r="DC323" s="177" t="s">
        <v>4498</v>
      </c>
      <c r="DD323" s="357" t="s">
        <v>6227</v>
      </c>
    </row>
    <row r="324" spans="1:108">
      <c r="A324" s="18">
        <v>319</v>
      </c>
      <c r="B324" s="362"/>
      <c r="C324" s="362"/>
      <c r="D324" s="381"/>
      <c r="E324" s="381"/>
      <c r="F324" s="362"/>
      <c r="G324" s="369"/>
      <c r="H324" s="369"/>
      <c r="I324" s="143" t="s">
        <v>4813</v>
      </c>
      <c r="J324" s="215" t="s">
        <v>4399</v>
      </c>
      <c r="K324" s="177" t="s">
        <v>5882</v>
      </c>
      <c r="L324" s="260" t="s">
        <v>4577</v>
      </c>
      <c r="M324" s="177" t="s">
        <v>4780</v>
      </c>
      <c r="N324" s="18" t="s">
        <v>4576</v>
      </c>
      <c r="O324" s="177" t="s">
        <v>4537</v>
      </c>
      <c r="P324" s="177" t="s">
        <v>4474</v>
      </c>
      <c r="Q324" s="177" t="s">
        <v>4537</v>
      </c>
      <c r="R324" s="177">
        <v>16</v>
      </c>
      <c r="S324" s="177" t="s">
        <v>4474</v>
      </c>
      <c r="T324" s="177" t="s">
        <v>5882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6"/>
        <v>25</v>
      </c>
      <c r="AQ324" s="21">
        <f t="shared" si="171"/>
        <v>25</v>
      </c>
      <c r="AR324" s="215" t="s">
        <v>5897</v>
      </c>
      <c r="AS324" s="177" t="s">
        <v>4678</v>
      </c>
      <c r="AT324" s="21">
        <f t="shared" si="180"/>
        <v>50</v>
      </c>
      <c r="AU324" s="177">
        <v>24</v>
      </c>
      <c r="AV324" s="177">
        <f t="shared" si="172"/>
        <v>353</v>
      </c>
      <c r="AW324" s="21">
        <v>85</v>
      </c>
      <c r="AX324" s="21">
        <f t="shared" si="175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5882</v>
      </c>
      <c r="BJ324" s="228" t="s">
        <v>5882</v>
      </c>
      <c r="BK324" s="228" t="s">
        <v>5882</v>
      </c>
      <c r="BL324" s="221" t="s">
        <v>5947</v>
      </c>
      <c r="BM324" s="177">
        <v>4</v>
      </c>
      <c r="BN324" s="177">
        <v>16</v>
      </c>
      <c r="BO324" s="177">
        <v>120</v>
      </c>
      <c r="BP324" s="177">
        <v>120</v>
      </c>
      <c r="BQ324" s="18">
        <v>1050</v>
      </c>
      <c r="BR324" s="177" t="s">
        <v>4656</v>
      </c>
      <c r="BS324" s="177" t="s">
        <v>4655</v>
      </c>
      <c r="BT324" s="21">
        <f>4*PI()*16^2/4+2*PI()*10^2/4</f>
        <v>961.32735199847673</v>
      </c>
      <c r="BU324" s="177">
        <v>30</v>
      </c>
      <c r="BV324" s="122">
        <v>7.3000000000000001E-3</v>
      </c>
      <c r="BW324" s="60" t="s">
        <v>5754</v>
      </c>
      <c r="BX324" s="60">
        <v>300</v>
      </c>
      <c r="BY324" s="47">
        <f t="shared" si="181"/>
        <v>340.25</v>
      </c>
      <c r="BZ324" s="21">
        <v>505</v>
      </c>
      <c r="CA324" s="21">
        <f t="shared" si="182"/>
        <v>523.75</v>
      </c>
      <c r="CB324" s="69">
        <f t="shared" si="183"/>
        <v>196900</v>
      </c>
      <c r="CC324" s="138" t="s">
        <v>5754</v>
      </c>
      <c r="CD324" s="60">
        <v>300</v>
      </c>
      <c r="CE324" s="47">
        <f t="shared" si="184"/>
        <v>375.5</v>
      </c>
      <c r="CF324" s="47">
        <v>505</v>
      </c>
      <c r="CG324" s="21">
        <f t="shared" si="185"/>
        <v>541</v>
      </c>
      <c r="CH324" s="69">
        <f t="shared" si="186"/>
        <v>209800</v>
      </c>
      <c r="CI324" s="32" t="s">
        <v>4513</v>
      </c>
      <c r="CJ324" s="60">
        <v>275</v>
      </c>
      <c r="CK324" s="21">
        <v>324.5</v>
      </c>
      <c r="CL324" s="47">
        <v>410</v>
      </c>
      <c r="CM324" s="21">
        <v>495.1</v>
      </c>
      <c r="CN324" s="61">
        <v>200000</v>
      </c>
      <c r="CO324" s="93" t="s">
        <v>5950</v>
      </c>
      <c r="CP324" s="64">
        <v>49.5</v>
      </c>
      <c r="CQ324" s="64">
        <v>4.5999999999999996</v>
      </c>
      <c r="CR324" s="69">
        <v>33889</v>
      </c>
      <c r="CS324" s="93">
        <v>543.1</v>
      </c>
      <c r="CT324" s="64">
        <v>639.70000000000005</v>
      </c>
      <c r="CU324" s="69">
        <v>200700</v>
      </c>
      <c r="CV324" s="177">
        <v>8.8000000000000007</v>
      </c>
      <c r="CW324" s="177">
        <v>640</v>
      </c>
      <c r="CX324" s="21">
        <v>890.2</v>
      </c>
      <c r="CY324" s="21">
        <v>800</v>
      </c>
      <c r="CZ324" s="21">
        <v>980.6</v>
      </c>
      <c r="DA324" s="98">
        <v>199400</v>
      </c>
      <c r="DB324" s="29" t="s">
        <v>5945</v>
      </c>
      <c r="DC324" s="298" t="s">
        <v>4498</v>
      </c>
      <c r="DD324" s="357" t="s">
        <v>6227</v>
      </c>
    </row>
    <row r="325" spans="1:108">
      <c r="A325" s="18">
        <v>320</v>
      </c>
      <c r="B325" s="362"/>
      <c r="C325" s="362"/>
      <c r="D325" s="381"/>
      <c r="E325" s="381"/>
      <c r="F325" s="362"/>
      <c r="G325" s="369"/>
      <c r="H325" s="369"/>
      <c r="I325" s="41" t="s">
        <v>4814</v>
      </c>
      <c r="J325" s="215" t="s">
        <v>4399</v>
      </c>
      <c r="K325" s="177" t="s">
        <v>5882</v>
      </c>
      <c r="L325" s="260" t="s">
        <v>4577</v>
      </c>
      <c r="M325" s="177" t="s">
        <v>4781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5882</v>
      </c>
      <c r="S325" s="177" t="s">
        <v>4474</v>
      </c>
      <c r="T325" s="177" t="s">
        <v>5882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6"/>
        <v>25</v>
      </c>
      <c r="AQ325" s="21">
        <f t="shared" si="171"/>
        <v>25</v>
      </c>
      <c r="AR325" s="215" t="s">
        <v>5749</v>
      </c>
      <c r="AS325" s="177" t="s">
        <v>4678</v>
      </c>
      <c r="AT325" s="21">
        <f t="shared" si="180"/>
        <v>60</v>
      </c>
      <c r="AU325" s="177">
        <v>20</v>
      </c>
      <c r="AV325" s="177">
        <f t="shared" si="172"/>
        <v>245</v>
      </c>
      <c r="AW325" s="21">
        <v>95</v>
      </c>
      <c r="AX325" s="21">
        <f t="shared" si="175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5882</v>
      </c>
      <c r="BH325" s="228" t="s">
        <v>5882</v>
      </c>
      <c r="BI325" s="228" t="s">
        <v>5882</v>
      </c>
      <c r="BJ325" s="228" t="s">
        <v>5882</v>
      </c>
      <c r="BK325" s="228" t="s">
        <v>5882</v>
      </c>
      <c r="BL325" s="227" t="s">
        <v>5882</v>
      </c>
      <c r="BM325" s="228" t="s">
        <v>5882</v>
      </c>
      <c r="BN325" s="228" t="s">
        <v>5882</v>
      </c>
      <c r="BO325" s="228" t="s">
        <v>5882</v>
      </c>
      <c r="BP325" s="228" t="s">
        <v>5882</v>
      </c>
      <c r="BQ325" s="243" t="s">
        <v>5882</v>
      </c>
      <c r="BR325" s="228" t="s">
        <v>5882</v>
      </c>
      <c r="BS325" s="228" t="s">
        <v>5882</v>
      </c>
      <c r="BT325" s="228" t="s">
        <v>5882</v>
      </c>
      <c r="BU325" s="228" t="s">
        <v>5882</v>
      </c>
      <c r="BV325" s="243" t="s">
        <v>5882</v>
      </c>
      <c r="BW325" s="60" t="s">
        <v>5754</v>
      </c>
      <c r="BX325" s="60">
        <v>300</v>
      </c>
      <c r="BY325" s="47">
        <f t="shared" si="181"/>
        <v>340.25</v>
      </c>
      <c r="BZ325" s="21">
        <v>505</v>
      </c>
      <c r="CA325" s="21">
        <f t="shared" si="182"/>
        <v>523.75</v>
      </c>
      <c r="CB325" s="69">
        <f t="shared" si="183"/>
        <v>196900</v>
      </c>
      <c r="CC325" s="138" t="s">
        <v>5754</v>
      </c>
      <c r="CD325" s="60">
        <v>300</v>
      </c>
      <c r="CE325" s="47">
        <f t="shared" si="184"/>
        <v>375.5</v>
      </c>
      <c r="CF325" s="47">
        <v>505</v>
      </c>
      <c r="CG325" s="21">
        <f t="shared" si="185"/>
        <v>541</v>
      </c>
      <c r="CH325" s="69">
        <f t="shared" si="186"/>
        <v>209800</v>
      </c>
      <c r="CI325" s="32" t="s">
        <v>4513</v>
      </c>
      <c r="CJ325" s="60">
        <v>275</v>
      </c>
      <c r="CK325" s="21">
        <v>324.5</v>
      </c>
      <c r="CL325" s="47">
        <v>410</v>
      </c>
      <c r="CM325" s="21">
        <v>495.1</v>
      </c>
      <c r="CN325" s="61">
        <v>200000</v>
      </c>
      <c r="CO325" s="232" t="s">
        <v>5882</v>
      </c>
      <c r="CP325" s="233" t="s">
        <v>5882</v>
      </c>
      <c r="CQ325" s="233" t="s">
        <v>5882</v>
      </c>
      <c r="CR325" s="234" t="s">
        <v>5882</v>
      </c>
      <c r="CS325" s="232" t="s">
        <v>5882</v>
      </c>
      <c r="CT325" s="233" t="s">
        <v>5882</v>
      </c>
      <c r="CU325" s="234" t="s">
        <v>5882</v>
      </c>
      <c r="CV325" s="177">
        <v>8.8000000000000007</v>
      </c>
      <c r="CW325" s="177">
        <v>640</v>
      </c>
      <c r="CX325" s="21">
        <v>890.2</v>
      </c>
      <c r="CY325" s="21">
        <v>800</v>
      </c>
      <c r="CZ325" s="21">
        <v>980.6</v>
      </c>
      <c r="DA325" s="98">
        <v>199400</v>
      </c>
      <c r="DB325" s="29" t="s">
        <v>5928</v>
      </c>
      <c r="DC325" s="298" t="s">
        <v>4498</v>
      </c>
      <c r="DD325" s="357" t="s">
        <v>4636</v>
      </c>
    </row>
    <row r="326" spans="1:108">
      <c r="A326" s="18">
        <v>321</v>
      </c>
      <c r="B326" s="362"/>
      <c r="C326" s="362"/>
      <c r="D326" s="381"/>
      <c r="E326" s="381"/>
      <c r="F326" s="362"/>
      <c r="G326" s="369"/>
      <c r="H326" s="369"/>
      <c r="I326" s="143" t="s">
        <v>4815</v>
      </c>
      <c r="J326" s="215" t="s">
        <v>4399</v>
      </c>
      <c r="K326" s="177" t="s">
        <v>5882</v>
      </c>
      <c r="L326" s="260" t="s">
        <v>4577</v>
      </c>
      <c r="M326" s="177" t="s">
        <v>4781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5882</v>
      </c>
      <c r="S326" s="177" t="s">
        <v>4474</v>
      </c>
      <c r="T326" s="177" t="s">
        <v>5882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6"/>
        <v>25</v>
      </c>
      <c r="AQ326" s="21">
        <f t="shared" si="171"/>
        <v>25</v>
      </c>
      <c r="AR326" s="215" t="s">
        <v>5749</v>
      </c>
      <c r="AS326" s="177" t="s">
        <v>4678</v>
      </c>
      <c r="AT326" s="21">
        <f t="shared" si="180"/>
        <v>60</v>
      </c>
      <c r="AU326" s="177">
        <v>20</v>
      </c>
      <c r="AV326" s="177">
        <f t="shared" si="172"/>
        <v>245</v>
      </c>
      <c r="AW326" s="21">
        <v>95</v>
      </c>
      <c r="AX326" s="21">
        <f t="shared" si="175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5882</v>
      </c>
      <c r="BJ326" s="228" t="s">
        <v>5882</v>
      </c>
      <c r="BK326" s="228" t="s">
        <v>5882</v>
      </c>
      <c r="BL326" s="221" t="s">
        <v>5947</v>
      </c>
      <c r="BM326" s="177">
        <v>6</v>
      </c>
      <c r="BN326" s="177">
        <v>20</v>
      </c>
      <c r="BO326" s="177">
        <v>120</v>
      </c>
      <c r="BP326" s="177">
        <v>120</v>
      </c>
      <c r="BQ326" s="18">
        <v>550</v>
      </c>
      <c r="BR326" s="177" t="s">
        <v>4656</v>
      </c>
      <c r="BS326" s="177" t="s">
        <v>4655</v>
      </c>
      <c r="BT326" s="21">
        <f>4*PI()*16^2/4+2*PI()*10^2/4</f>
        <v>961.32735199847673</v>
      </c>
      <c r="BU326" s="177">
        <v>30</v>
      </c>
      <c r="BV326" s="122">
        <f t="shared" ref="BV326:BV331" si="187">(4*PI()*16^2/4+2*PI()*10^2/4)/120/1100</f>
        <v>7.2827829696854307E-3</v>
      </c>
      <c r="BW326" s="60" t="s">
        <v>5754</v>
      </c>
      <c r="BX326" s="60">
        <v>300</v>
      </c>
      <c r="BY326" s="47">
        <f t="shared" si="181"/>
        <v>340.25</v>
      </c>
      <c r="BZ326" s="21">
        <v>505</v>
      </c>
      <c r="CA326" s="21">
        <f t="shared" si="182"/>
        <v>523.75</v>
      </c>
      <c r="CB326" s="69">
        <f t="shared" si="183"/>
        <v>196900</v>
      </c>
      <c r="CC326" s="138" t="s">
        <v>5754</v>
      </c>
      <c r="CD326" s="60">
        <v>300</v>
      </c>
      <c r="CE326" s="47">
        <f t="shared" si="184"/>
        <v>375.5</v>
      </c>
      <c r="CF326" s="47">
        <v>505</v>
      </c>
      <c r="CG326" s="21">
        <f t="shared" si="185"/>
        <v>541</v>
      </c>
      <c r="CH326" s="69">
        <f t="shared" si="186"/>
        <v>209800</v>
      </c>
      <c r="CI326" s="32" t="s">
        <v>4513</v>
      </c>
      <c r="CJ326" s="60">
        <v>275</v>
      </c>
      <c r="CK326" s="21">
        <v>324.5</v>
      </c>
      <c r="CL326" s="47">
        <v>410</v>
      </c>
      <c r="CM326" s="21">
        <v>495.1</v>
      </c>
      <c r="CN326" s="61">
        <v>200000</v>
      </c>
      <c r="CO326" s="93" t="s">
        <v>5950</v>
      </c>
      <c r="CP326" s="64">
        <v>45</v>
      </c>
      <c r="CQ326" s="64">
        <v>4.47</v>
      </c>
      <c r="CR326" s="69">
        <v>31680</v>
      </c>
      <c r="CS326" s="93">
        <v>543.1</v>
      </c>
      <c r="CT326" s="64">
        <v>639.70000000000005</v>
      </c>
      <c r="CU326" s="69">
        <v>200700</v>
      </c>
      <c r="CV326" s="177">
        <v>8.8000000000000007</v>
      </c>
      <c r="CW326" s="177">
        <v>640</v>
      </c>
      <c r="CX326" s="21">
        <v>890.2</v>
      </c>
      <c r="CY326" s="21">
        <v>800</v>
      </c>
      <c r="CZ326" s="21">
        <v>980.6</v>
      </c>
      <c r="DA326" s="98">
        <v>199400</v>
      </c>
      <c r="DB326" s="29" t="s">
        <v>5945</v>
      </c>
      <c r="DC326" s="298" t="s">
        <v>4498</v>
      </c>
      <c r="DD326" s="357" t="s">
        <v>6227</v>
      </c>
    </row>
    <row r="327" spans="1:108">
      <c r="A327" s="18">
        <v>322</v>
      </c>
      <c r="B327" s="362"/>
      <c r="C327" s="362"/>
      <c r="D327" s="381"/>
      <c r="E327" s="381"/>
      <c r="F327" s="362"/>
      <c r="G327" s="369"/>
      <c r="H327" s="369"/>
      <c r="I327" s="143" t="s">
        <v>4816</v>
      </c>
      <c r="J327" s="215" t="s">
        <v>4399</v>
      </c>
      <c r="K327" s="177" t="s">
        <v>5882</v>
      </c>
      <c r="L327" s="260" t="s">
        <v>4577</v>
      </c>
      <c r="M327" s="177" t="s">
        <v>4781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5882</v>
      </c>
      <c r="S327" s="177" t="s">
        <v>4474</v>
      </c>
      <c r="T327" s="177" t="s">
        <v>5882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6"/>
        <v>25</v>
      </c>
      <c r="AQ327" s="21">
        <f t="shared" si="171"/>
        <v>25</v>
      </c>
      <c r="AR327" s="215" t="s">
        <v>5749</v>
      </c>
      <c r="AS327" s="177" t="s">
        <v>4678</v>
      </c>
      <c r="AT327" s="21">
        <f t="shared" si="180"/>
        <v>60</v>
      </c>
      <c r="AU327" s="177">
        <v>20</v>
      </c>
      <c r="AV327" s="177">
        <f t="shared" si="172"/>
        <v>245</v>
      </c>
      <c r="AW327" s="21">
        <v>95</v>
      </c>
      <c r="AX327" s="21">
        <f t="shared" si="175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5882</v>
      </c>
      <c r="BJ327" s="228" t="s">
        <v>5882</v>
      </c>
      <c r="BK327" s="228" t="s">
        <v>5882</v>
      </c>
      <c r="BL327" s="221" t="s">
        <v>5947</v>
      </c>
      <c r="BM327" s="177">
        <v>6</v>
      </c>
      <c r="BN327" s="177">
        <v>16</v>
      </c>
      <c r="BO327" s="177">
        <v>120</v>
      </c>
      <c r="BP327" s="177">
        <v>120</v>
      </c>
      <c r="BQ327" s="18">
        <v>550</v>
      </c>
      <c r="BR327" s="177" t="s">
        <v>4656</v>
      </c>
      <c r="BS327" s="177" t="s">
        <v>4655</v>
      </c>
      <c r="BT327" s="21">
        <f>4*PI()*16^2/4+2*PI()*10^2/4</f>
        <v>961.32735199847673</v>
      </c>
      <c r="BU327" s="177">
        <v>30</v>
      </c>
      <c r="BV327" s="122">
        <f t="shared" si="187"/>
        <v>7.2827829696854307E-3</v>
      </c>
      <c r="BW327" s="60" t="s">
        <v>5754</v>
      </c>
      <c r="BX327" s="60">
        <v>300</v>
      </c>
      <c r="BY327" s="47">
        <f t="shared" si="181"/>
        <v>340.25</v>
      </c>
      <c r="BZ327" s="21">
        <v>505</v>
      </c>
      <c r="CA327" s="21">
        <f t="shared" si="182"/>
        <v>523.75</v>
      </c>
      <c r="CB327" s="69">
        <f t="shared" si="183"/>
        <v>196900</v>
      </c>
      <c r="CC327" s="138" t="s">
        <v>5754</v>
      </c>
      <c r="CD327" s="60">
        <v>300</v>
      </c>
      <c r="CE327" s="47">
        <f t="shared" si="184"/>
        <v>375.5</v>
      </c>
      <c r="CF327" s="47">
        <v>505</v>
      </c>
      <c r="CG327" s="21">
        <f t="shared" si="185"/>
        <v>541</v>
      </c>
      <c r="CH327" s="69">
        <f t="shared" si="186"/>
        <v>209800</v>
      </c>
      <c r="CI327" s="32" t="s">
        <v>4513</v>
      </c>
      <c r="CJ327" s="60">
        <v>275</v>
      </c>
      <c r="CK327" s="21">
        <v>324.5</v>
      </c>
      <c r="CL327" s="47">
        <v>410</v>
      </c>
      <c r="CM327" s="21">
        <v>495.1</v>
      </c>
      <c r="CN327" s="61">
        <v>200000</v>
      </c>
      <c r="CO327" s="93" t="s">
        <v>5950</v>
      </c>
      <c r="CP327" s="64">
        <v>48.8</v>
      </c>
      <c r="CQ327" s="64">
        <v>4.75</v>
      </c>
      <c r="CR327" s="69">
        <v>31680</v>
      </c>
      <c r="CS327" s="93">
        <v>543.1</v>
      </c>
      <c r="CT327" s="64">
        <v>639.70000000000005</v>
      </c>
      <c r="CU327" s="69">
        <v>200700</v>
      </c>
      <c r="CV327" s="177">
        <v>8.8000000000000007</v>
      </c>
      <c r="CW327" s="177">
        <v>640</v>
      </c>
      <c r="CX327" s="21">
        <v>890.2</v>
      </c>
      <c r="CY327" s="21">
        <v>800</v>
      </c>
      <c r="CZ327" s="21">
        <v>980.6</v>
      </c>
      <c r="DA327" s="98">
        <v>199400</v>
      </c>
      <c r="DB327" s="29" t="s">
        <v>5945</v>
      </c>
      <c r="DC327" s="298" t="s">
        <v>4498</v>
      </c>
      <c r="DD327" s="357" t="s">
        <v>6227</v>
      </c>
    </row>
    <row r="328" spans="1:108">
      <c r="A328" s="18">
        <v>323</v>
      </c>
      <c r="B328" s="362"/>
      <c r="C328" s="362"/>
      <c r="D328" s="381"/>
      <c r="E328" s="381"/>
      <c r="F328" s="362"/>
      <c r="G328" s="369"/>
      <c r="H328" s="369"/>
      <c r="I328" s="143" t="s">
        <v>4817</v>
      </c>
      <c r="J328" s="215" t="s">
        <v>4399</v>
      </c>
      <c r="K328" s="177" t="s">
        <v>5882</v>
      </c>
      <c r="L328" s="260" t="s">
        <v>4577</v>
      </c>
      <c r="M328" s="177" t="s">
        <v>4781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5882</v>
      </c>
      <c r="S328" s="177" t="s">
        <v>4474</v>
      </c>
      <c r="T328" s="177" t="s">
        <v>5882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6"/>
        <v>25</v>
      </c>
      <c r="AQ328" s="21">
        <f t="shared" si="171"/>
        <v>25</v>
      </c>
      <c r="AR328" s="215" t="s">
        <v>5749</v>
      </c>
      <c r="AS328" s="177" t="s">
        <v>4570</v>
      </c>
      <c r="AT328" s="21">
        <v>145</v>
      </c>
      <c r="AU328" s="177">
        <v>20</v>
      </c>
      <c r="AV328" s="177">
        <f t="shared" si="172"/>
        <v>245</v>
      </c>
      <c r="AW328" s="21">
        <v>95</v>
      </c>
      <c r="AX328" s="21">
        <f t="shared" si="175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5882</v>
      </c>
      <c r="BJ328" s="228" t="s">
        <v>5882</v>
      </c>
      <c r="BK328" s="228" t="s">
        <v>5882</v>
      </c>
      <c r="BL328" s="221" t="s">
        <v>5947</v>
      </c>
      <c r="BM328" s="177">
        <v>6</v>
      </c>
      <c r="BN328" s="177">
        <v>20</v>
      </c>
      <c r="BO328" s="177">
        <v>120</v>
      </c>
      <c r="BP328" s="177">
        <v>120</v>
      </c>
      <c r="BQ328" s="18">
        <v>550</v>
      </c>
      <c r="BR328" s="177" t="s">
        <v>4656</v>
      </c>
      <c r="BS328" s="177" t="s">
        <v>4655</v>
      </c>
      <c r="BT328" s="21">
        <f>4*PI()*16^2/4+2*PI()*10^2/4</f>
        <v>961.32735199847673</v>
      </c>
      <c r="BU328" s="177">
        <v>30</v>
      </c>
      <c r="BV328" s="122">
        <f t="shared" si="187"/>
        <v>7.2827829696854307E-3</v>
      </c>
      <c r="BW328" s="32" t="s">
        <v>4513</v>
      </c>
      <c r="BX328" s="47">
        <v>275</v>
      </c>
      <c r="BY328" s="47">
        <v>295.10000000000002</v>
      </c>
      <c r="BZ328" s="21">
        <v>410</v>
      </c>
      <c r="CA328" s="21">
        <v>425.2</v>
      </c>
      <c r="CB328" s="69">
        <v>200000</v>
      </c>
      <c r="CC328" s="138" t="s">
        <v>5754</v>
      </c>
      <c r="CD328" s="60">
        <v>300</v>
      </c>
      <c r="CE328" s="47">
        <v>368.5</v>
      </c>
      <c r="CF328" s="47">
        <v>505</v>
      </c>
      <c r="CG328" s="21">
        <v>538.9</v>
      </c>
      <c r="CH328" s="69">
        <v>208500</v>
      </c>
      <c r="CI328" s="177" t="s">
        <v>4417</v>
      </c>
      <c r="CJ328" s="47">
        <v>690</v>
      </c>
      <c r="CK328" s="21">
        <v>817.7</v>
      </c>
      <c r="CL328" s="47">
        <v>770</v>
      </c>
      <c r="CM328" s="21">
        <v>832.1</v>
      </c>
      <c r="CN328" s="62">
        <v>202000</v>
      </c>
      <c r="CO328" s="93" t="s">
        <v>5950</v>
      </c>
      <c r="CP328" s="64">
        <v>48.8</v>
      </c>
      <c r="CQ328" s="64">
        <v>4.75</v>
      </c>
      <c r="CR328" s="69">
        <v>32470</v>
      </c>
      <c r="CS328" s="93">
        <v>580</v>
      </c>
      <c r="CT328" s="64">
        <v>710</v>
      </c>
      <c r="CU328" s="69">
        <v>200000</v>
      </c>
      <c r="CV328" s="177">
        <v>8.8000000000000007</v>
      </c>
      <c r="CW328" s="177">
        <v>640</v>
      </c>
      <c r="CX328" s="21">
        <v>890</v>
      </c>
      <c r="CY328" s="21">
        <v>800</v>
      </c>
      <c r="CZ328" s="21">
        <v>980</v>
      </c>
      <c r="DA328" s="62">
        <v>199000</v>
      </c>
      <c r="DB328" s="29" t="s">
        <v>5945</v>
      </c>
      <c r="DC328" s="298" t="s">
        <v>4498</v>
      </c>
      <c r="DD328" s="357" t="s">
        <v>6227</v>
      </c>
    </row>
    <row r="329" spans="1:108">
      <c r="A329" s="18">
        <v>324</v>
      </c>
      <c r="B329" s="362"/>
      <c r="C329" s="362"/>
      <c r="D329" s="381"/>
      <c r="E329" s="381"/>
      <c r="F329" s="362"/>
      <c r="G329" s="369"/>
      <c r="H329" s="369"/>
      <c r="I329" s="143" t="s">
        <v>4818</v>
      </c>
      <c r="J329" s="215" t="s">
        <v>4399</v>
      </c>
      <c r="K329" s="177" t="s">
        <v>5882</v>
      </c>
      <c r="L329" s="260" t="s">
        <v>4577</v>
      </c>
      <c r="M329" s="177" t="s">
        <v>4781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5882</v>
      </c>
      <c r="S329" s="177" t="s">
        <v>4474</v>
      </c>
      <c r="T329" s="177" t="s">
        <v>5882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6"/>
        <v>25</v>
      </c>
      <c r="AQ329" s="21">
        <f t="shared" si="171"/>
        <v>25</v>
      </c>
      <c r="AR329" s="215" t="s">
        <v>5749</v>
      </c>
      <c r="AS329" s="177" t="s">
        <v>4570</v>
      </c>
      <c r="AT329" s="21">
        <v>95</v>
      </c>
      <c r="AU329" s="177">
        <v>20</v>
      </c>
      <c r="AV329" s="177">
        <f t="shared" si="172"/>
        <v>245</v>
      </c>
      <c r="AW329" s="21">
        <v>95</v>
      </c>
      <c r="AX329" s="21">
        <f t="shared" si="175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5882</v>
      </c>
      <c r="BJ329" s="228" t="s">
        <v>5882</v>
      </c>
      <c r="BK329" s="228" t="s">
        <v>5882</v>
      </c>
      <c r="BL329" s="221" t="s">
        <v>5947</v>
      </c>
      <c r="BM329" s="177">
        <v>6</v>
      </c>
      <c r="BN329" s="177">
        <v>16</v>
      </c>
      <c r="BO329" s="177">
        <v>120</v>
      </c>
      <c r="BP329" s="177">
        <v>120</v>
      </c>
      <c r="BQ329" s="18">
        <v>550</v>
      </c>
      <c r="BR329" s="177" t="s">
        <v>4656</v>
      </c>
      <c r="BS329" s="177" t="s">
        <v>4655</v>
      </c>
      <c r="BT329" s="21">
        <f>4*PI()*16^2/4+2*PI()*10^2/4</f>
        <v>961.32735199847673</v>
      </c>
      <c r="BU329" s="177">
        <v>30</v>
      </c>
      <c r="BV329" s="122">
        <f t="shared" si="187"/>
        <v>7.2827829696854307E-3</v>
      </c>
      <c r="BW329" s="32" t="s">
        <v>4513</v>
      </c>
      <c r="BX329" s="60">
        <v>275</v>
      </c>
      <c r="BY329" s="21">
        <v>295.10000000000002</v>
      </c>
      <c r="BZ329" s="21">
        <v>410</v>
      </c>
      <c r="CA329" s="21">
        <v>425.2</v>
      </c>
      <c r="CB329" s="69">
        <v>200000</v>
      </c>
      <c r="CC329" s="138" t="s">
        <v>5754</v>
      </c>
      <c r="CD329" s="60">
        <v>300</v>
      </c>
      <c r="CE329" s="47">
        <v>368.5</v>
      </c>
      <c r="CF329" s="47">
        <v>505</v>
      </c>
      <c r="CG329" s="21">
        <v>538.9</v>
      </c>
      <c r="CH329" s="69">
        <v>208500</v>
      </c>
      <c r="CI329" s="177" t="s">
        <v>4417</v>
      </c>
      <c r="CJ329" s="47">
        <v>690</v>
      </c>
      <c r="CK329" s="21">
        <v>817.7</v>
      </c>
      <c r="CL329" s="47">
        <v>770</v>
      </c>
      <c r="CM329" s="21">
        <v>832.1</v>
      </c>
      <c r="CN329" s="62">
        <v>202000</v>
      </c>
      <c r="CO329" s="93" t="s">
        <v>5950</v>
      </c>
      <c r="CP329" s="64">
        <v>48.1</v>
      </c>
      <c r="CQ329" s="64">
        <v>4.5999999999999996</v>
      </c>
      <c r="CR329" s="69">
        <v>32470</v>
      </c>
      <c r="CS329" s="93">
        <v>580</v>
      </c>
      <c r="CT329" s="64">
        <v>710</v>
      </c>
      <c r="CU329" s="69">
        <v>200000</v>
      </c>
      <c r="CV329" s="177">
        <v>8.8000000000000007</v>
      </c>
      <c r="CW329" s="177">
        <v>640</v>
      </c>
      <c r="CX329" s="21">
        <v>890</v>
      </c>
      <c r="CY329" s="21">
        <v>800</v>
      </c>
      <c r="CZ329" s="21">
        <v>980</v>
      </c>
      <c r="DA329" s="62">
        <v>199000</v>
      </c>
      <c r="DB329" s="29" t="s">
        <v>5945</v>
      </c>
      <c r="DC329" s="298" t="s">
        <v>4498</v>
      </c>
      <c r="DD329" s="357" t="s">
        <v>6227</v>
      </c>
    </row>
    <row r="330" spans="1:108">
      <c r="A330" s="18">
        <v>325</v>
      </c>
      <c r="B330" s="362"/>
      <c r="C330" s="362"/>
      <c r="D330" s="381"/>
      <c r="E330" s="381"/>
      <c r="F330" s="362"/>
      <c r="G330" s="369"/>
      <c r="H330" s="369"/>
      <c r="I330" s="143" t="s">
        <v>4819</v>
      </c>
      <c r="J330" s="215" t="s">
        <v>4399</v>
      </c>
      <c r="K330" s="177" t="s">
        <v>5882</v>
      </c>
      <c r="L330" s="260" t="s">
        <v>4577</v>
      </c>
      <c r="M330" s="177" t="s">
        <v>4781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5882</v>
      </c>
      <c r="S330" s="177" t="s">
        <v>4474</v>
      </c>
      <c r="T330" s="177" t="s">
        <v>5882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6"/>
        <v>25</v>
      </c>
      <c r="AQ330" s="21">
        <f t="shared" si="171"/>
        <v>25</v>
      </c>
      <c r="AR330" s="215" t="s">
        <v>5897</v>
      </c>
      <c r="AS330" s="177" t="s">
        <v>4570</v>
      </c>
      <c r="AT330" s="21">
        <v>95</v>
      </c>
      <c r="AU330" s="177">
        <v>24</v>
      </c>
      <c r="AV330" s="177">
        <f t="shared" si="172"/>
        <v>353</v>
      </c>
      <c r="AW330" s="21">
        <v>95</v>
      </c>
      <c r="AX330" s="21">
        <f t="shared" si="175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5882</v>
      </c>
      <c r="BJ330" s="228" t="s">
        <v>5882</v>
      </c>
      <c r="BK330" s="228" t="s">
        <v>5882</v>
      </c>
      <c r="BL330" s="221" t="s">
        <v>5947</v>
      </c>
      <c r="BM330" s="177">
        <v>4</v>
      </c>
      <c r="BN330" s="177">
        <v>16</v>
      </c>
      <c r="BO330" s="177">
        <v>120</v>
      </c>
      <c r="BP330" s="177">
        <v>120</v>
      </c>
      <c r="BQ330" s="18">
        <v>550</v>
      </c>
      <c r="BR330" s="177" t="s">
        <v>4656</v>
      </c>
      <c r="BS330" s="177" t="s">
        <v>4655</v>
      </c>
      <c r="BT330" s="21">
        <f>4*PI()*16^2/4+2*PI()*10^2/4</f>
        <v>961.32735199847673</v>
      </c>
      <c r="BU330" s="177">
        <v>30</v>
      </c>
      <c r="BV330" s="122">
        <f t="shared" si="187"/>
        <v>7.2827829696854307E-3</v>
      </c>
      <c r="BW330" s="32" t="s">
        <v>4513</v>
      </c>
      <c r="BX330" s="60">
        <v>275</v>
      </c>
      <c r="BY330" s="21">
        <v>340.5</v>
      </c>
      <c r="BZ330" s="21">
        <v>410</v>
      </c>
      <c r="CA330" s="21">
        <v>523.75</v>
      </c>
      <c r="CB330" s="69">
        <v>197000</v>
      </c>
      <c r="CC330" s="138" t="s">
        <v>5754</v>
      </c>
      <c r="CD330" s="60">
        <v>300</v>
      </c>
      <c r="CE330" s="47">
        <v>368.5</v>
      </c>
      <c r="CF330" s="47">
        <v>505</v>
      </c>
      <c r="CG330" s="21">
        <v>538.9</v>
      </c>
      <c r="CH330" s="69">
        <v>208500</v>
      </c>
      <c r="CI330" s="177" t="s">
        <v>4417</v>
      </c>
      <c r="CJ330" s="47">
        <v>690</v>
      </c>
      <c r="CK330" s="21">
        <v>817.7</v>
      </c>
      <c r="CL330" s="47">
        <v>770</v>
      </c>
      <c r="CM330" s="21">
        <v>832.1</v>
      </c>
      <c r="CN330" s="62">
        <v>202000</v>
      </c>
      <c r="CO330" s="93" t="s">
        <v>5950</v>
      </c>
      <c r="CP330" s="64">
        <v>48.9</v>
      </c>
      <c r="CQ330" s="64">
        <v>4.78</v>
      </c>
      <c r="CR330" s="69">
        <v>32470</v>
      </c>
      <c r="CS330" s="93">
        <v>580</v>
      </c>
      <c r="CT330" s="64">
        <v>710</v>
      </c>
      <c r="CU330" s="69">
        <v>200000</v>
      </c>
      <c r="CV330" s="177">
        <v>10.9</v>
      </c>
      <c r="CW330" s="177">
        <v>900</v>
      </c>
      <c r="CX330" s="32">
        <v>990</v>
      </c>
      <c r="CY330" s="177">
        <v>1000</v>
      </c>
      <c r="CZ330" s="32">
        <v>1100</v>
      </c>
      <c r="DA330" s="61">
        <v>200000</v>
      </c>
      <c r="DB330" s="29" t="s">
        <v>5945</v>
      </c>
      <c r="DC330" s="298" t="s">
        <v>4498</v>
      </c>
      <c r="DD330" s="357" t="s">
        <v>6227</v>
      </c>
    </row>
    <row r="331" spans="1:108" ht="16.2" thickBot="1">
      <c r="A331" s="18">
        <v>326</v>
      </c>
      <c r="B331" s="363"/>
      <c r="C331" s="363"/>
      <c r="D331" s="382"/>
      <c r="E331" s="382"/>
      <c r="F331" s="363"/>
      <c r="G331" s="370"/>
      <c r="H331" s="370"/>
      <c r="I331" s="144" t="s">
        <v>4820</v>
      </c>
      <c r="J331" s="155" t="s">
        <v>4399</v>
      </c>
      <c r="K331" s="178" t="s">
        <v>5882</v>
      </c>
      <c r="L331" s="155" t="s">
        <v>4577</v>
      </c>
      <c r="M331" s="178" t="s">
        <v>4781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5882</v>
      </c>
      <c r="S331" s="178" t="s">
        <v>4474</v>
      </c>
      <c r="T331" s="178" t="s">
        <v>5882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6"/>
        <v>25</v>
      </c>
      <c r="AQ331" s="23">
        <f t="shared" si="171"/>
        <v>25</v>
      </c>
      <c r="AR331" s="215" t="s">
        <v>5897</v>
      </c>
      <c r="AS331" s="177" t="s">
        <v>4570</v>
      </c>
      <c r="AT331" s="21">
        <v>145</v>
      </c>
      <c r="AU331" s="177">
        <v>24</v>
      </c>
      <c r="AV331" s="177">
        <f t="shared" si="172"/>
        <v>353</v>
      </c>
      <c r="AW331" s="21">
        <v>95</v>
      </c>
      <c r="AX331" s="21">
        <f t="shared" si="175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5882</v>
      </c>
      <c r="BJ331" s="228" t="s">
        <v>5882</v>
      </c>
      <c r="BK331" s="228" t="s">
        <v>5882</v>
      </c>
      <c r="BL331" s="221" t="s">
        <v>5947</v>
      </c>
      <c r="BM331" s="177">
        <v>4</v>
      </c>
      <c r="BN331" s="177">
        <v>20</v>
      </c>
      <c r="BO331" s="177">
        <v>120</v>
      </c>
      <c r="BP331" s="177">
        <v>120</v>
      </c>
      <c r="BQ331" s="18">
        <v>550</v>
      </c>
      <c r="BR331" s="177" t="s">
        <v>4656</v>
      </c>
      <c r="BS331" s="177" t="s">
        <v>4655</v>
      </c>
      <c r="BT331" s="21">
        <f>4*PI()*16^2/4+2*PI()*10^2/4</f>
        <v>961.32735199847673</v>
      </c>
      <c r="BU331" s="177">
        <v>30</v>
      </c>
      <c r="BV331" s="122">
        <f t="shared" si="187"/>
        <v>7.2827829696854307E-3</v>
      </c>
      <c r="BW331" s="32" t="s">
        <v>4513</v>
      </c>
      <c r="BX331" s="60">
        <v>275</v>
      </c>
      <c r="BY331" s="23">
        <v>340.5</v>
      </c>
      <c r="BZ331" s="23">
        <v>410</v>
      </c>
      <c r="CA331" s="23">
        <v>523.75</v>
      </c>
      <c r="CB331" s="68">
        <v>197000</v>
      </c>
      <c r="CC331" s="138" t="s">
        <v>5754</v>
      </c>
      <c r="CD331" s="60">
        <v>300</v>
      </c>
      <c r="CE331" s="47">
        <v>368.5</v>
      </c>
      <c r="CF331" s="47">
        <v>505</v>
      </c>
      <c r="CG331" s="38">
        <v>538.9</v>
      </c>
      <c r="CH331" s="68">
        <v>208500</v>
      </c>
      <c r="CI331" s="177" t="s">
        <v>4417</v>
      </c>
      <c r="CJ331" s="47">
        <v>690</v>
      </c>
      <c r="CK331" s="21">
        <v>817.7</v>
      </c>
      <c r="CL331" s="47">
        <v>770</v>
      </c>
      <c r="CM331" s="21">
        <v>832.1</v>
      </c>
      <c r="CN331" s="62">
        <v>202000</v>
      </c>
      <c r="CO331" s="93" t="s">
        <v>5950</v>
      </c>
      <c r="CP331" s="84">
        <v>49.1</v>
      </c>
      <c r="CQ331" s="84">
        <v>4.8099999999999996</v>
      </c>
      <c r="CR331" s="83">
        <v>32470</v>
      </c>
      <c r="CS331" s="94">
        <v>580</v>
      </c>
      <c r="CT331" s="84">
        <v>710</v>
      </c>
      <c r="CU331" s="83">
        <v>200000</v>
      </c>
      <c r="CV331" s="177">
        <v>10.9</v>
      </c>
      <c r="CW331" s="177">
        <v>900</v>
      </c>
      <c r="CX331" s="32">
        <v>990</v>
      </c>
      <c r="CY331" s="177">
        <v>1000</v>
      </c>
      <c r="CZ331" s="32">
        <v>1100</v>
      </c>
      <c r="DA331" s="61">
        <v>200000</v>
      </c>
      <c r="DB331" s="29" t="s">
        <v>5945</v>
      </c>
      <c r="DC331" s="298" t="s">
        <v>4498</v>
      </c>
      <c r="DD331" s="357" t="s">
        <v>6227</v>
      </c>
    </row>
    <row r="332" spans="1:108">
      <c r="A332" s="18">
        <v>327</v>
      </c>
      <c r="B332" s="361">
        <v>50</v>
      </c>
      <c r="C332" s="361">
        <v>2016</v>
      </c>
      <c r="D332" s="384" t="s">
        <v>5737</v>
      </c>
      <c r="E332" s="384" t="s">
        <v>4925</v>
      </c>
      <c r="F332" s="361">
        <v>6</v>
      </c>
      <c r="G332" s="368" t="s">
        <v>6020</v>
      </c>
      <c r="H332" s="368" t="s">
        <v>6019</v>
      </c>
      <c r="I332" s="147" t="s">
        <v>4422</v>
      </c>
      <c r="J332" s="215" t="s">
        <v>4</v>
      </c>
      <c r="K332" s="177" t="s">
        <v>6157</v>
      </c>
      <c r="L332" s="260" t="s">
        <v>4578</v>
      </c>
      <c r="M332" s="177" t="s">
        <v>4782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5882</v>
      </c>
      <c r="S332" s="177" t="s">
        <v>4474</v>
      </c>
      <c r="T332" s="177" t="s">
        <v>5882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5897</v>
      </c>
      <c r="AS332" s="176" t="s">
        <v>6241</v>
      </c>
      <c r="AT332" s="16" t="s">
        <v>6241</v>
      </c>
      <c r="AU332" s="176">
        <v>16</v>
      </c>
      <c r="AV332" s="176">
        <f t="shared" si="172"/>
        <v>157</v>
      </c>
      <c r="AW332" s="16">
        <v>48</v>
      </c>
      <c r="AX332" s="16">
        <f t="shared" si="175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5882</v>
      </c>
      <c r="BH332" s="226" t="s">
        <v>5882</v>
      </c>
      <c r="BI332" s="226" t="s">
        <v>5882</v>
      </c>
      <c r="BJ332" s="226" t="s">
        <v>5882</v>
      </c>
      <c r="BK332" s="226" t="s">
        <v>5882</v>
      </c>
      <c r="BL332" s="225" t="s">
        <v>5882</v>
      </c>
      <c r="BM332" s="226" t="s">
        <v>5882</v>
      </c>
      <c r="BN332" s="226" t="s">
        <v>5882</v>
      </c>
      <c r="BO332" s="226" t="s">
        <v>5882</v>
      </c>
      <c r="BP332" s="226" t="s">
        <v>5882</v>
      </c>
      <c r="BQ332" s="244" t="s">
        <v>5882</v>
      </c>
      <c r="BR332" s="226" t="s">
        <v>5882</v>
      </c>
      <c r="BS332" s="226" t="s">
        <v>5882</v>
      </c>
      <c r="BT332" s="226" t="s">
        <v>5882</v>
      </c>
      <c r="BU332" s="226" t="s">
        <v>5882</v>
      </c>
      <c r="BV332" s="244" t="s">
        <v>5882</v>
      </c>
      <c r="BW332" s="30" t="s">
        <v>4513</v>
      </c>
      <c r="BX332" s="65">
        <v>275</v>
      </c>
      <c r="BY332" s="30">
        <v>360</v>
      </c>
      <c r="BZ332" s="65">
        <v>410</v>
      </c>
      <c r="CA332" s="30">
        <v>530</v>
      </c>
      <c r="CB332" s="66">
        <v>200000</v>
      </c>
      <c r="CC332" s="107" t="s">
        <v>4513</v>
      </c>
      <c r="CD332" s="65">
        <v>275</v>
      </c>
      <c r="CE332" s="30">
        <v>360</v>
      </c>
      <c r="CF332" s="65">
        <v>410</v>
      </c>
      <c r="CG332" s="30">
        <v>530</v>
      </c>
      <c r="CH332" s="66">
        <v>200000</v>
      </c>
      <c r="CI332" s="30" t="s">
        <v>4513</v>
      </c>
      <c r="CJ332" s="65">
        <v>275</v>
      </c>
      <c r="CK332" s="30">
        <v>360</v>
      </c>
      <c r="CL332" s="65">
        <v>410</v>
      </c>
      <c r="CM332" s="30">
        <v>530</v>
      </c>
      <c r="CN332" s="76">
        <v>200000</v>
      </c>
      <c r="CO332" s="229" t="s">
        <v>5882</v>
      </c>
      <c r="CP332" s="230" t="s">
        <v>5882</v>
      </c>
      <c r="CQ332" s="230" t="s">
        <v>5882</v>
      </c>
      <c r="CR332" s="231" t="s">
        <v>5882</v>
      </c>
      <c r="CS332" s="229" t="s">
        <v>5882</v>
      </c>
      <c r="CT332" s="230" t="s">
        <v>5882</v>
      </c>
      <c r="CU332" s="231" t="s">
        <v>5882</v>
      </c>
      <c r="CV332" s="176">
        <v>10.9</v>
      </c>
      <c r="CW332" s="176">
        <v>900</v>
      </c>
      <c r="CX332" s="30">
        <v>990</v>
      </c>
      <c r="CY332" s="176">
        <v>1000</v>
      </c>
      <c r="CZ332" s="30">
        <v>1100</v>
      </c>
      <c r="DA332" s="76">
        <v>200000</v>
      </c>
      <c r="DB332" s="28" t="s">
        <v>28</v>
      </c>
      <c r="DC332" s="176" t="s">
        <v>4631</v>
      </c>
      <c r="DD332" s="356" t="s">
        <v>4636</v>
      </c>
    </row>
    <row r="333" spans="1:108">
      <c r="A333" s="18">
        <v>328</v>
      </c>
      <c r="B333" s="362"/>
      <c r="C333" s="362"/>
      <c r="D333" s="385"/>
      <c r="E333" s="385"/>
      <c r="F333" s="362"/>
      <c r="G333" s="369"/>
      <c r="H333" s="369"/>
      <c r="I333" s="149" t="s">
        <v>4423</v>
      </c>
      <c r="J333" s="215" t="s">
        <v>4</v>
      </c>
      <c r="K333" s="177" t="s">
        <v>6157</v>
      </c>
      <c r="L333" s="260" t="s">
        <v>4578</v>
      </c>
      <c r="M333" s="177" t="s">
        <v>4782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5882</v>
      </c>
      <c r="S333" s="177" t="s">
        <v>4474</v>
      </c>
      <c r="T333" s="177" t="s">
        <v>5882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88">(AO333-AF333)-AQ333</f>
        <v>14</v>
      </c>
      <c r="AQ333" s="21">
        <f t="shared" ref="AQ333:AQ347" si="189">(AO333-AF333)/2</f>
        <v>14</v>
      </c>
      <c r="AR333" s="215" t="s">
        <v>5897</v>
      </c>
      <c r="AS333" s="177" t="s">
        <v>6241</v>
      </c>
      <c r="AT333" s="21" t="s">
        <v>6241</v>
      </c>
      <c r="AU333" s="177">
        <v>20</v>
      </c>
      <c r="AV333" s="177">
        <f t="shared" si="172"/>
        <v>245</v>
      </c>
      <c r="AW333" s="21">
        <v>44</v>
      </c>
      <c r="AX333" s="21">
        <f t="shared" si="175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5882</v>
      </c>
      <c r="BH333" s="228" t="s">
        <v>5882</v>
      </c>
      <c r="BI333" s="228" t="s">
        <v>5882</v>
      </c>
      <c r="BJ333" s="228" t="s">
        <v>5882</v>
      </c>
      <c r="BK333" s="228" t="s">
        <v>5882</v>
      </c>
      <c r="BL333" s="227" t="s">
        <v>5882</v>
      </c>
      <c r="BM333" s="228" t="s">
        <v>5882</v>
      </c>
      <c r="BN333" s="228" t="s">
        <v>5882</v>
      </c>
      <c r="BO333" s="228" t="s">
        <v>5882</v>
      </c>
      <c r="BP333" s="228" t="s">
        <v>5882</v>
      </c>
      <c r="BQ333" s="243" t="s">
        <v>5882</v>
      </c>
      <c r="BR333" s="228" t="s">
        <v>5882</v>
      </c>
      <c r="BS333" s="228" t="s">
        <v>5882</v>
      </c>
      <c r="BT333" s="228" t="s">
        <v>5882</v>
      </c>
      <c r="BU333" s="228" t="s">
        <v>5882</v>
      </c>
      <c r="BV333" s="243" t="s">
        <v>5882</v>
      </c>
      <c r="BW333" s="32" t="s">
        <v>4513</v>
      </c>
      <c r="BX333" s="60">
        <v>275</v>
      </c>
      <c r="BY333" s="32">
        <v>360</v>
      </c>
      <c r="BZ333" s="60">
        <v>410</v>
      </c>
      <c r="CA333" s="32">
        <v>530</v>
      </c>
      <c r="CB333" s="67">
        <v>200000</v>
      </c>
      <c r="CC333" s="108" t="s">
        <v>4513</v>
      </c>
      <c r="CD333" s="60">
        <v>275</v>
      </c>
      <c r="CE333" s="32">
        <v>360</v>
      </c>
      <c r="CF333" s="60">
        <v>410</v>
      </c>
      <c r="CG333" s="32">
        <v>530</v>
      </c>
      <c r="CH333" s="67">
        <v>200000</v>
      </c>
      <c r="CI333" s="32" t="s">
        <v>4513</v>
      </c>
      <c r="CJ333" s="60">
        <v>275</v>
      </c>
      <c r="CK333" s="32">
        <v>360</v>
      </c>
      <c r="CL333" s="60">
        <v>410</v>
      </c>
      <c r="CM333" s="32">
        <v>530</v>
      </c>
      <c r="CN333" s="61">
        <v>200000</v>
      </c>
      <c r="CO333" s="232" t="s">
        <v>5882</v>
      </c>
      <c r="CP333" s="233" t="s">
        <v>5882</v>
      </c>
      <c r="CQ333" s="233" t="s">
        <v>5882</v>
      </c>
      <c r="CR333" s="234" t="s">
        <v>5882</v>
      </c>
      <c r="CS333" s="232" t="s">
        <v>5882</v>
      </c>
      <c r="CT333" s="233" t="s">
        <v>5882</v>
      </c>
      <c r="CU333" s="234" t="s">
        <v>5882</v>
      </c>
      <c r="CV333" s="177">
        <v>10.9</v>
      </c>
      <c r="CW333" s="177">
        <v>900</v>
      </c>
      <c r="CX333" s="32">
        <v>990</v>
      </c>
      <c r="CY333" s="177">
        <v>1000</v>
      </c>
      <c r="CZ333" s="32">
        <v>1100</v>
      </c>
      <c r="DA333" s="61">
        <v>200000</v>
      </c>
      <c r="DB333" s="29" t="s">
        <v>28</v>
      </c>
      <c r="DC333" s="177" t="s">
        <v>4631</v>
      </c>
      <c r="DD333" s="357" t="s">
        <v>4636</v>
      </c>
    </row>
    <row r="334" spans="1:108">
      <c r="A334" s="18">
        <v>329</v>
      </c>
      <c r="B334" s="362"/>
      <c r="C334" s="362"/>
      <c r="D334" s="385"/>
      <c r="E334" s="385"/>
      <c r="F334" s="362"/>
      <c r="G334" s="369"/>
      <c r="H334" s="369"/>
      <c r="I334" s="149" t="s">
        <v>4424</v>
      </c>
      <c r="J334" s="215" t="s">
        <v>4</v>
      </c>
      <c r="K334" s="177" t="s">
        <v>6157</v>
      </c>
      <c r="L334" s="260" t="s">
        <v>4578</v>
      </c>
      <c r="M334" s="177" t="s">
        <v>4782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5882</v>
      </c>
      <c r="S334" s="177" t="s">
        <v>4474</v>
      </c>
      <c r="T334" s="177" t="s">
        <v>5882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88"/>
        <v>11.5</v>
      </c>
      <c r="AQ334" s="21">
        <f t="shared" si="189"/>
        <v>11.5</v>
      </c>
      <c r="AR334" s="215" t="s">
        <v>5897</v>
      </c>
      <c r="AS334" s="177" t="s">
        <v>6241</v>
      </c>
      <c r="AT334" s="21" t="s">
        <v>6241</v>
      </c>
      <c r="AU334" s="177">
        <v>20</v>
      </c>
      <c r="AV334" s="177">
        <f t="shared" si="172"/>
        <v>245</v>
      </c>
      <c r="AW334" s="21">
        <v>38.5</v>
      </c>
      <c r="AX334" s="21">
        <f t="shared" si="175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5882</v>
      </c>
      <c r="BH334" s="228" t="s">
        <v>5882</v>
      </c>
      <c r="BI334" s="228" t="s">
        <v>5882</v>
      </c>
      <c r="BJ334" s="228" t="s">
        <v>5882</v>
      </c>
      <c r="BK334" s="228" t="s">
        <v>5882</v>
      </c>
      <c r="BL334" s="227" t="s">
        <v>5882</v>
      </c>
      <c r="BM334" s="228" t="s">
        <v>5882</v>
      </c>
      <c r="BN334" s="228" t="s">
        <v>5882</v>
      </c>
      <c r="BO334" s="228" t="s">
        <v>5882</v>
      </c>
      <c r="BP334" s="228" t="s">
        <v>5882</v>
      </c>
      <c r="BQ334" s="243" t="s">
        <v>5882</v>
      </c>
      <c r="BR334" s="228" t="s">
        <v>5882</v>
      </c>
      <c r="BS334" s="228" t="s">
        <v>5882</v>
      </c>
      <c r="BT334" s="228" t="s">
        <v>5882</v>
      </c>
      <c r="BU334" s="228" t="s">
        <v>5882</v>
      </c>
      <c r="BV334" s="243" t="s">
        <v>5882</v>
      </c>
      <c r="BW334" s="32" t="s">
        <v>4513</v>
      </c>
      <c r="BX334" s="60">
        <v>275</v>
      </c>
      <c r="BY334" s="32">
        <v>360</v>
      </c>
      <c r="BZ334" s="60">
        <v>410</v>
      </c>
      <c r="CA334" s="32">
        <v>530</v>
      </c>
      <c r="CB334" s="67">
        <v>200000</v>
      </c>
      <c r="CC334" s="108" t="s">
        <v>4513</v>
      </c>
      <c r="CD334" s="60">
        <v>275</v>
      </c>
      <c r="CE334" s="32">
        <v>360</v>
      </c>
      <c r="CF334" s="60">
        <v>410</v>
      </c>
      <c r="CG334" s="32">
        <v>530</v>
      </c>
      <c r="CH334" s="67">
        <v>200000</v>
      </c>
      <c r="CI334" s="32" t="s">
        <v>4513</v>
      </c>
      <c r="CJ334" s="60">
        <v>275</v>
      </c>
      <c r="CK334" s="32">
        <v>360</v>
      </c>
      <c r="CL334" s="60">
        <v>410</v>
      </c>
      <c r="CM334" s="32">
        <v>530</v>
      </c>
      <c r="CN334" s="61">
        <v>200000</v>
      </c>
      <c r="CO334" s="232" t="s">
        <v>5882</v>
      </c>
      <c r="CP334" s="233" t="s">
        <v>5882</v>
      </c>
      <c r="CQ334" s="233" t="s">
        <v>5882</v>
      </c>
      <c r="CR334" s="234" t="s">
        <v>5882</v>
      </c>
      <c r="CS334" s="232" t="s">
        <v>5882</v>
      </c>
      <c r="CT334" s="233" t="s">
        <v>5882</v>
      </c>
      <c r="CU334" s="234" t="s">
        <v>5882</v>
      </c>
      <c r="CV334" s="177">
        <v>8.8000000000000007</v>
      </c>
      <c r="CW334" s="177">
        <v>640</v>
      </c>
      <c r="CX334" s="32">
        <v>730</v>
      </c>
      <c r="CY334" s="177">
        <v>800</v>
      </c>
      <c r="CZ334" s="32">
        <v>940</v>
      </c>
      <c r="DA334" s="61">
        <v>200000</v>
      </c>
      <c r="DB334" s="29" t="s">
        <v>28</v>
      </c>
      <c r="DC334" s="298" t="s">
        <v>4631</v>
      </c>
      <c r="DD334" s="357" t="s">
        <v>4636</v>
      </c>
    </row>
    <row r="335" spans="1:108">
      <c r="A335" s="18">
        <v>330</v>
      </c>
      <c r="B335" s="362"/>
      <c r="C335" s="362"/>
      <c r="D335" s="385"/>
      <c r="E335" s="385"/>
      <c r="F335" s="362"/>
      <c r="G335" s="369"/>
      <c r="H335" s="369"/>
      <c r="I335" s="149" t="s">
        <v>4425</v>
      </c>
      <c r="J335" s="215" t="s">
        <v>4</v>
      </c>
      <c r="K335" s="177" t="s">
        <v>6157</v>
      </c>
      <c r="L335" s="260" t="s">
        <v>4578</v>
      </c>
      <c r="M335" s="177" t="s">
        <v>4782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5882</v>
      </c>
      <c r="S335" s="177" t="s">
        <v>4474</v>
      </c>
      <c r="T335" s="177" t="s">
        <v>5882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88"/>
        <v>14</v>
      </c>
      <c r="AQ335" s="21">
        <f t="shared" si="189"/>
        <v>14</v>
      </c>
      <c r="AR335" s="215" t="s">
        <v>5897</v>
      </c>
      <c r="AS335" s="177" t="s">
        <v>6241</v>
      </c>
      <c r="AT335" s="21" t="s">
        <v>6241</v>
      </c>
      <c r="AU335" s="177">
        <v>20</v>
      </c>
      <c r="AV335" s="177">
        <f t="shared" si="172"/>
        <v>245</v>
      </c>
      <c r="AW335" s="21">
        <v>44</v>
      </c>
      <c r="AX335" s="21">
        <f t="shared" si="175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5882</v>
      </c>
      <c r="BH335" s="228" t="s">
        <v>5882</v>
      </c>
      <c r="BI335" s="228" t="s">
        <v>5882</v>
      </c>
      <c r="BJ335" s="228" t="s">
        <v>5882</v>
      </c>
      <c r="BK335" s="228" t="s">
        <v>5882</v>
      </c>
      <c r="BL335" s="227" t="s">
        <v>5882</v>
      </c>
      <c r="BM335" s="228" t="s">
        <v>5882</v>
      </c>
      <c r="BN335" s="228" t="s">
        <v>5882</v>
      </c>
      <c r="BO335" s="228" t="s">
        <v>5882</v>
      </c>
      <c r="BP335" s="228" t="s">
        <v>5882</v>
      </c>
      <c r="BQ335" s="243" t="s">
        <v>5882</v>
      </c>
      <c r="BR335" s="228" t="s">
        <v>5882</v>
      </c>
      <c r="BS335" s="228" t="s">
        <v>5882</v>
      </c>
      <c r="BT335" s="228" t="s">
        <v>5882</v>
      </c>
      <c r="BU335" s="228" t="s">
        <v>5882</v>
      </c>
      <c r="BV335" s="243" t="s">
        <v>5882</v>
      </c>
      <c r="BW335" s="32" t="s">
        <v>4513</v>
      </c>
      <c r="BX335" s="60">
        <v>275</v>
      </c>
      <c r="BY335" s="32">
        <v>360</v>
      </c>
      <c r="BZ335" s="60">
        <v>410</v>
      </c>
      <c r="CA335" s="32">
        <v>530</v>
      </c>
      <c r="CB335" s="67">
        <v>200000</v>
      </c>
      <c r="CC335" s="108" t="s">
        <v>4513</v>
      </c>
      <c r="CD335" s="60">
        <v>275</v>
      </c>
      <c r="CE335" s="32">
        <v>360</v>
      </c>
      <c r="CF335" s="60">
        <v>410</v>
      </c>
      <c r="CG335" s="32">
        <v>530</v>
      </c>
      <c r="CH335" s="67">
        <v>200000</v>
      </c>
      <c r="CI335" s="32" t="s">
        <v>4513</v>
      </c>
      <c r="CJ335" s="60">
        <v>275</v>
      </c>
      <c r="CK335" s="32">
        <v>360</v>
      </c>
      <c r="CL335" s="60">
        <v>410</v>
      </c>
      <c r="CM335" s="32">
        <v>530</v>
      </c>
      <c r="CN335" s="61">
        <v>200000</v>
      </c>
      <c r="CO335" s="232" t="s">
        <v>5882</v>
      </c>
      <c r="CP335" s="233" t="s">
        <v>5882</v>
      </c>
      <c r="CQ335" s="233" t="s">
        <v>5882</v>
      </c>
      <c r="CR335" s="234" t="s">
        <v>5882</v>
      </c>
      <c r="CS335" s="232" t="s">
        <v>5882</v>
      </c>
      <c r="CT335" s="233" t="s">
        <v>5882</v>
      </c>
      <c r="CU335" s="234" t="s">
        <v>5882</v>
      </c>
      <c r="CV335" s="177">
        <v>10.9</v>
      </c>
      <c r="CW335" s="177">
        <v>900</v>
      </c>
      <c r="CX335" s="32">
        <v>990</v>
      </c>
      <c r="CY335" s="177">
        <v>1000</v>
      </c>
      <c r="CZ335" s="32">
        <v>1100</v>
      </c>
      <c r="DA335" s="61">
        <v>200000</v>
      </c>
      <c r="DB335" s="41" t="s">
        <v>28</v>
      </c>
      <c r="DC335" s="177" t="s">
        <v>4631</v>
      </c>
      <c r="DD335" s="357" t="s">
        <v>4636</v>
      </c>
    </row>
    <row r="336" spans="1:108">
      <c r="A336" s="18">
        <v>331</v>
      </c>
      <c r="B336" s="362"/>
      <c r="C336" s="362"/>
      <c r="D336" s="385"/>
      <c r="E336" s="385"/>
      <c r="F336" s="362"/>
      <c r="G336" s="369"/>
      <c r="H336" s="369"/>
      <c r="I336" s="149" t="s">
        <v>4426</v>
      </c>
      <c r="J336" s="215" t="s">
        <v>4</v>
      </c>
      <c r="K336" s="177" t="s">
        <v>6157</v>
      </c>
      <c r="L336" s="260" t="s">
        <v>4578</v>
      </c>
      <c r="M336" s="177" t="s">
        <v>4782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5882</v>
      </c>
      <c r="S336" s="177" t="s">
        <v>4474</v>
      </c>
      <c r="T336" s="177" t="s">
        <v>5882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88"/>
        <v>15</v>
      </c>
      <c r="AQ336" s="21">
        <f t="shared" si="189"/>
        <v>15</v>
      </c>
      <c r="AR336" s="215" t="s">
        <v>5897</v>
      </c>
      <c r="AS336" s="177" t="s">
        <v>6241</v>
      </c>
      <c r="AT336" s="21" t="s">
        <v>6241</v>
      </c>
      <c r="AU336" s="177">
        <v>16</v>
      </c>
      <c r="AV336" s="177">
        <f t="shared" si="172"/>
        <v>157</v>
      </c>
      <c r="AW336" s="21">
        <v>45</v>
      </c>
      <c r="AX336" s="21">
        <f t="shared" si="175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5882</v>
      </c>
      <c r="BH336" s="228" t="s">
        <v>5882</v>
      </c>
      <c r="BI336" s="228" t="s">
        <v>5882</v>
      </c>
      <c r="BJ336" s="228" t="s">
        <v>5882</v>
      </c>
      <c r="BK336" s="228" t="s">
        <v>5882</v>
      </c>
      <c r="BL336" s="227" t="s">
        <v>5882</v>
      </c>
      <c r="BM336" s="228" t="s">
        <v>5882</v>
      </c>
      <c r="BN336" s="228" t="s">
        <v>5882</v>
      </c>
      <c r="BO336" s="228" t="s">
        <v>5882</v>
      </c>
      <c r="BP336" s="228" t="s">
        <v>5882</v>
      </c>
      <c r="BQ336" s="243" t="s">
        <v>5882</v>
      </c>
      <c r="BR336" s="228" t="s">
        <v>5882</v>
      </c>
      <c r="BS336" s="228" t="s">
        <v>5882</v>
      </c>
      <c r="BT336" s="228" t="s">
        <v>5882</v>
      </c>
      <c r="BU336" s="228" t="s">
        <v>5882</v>
      </c>
      <c r="BV336" s="243" t="s">
        <v>5882</v>
      </c>
      <c r="BW336" s="32" t="s">
        <v>4513</v>
      </c>
      <c r="BX336" s="60">
        <v>275</v>
      </c>
      <c r="BY336" s="32">
        <v>360</v>
      </c>
      <c r="BZ336" s="60">
        <v>410</v>
      </c>
      <c r="CA336" s="32">
        <v>530</v>
      </c>
      <c r="CB336" s="67">
        <v>200000</v>
      </c>
      <c r="CC336" s="108" t="s">
        <v>4513</v>
      </c>
      <c r="CD336" s="60">
        <v>275</v>
      </c>
      <c r="CE336" s="32">
        <v>360</v>
      </c>
      <c r="CF336" s="60">
        <v>410</v>
      </c>
      <c r="CG336" s="32">
        <v>530</v>
      </c>
      <c r="CH336" s="67">
        <v>200000</v>
      </c>
      <c r="CI336" s="32" t="s">
        <v>4513</v>
      </c>
      <c r="CJ336" s="60">
        <v>275</v>
      </c>
      <c r="CK336" s="32">
        <v>360</v>
      </c>
      <c r="CL336" s="60">
        <v>410</v>
      </c>
      <c r="CM336" s="32">
        <v>530</v>
      </c>
      <c r="CN336" s="61">
        <v>200000</v>
      </c>
      <c r="CO336" s="232" t="s">
        <v>5882</v>
      </c>
      <c r="CP336" s="233" t="s">
        <v>5882</v>
      </c>
      <c r="CQ336" s="233" t="s">
        <v>5882</v>
      </c>
      <c r="CR336" s="234" t="s">
        <v>5882</v>
      </c>
      <c r="CS336" s="232" t="s">
        <v>5882</v>
      </c>
      <c r="CT336" s="233" t="s">
        <v>5882</v>
      </c>
      <c r="CU336" s="234" t="s">
        <v>5882</v>
      </c>
      <c r="CV336" s="177">
        <v>10.9</v>
      </c>
      <c r="CW336" s="177">
        <v>900</v>
      </c>
      <c r="CX336" s="32">
        <v>990</v>
      </c>
      <c r="CY336" s="177">
        <v>1000</v>
      </c>
      <c r="CZ336" s="32">
        <v>1100</v>
      </c>
      <c r="DA336" s="61">
        <v>200000</v>
      </c>
      <c r="DB336" s="41" t="s">
        <v>28</v>
      </c>
      <c r="DC336" s="298" t="s">
        <v>4631</v>
      </c>
      <c r="DD336" s="357" t="s">
        <v>4636</v>
      </c>
    </row>
    <row r="337" spans="1:108" ht="16.2" thickBot="1">
      <c r="A337" s="18">
        <v>332</v>
      </c>
      <c r="B337" s="363"/>
      <c r="C337" s="363"/>
      <c r="D337" s="386"/>
      <c r="E337" s="386"/>
      <c r="F337" s="363"/>
      <c r="G337" s="370"/>
      <c r="H337" s="370"/>
      <c r="I337" s="148" t="s">
        <v>4427</v>
      </c>
      <c r="J337" s="215" t="s">
        <v>4</v>
      </c>
      <c r="K337" s="177" t="s">
        <v>6157</v>
      </c>
      <c r="L337" s="260" t="s">
        <v>4578</v>
      </c>
      <c r="M337" s="177" t="s">
        <v>4782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5882</v>
      </c>
      <c r="S337" s="177" t="s">
        <v>4474</v>
      </c>
      <c r="T337" s="177" t="s">
        <v>5882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88"/>
        <v>15</v>
      </c>
      <c r="AQ337" s="23">
        <f t="shared" si="189"/>
        <v>15</v>
      </c>
      <c r="AR337" s="155" t="s">
        <v>5897</v>
      </c>
      <c r="AS337" s="177" t="s">
        <v>6241</v>
      </c>
      <c r="AT337" s="23" t="s">
        <v>6241</v>
      </c>
      <c r="AU337" s="178">
        <v>16</v>
      </c>
      <c r="AV337" s="178">
        <f t="shared" si="172"/>
        <v>157</v>
      </c>
      <c r="AW337" s="23">
        <v>45</v>
      </c>
      <c r="AX337" s="23">
        <f t="shared" si="175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5882</v>
      </c>
      <c r="BH337" s="223" t="s">
        <v>5882</v>
      </c>
      <c r="BI337" s="223" t="s">
        <v>5882</v>
      </c>
      <c r="BJ337" s="223" t="s">
        <v>5882</v>
      </c>
      <c r="BK337" s="223" t="s">
        <v>5882</v>
      </c>
      <c r="BL337" s="222" t="s">
        <v>5882</v>
      </c>
      <c r="BM337" s="223" t="s">
        <v>5882</v>
      </c>
      <c r="BN337" s="223" t="s">
        <v>5882</v>
      </c>
      <c r="BO337" s="223" t="s">
        <v>5882</v>
      </c>
      <c r="BP337" s="223" t="s">
        <v>5882</v>
      </c>
      <c r="BQ337" s="245" t="s">
        <v>5882</v>
      </c>
      <c r="BR337" s="223" t="s">
        <v>5882</v>
      </c>
      <c r="BS337" s="223" t="s">
        <v>5882</v>
      </c>
      <c r="BT337" s="223" t="s">
        <v>5882</v>
      </c>
      <c r="BU337" s="223" t="s">
        <v>5882</v>
      </c>
      <c r="BV337" s="245" t="s">
        <v>5882</v>
      </c>
      <c r="BW337" s="34" t="s">
        <v>4513</v>
      </c>
      <c r="BX337" s="87">
        <v>275</v>
      </c>
      <c r="BY337" s="34">
        <v>360</v>
      </c>
      <c r="BZ337" s="87">
        <v>410</v>
      </c>
      <c r="CA337" s="34">
        <v>530</v>
      </c>
      <c r="CB337" s="70">
        <v>200000</v>
      </c>
      <c r="CC337" s="134" t="s">
        <v>4513</v>
      </c>
      <c r="CD337" s="87">
        <v>275</v>
      </c>
      <c r="CE337" s="34">
        <v>360</v>
      </c>
      <c r="CF337" s="87">
        <v>410</v>
      </c>
      <c r="CG337" s="34">
        <v>530</v>
      </c>
      <c r="CH337" s="70">
        <v>200000</v>
      </c>
      <c r="CI337" s="34" t="s">
        <v>4513</v>
      </c>
      <c r="CJ337" s="87">
        <v>275</v>
      </c>
      <c r="CK337" s="34">
        <v>360</v>
      </c>
      <c r="CL337" s="87">
        <v>410</v>
      </c>
      <c r="CM337" s="34">
        <v>530</v>
      </c>
      <c r="CN337" s="77">
        <v>200000</v>
      </c>
      <c r="CO337" s="235" t="s">
        <v>5882</v>
      </c>
      <c r="CP337" s="236" t="s">
        <v>5882</v>
      </c>
      <c r="CQ337" s="236" t="s">
        <v>5882</v>
      </c>
      <c r="CR337" s="237" t="s">
        <v>5882</v>
      </c>
      <c r="CS337" s="235" t="s">
        <v>5882</v>
      </c>
      <c r="CT337" s="236" t="s">
        <v>5882</v>
      </c>
      <c r="CU337" s="237" t="s">
        <v>5882</v>
      </c>
      <c r="CV337" s="178">
        <v>8.8000000000000007</v>
      </c>
      <c r="CW337" s="178">
        <v>660</v>
      </c>
      <c r="CX337" s="34">
        <v>730</v>
      </c>
      <c r="CY337" s="178">
        <v>800</v>
      </c>
      <c r="CZ337" s="34">
        <v>940</v>
      </c>
      <c r="DA337" s="77">
        <v>200000</v>
      </c>
      <c r="DB337" s="42" t="s">
        <v>28</v>
      </c>
      <c r="DC337" s="155" t="s">
        <v>4631</v>
      </c>
      <c r="DD337" s="357" t="s">
        <v>4636</v>
      </c>
    </row>
    <row r="338" spans="1:108">
      <c r="A338" s="18">
        <v>333</v>
      </c>
      <c r="B338" s="361">
        <v>51</v>
      </c>
      <c r="C338" s="361">
        <v>2016</v>
      </c>
      <c r="D338" s="384" t="s">
        <v>4778</v>
      </c>
      <c r="E338" s="384" t="s">
        <v>4924</v>
      </c>
      <c r="F338" s="361">
        <v>4</v>
      </c>
      <c r="G338" s="371" t="s">
        <v>6018</v>
      </c>
      <c r="H338" s="371" t="s">
        <v>6013</v>
      </c>
      <c r="I338" s="43" t="s">
        <v>4431</v>
      </c>
      <c r="J338" s="214" t="s">
        <v>5</v>
      </c>
      <c r="K338" s="176" t="s">
        <v>5882</v>
      </c>
      <c r="L338" s="259" t="s">
        <v>4577</v>
      </c>
      <c r="M338" s="176" t="s">
        <v>4781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5882</v>
      </c>
      <c r="S338" s="176" t="s">
        <v>4474</v>
      </c>
      <c r="T338" s="176" t="s">
        <v>5882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88"/>
        <v>0</v>
      </c>
      <c r="AQ338" s="21">
        <f t="shared" si="189"/>
        <v>0</v>
      </c>
      <c r="AR338" s="214" t="s">
        <v>5749</v>
      </c>
      <c r="AS338" s="176" t="s">
        <v>6241</v>
      </c>
      <c r="AT338" s="16" t="s">
        <v>6241</v>
      </c>
      <c r="AU338" s="176">
        <v>20</v>
      </c>
      <c r="AV338" s="176">
        <f t="shared" si="172"/>
        <v>245</v>
      </c>
      <c r="AW338" s="16">
        <v>65</v>
      </c>
      <c r="AX338" s="16">
        <f t="shared" si="175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5882</v>
      </c>
      <c r="BH338" s="226" t="s">
        <v>5882</v>
      </c>
      <c r="BI338" s="226" t="s">
        <v>5882</v>
      </c>
      <c r="BJ338" s="226" t="s">
        <v>5882</v>
      </c>
      <c r="BK338" s="226" t="s">
        <v>5882</v>
      </c>
      <c r="BL338" s="225" t="s">
        <v>5882</v>
      </c>
      <c r="BM338" s="226" t="s">
        <v>5882</v>
      </c>
      <c r="BN338" s="226" t="s">
        <v>5882</v>
      </c>
      <c r="BO338" s="226" t="s">
        <v>5882</v>
      </c>
      <c r="BP338" s="226" t="s">
        <v>5882</v>
      </c>
      <c r="BQ338" s="244" t="s">
        <v>5882</v>
      </c>
      <c r="BR338" s="226" t="s">
        <v>5882</v>
      </c>
      <c r="BS338" s="226" t="s">
        <v>5882</v>
      </c>
      <c r="BT338" s="226" t="s">
        <v>5882</v>
      </c>
      <c r="BU338" s="226" t="s">
        <v>5882</v>
      </c>
      <c r="BV338" s="244" t="s">
        <v>5882</v>
      </c>
      <c r="BW338" s="176" t="s">
        <v>5753</v>
      </c>
      <c r="BX338" s="65">
        <v>230</v>
      </c>
      <c r="BY338" s="176">
        <v>339</v>
      </c>
      <c r="BZ338" s="65">
        <v>505</v>
      </c>
      <c r="CA338" s="176">
        <v>714</v>
      </c>
      <c r="CB338" s="81">
        <v>200985</v>
      </c>
      <c r="CC338" s="176" t="s">
        <v>5753</v>
      </c>
      <c r="CD338" s="65">
        <v>230</v>
      </c>
      <c r="CE338" s="176">
        <v>370</v>
      </c>
      <c r="CF338" s="65">
        <v>505</v>
      </c>
      <c r="CG338" s="176">
        <v>534</v>
      </c>
      <c r="CH338" s="81">
        <v>203765</v>
      </c>
      <c r="CI338" s="176" t="s">
        <v>5753</v>
      </c>
      <c r="CJ338" s="65">
        <v>230</v>
      </c>
      <c r="CK338" s="176">
        <v>388</v>
      </c>
      <c r="CL338" s="65">
        <v>505</v>
      </c>
      <c r="CM338" s="176">
        <v>506</v>
      </c>
      <c r="CN338" s="82">
        <v>206298</v>
      </c>
      <c r="CO338" s="229" t="s">
        <v>5882</v>
      </c>
      <c r="CP338" s="230" t="s">
        <v>5882</v>
      </c>
      <c r="CQ338" s="230" t="s">
        <v>5882</v>
      </c>
      <c r="CR338" s="231" t="s">
        <v>5882</v>
      </c>
      <c r="CS338" s="229" t="s">
        <v>5882</v>
      </c>
      <c r="CT338" s="230" t="s">
        <v>5882</v>
      </c>
      <c r="CU338" s="231" t="s">
        <v>5882</v>
      </c>
      <c r="CV338" s="176">
        <v>8.8000000000000007</v>
      </c>
      <c r="CW338" s="176">
        <v>640</v>
      </c>
      <c r="CX338" s="176">
        <v>890</v>
      </c>
      <c r="CY338" s="176">
        <v>800</v>
      </c>
      <c r="CZ338" s="176">
        <v>953</v>
      </c>
      <c r="DA338" s="82">
        <v>218871</v>
      </c>
      <c r="DB338" s="28" t="s">
        <v>6147</v>
      </c>
      <c r="DC338" s="176" t="s">
        <v>4498</v>
      </c>
      <c r="DD338" s="356" t="s">
        <v>4636</v>
      </c>
    </row>
    <row r="339" spans="1:108">
      <c r="A339" s="18">
        <v>334</v>
      </c>
      <c r="B339" s="362"/>
      <c r="C339" s="362"/>
      <c r="D339" s="385"/>
      <c r="E339" s="385"/>
      <c r="F339" s="362"/>
      <c r="G339" s="372"/>
      <c r="H339" s="372"/>
      <c r="I339" s="143" t="s">
        <v>4432</v>
      </c>
      <c r="J339" s="215" t="s">
        <v>5</v>
      </c>
      <c r="K339" s="177" t="s">
        <v>5882</v>
      </c>
      <c r="L339" s="260" t="s">
        <v>4577</v>
      </c>
      <c r="M339" s="177" t="s">
        <v>4781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5882</v>
      </c>
      <c r="S339" s="177" t="s">
        <v>4474</v>
      </c>
      <c r="T339" s="177" t="s">
        <v>5882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88"/>
        <v>0</v>
      </c>
      <c r="AQ339" s="21">
        <f t="shared" si="189"/>
        <v>0</v>
      </c>
      <c r="AR339" s="215" t="s">
        <v>5749</v>
      </c>
      <c r="AS339" s="177" t="s">
        <v>6241</v>
      </c>
      <c r="AT339" s="21" t="s">
        <v>6241</v>
      </c>
      <c r="AU339" s="177">
        <v>20</v>
      </c>
      <c r="AV339" s="177">
        <f t="shared" si="172"/>
        <v>245</v>
      </c>
      <c r="AW339" s="21">
        <v>65</v>
      </c>
      <c r="AX339" s="21">
        <f t="shared" si="175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55</v>
      </c>
      <c r="BK339" s="177" t="s">
        <v>4662</v>
      </c>
      <c r="BL339" s="221" t="s">
        <v>5946</v>
      </c>
      <c r="BM339" s="177">
        <v>8</v>
      </c>
      <c r="BN339" s="177">
        <v>19</v>
      </c>
      <c r="BO339" s="177">
        <v>100</v>
      </c>
      <c r="BP339" s="177">
        <v>75</v>
      </c>
      <c r="BQ339" s="18">
        <v>190</v>
      </c>
      <c r="BR339" s="177" t="s">
        <v>4660</v>
      </c>
      <c r="BS339" s="177" t="s">
        <v>4659</v>
      </c>
      <c r="BT339" s="21">
        <f>6*PI()*12^2/4</f>
        <v>678.58401317539528</v>
      </c>
      <c r="BU339" s="177">
        <v>20</v>
      </c>
      <c r="BV339" s="122">
        <f>(6*PI()*12^2/4)/120/900</f>
        <v>6.2831853071795866E-3</v>
      </c>
      <c r="BW339" s="177" t="s">
        <v>5753</v>
      </c>
      <c r="BX339" s="60">
        <v>230</v>
      </c>
      <c r="BY339" s="177">
        <v>339</v>
      </c>
      <c r="BZ339" s="60">
        <v>505</v>
      </c>
      <c r="CA339" s="177">
        <v>714</v>
      </c>
      <c r="CB339" s="69">
        <v>200985</v>
      </c>
      <c r="CC339" s="177" t="s">
        <v>5753</v>
      </c>
      <c r="CD339" s="60">
        <v>230</v>
      </c>
      <c r="CE339" s="177">
        <v>370</v>
      </c>
      <c r="CF339" s="60">
        <v>505</v>
      </c>
      <c r="CG339" s="177">
        <v>534</v>
      </c>
      <c r="CH339" s="69">
        <v>203765</v>
      </c>
      <c r="CI339" s="177" t="s">
        <v>5753</v>
      </c>
      <c r="CJ339" s="60">
        <v>230</v>
      </c>
      <c r="CK339" s="177">
        <v>388</v>
      </c>
      <c r="CL339" s="60">
        <v>505</v>
      </c>
      <c r="CM339" s="177">
        <v>506</v>
      </c>
      <c r="CN339" s="64">
        <v>206298</v>
      </c>
      <c r="CO339" s="93" t="s">
        <v>5758</v>
      </c>
      <c r="CP339" s="64">
        <v>33.6</v>
      </c>
      <c r="CQ339" s="61">
        <v>2.9</v>
      </c>
      <c r="CR339" s="67">
        <v>32000</v>
      </c>
      <c r="CS339" s="93">
        <v>538</v>
      </c>
      <c r="CT339" s="64">
        <v>653</v>
      </c>
      <c r="CU339" s="69">
        <v>200371</v>
      </c>
      <c r="CV339" s="177">
        <v>8.8000000000000007</v>
      </c>
      <c r="CW339" s="177">
        <v>640</v>
      </c>
      <c r="CX339" s="177">
        <v>890</v>
      </c>
      <c r="CY339" s="177">
        <v>800</v>
      </c>
      <c r="CZ339" s="177">
        <v>953</v>
      </c>
      <c r="DA339" s="64">
        <v>218871</v>
      </c>
      <c r="DB339" s="29" t="s">
        <v>6149</v>
      </c>
      <c r="DC339" s="177" t="s">
        <v>4498</v>
      </c>
      <c r="DD339" s="357" t="s">
        <v>4636</v>
      </c>
    </row>
    <row r="340" spans="1:108">
      <c r="A340" s="18">
        <v>335</v>
      </c>
      <c r="B340" s="362"/>
      <c r="C340" s="362"/>
      <c r="D340" s="385"/>
      <c r="E340" s="385"/>
      <c r="F340" s="362"/>
      <c r="G340" s="372"/>
      <c r="H340" s="372"/>
      <c r="I340" s="143" t="s">
        <v>4433</v>
      </c>
      <c r="J340" s="215" t="s">
        <v>5</v>
      </c>
      <c r="K340" s="177" t="s">
        <v>5882</v>
      </c>
      <c r="L340" s="260" t="s">
        <v>4577</v>
      </c>
      <c r="M340" s="177" t="s">
        <v>4781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5882</v>
      </c>
      <c r="S340" s="177" t="s">
        <v>4474</v>
      </c>
      <c r="T340" s="177" t="s">
        <v>5882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88"/>
        <v>0</v>
      </c>
      <c r="AQ340" s="21">
        <f t="shared" si="189"/>
        <v>0</v>
      </c>
      <c r="AR340" s="215" t="s">
        <v>5749</v>
      </c>
      <c r="AS340" s="177" t="s">
        <v>6241</v>
      </c>
      <c r="AT340" s="21" t="s">
        <v>6241</v>
      </c>
      <c r="AU340" s="177">
        <v>20</v>
      </c>
      <c r="AV340" s="177">
        <f t="shared" si="172"/>
        <v>245</v>
      </c>
      <c r="AW340" s="21">
        <v>65</v>
      </c>
      <c r="AX340" s="21">
        <f t="shared" si="175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55</v>
      </c>
      <c r="BK340" s="177" t="s">
        <v>4662</v>
      </c>
      <c r="BL340" s="221" t="s">
        <v>5946</v>
      </c>
      <c r="BM340" s="177">
        <v>8</v>
      </c>
      <c r="BN340" s="177">
        <v>19</v>
      </c>
      <c r="BO340" s="177">
        <v>100</v>
      </c>
      <c r="BP340" s="177">
        <v>75</v>
      </c>
      <c r="BQ340" s="18">
        <v>190</v>
      </c>
      <c r="BR340" s="177" t="s">
        <v>4660</v>
      </c>
      <c r="BS340" s="177" t="s">
        <v>4659</v>
      </c>
      <c r="BT340" s="21">
        <f>6*PI()*12^2/4</f>
        <v>678.58401317539528</v>
      </c>
      <c r="BU340" s="177">
        <v>20</v>
      </c>
      <c r="BV340" s="122">
        <f>(6*PI()*12^2/4)/120/900</f>
        <v>6.2831853071795866E-3</v>
      </c>
      <c r="BW340" s="177" t="s">
        <v>5753</v>
      </c>
      <c r="BX340" s="60">
        <v>230</v>
      </c>
      <c r="BY340" s="177">
        <v>339</v>
      </c>
      <c r="BZ340" s="60">
        <v>505</v>
      </c>
      <c r="CA340" s="177">
        <v>714</v>
      </c>
      <c r="CB340" s="69">
        <v>200985</v>
      </c>
      <c r="CC340" s="177" t="s">
        <v>5753</v>
      </c>
      <c r="CD340" s="60">
        <v>230</v>
      </c>
      <c r="CE340" s="177">
        <v>370</v>
      </c>
      <c r="CF340" s="60">
        <v>505</v>
      </c>
      <c r="CG340" s="177">
        <v>534</v>
      </c>
      <c r="CH340" s="69">
        <v>203765</v>
      </c>
      <c r="CI340" s="177" t="s">
        <v>5753</v>
      </c>
      <c r="CJ340" s="60">
        <v>230</v>
      </c>
      <c r="CK340" s="177">
        <v>388</v>
      </c>
      <c r="CL340" s="60">
        <v>505</v>
      </c>
      <c r="CM340" s="177">
        <v>506</v>
      </c>
      <c r="CN340" s="64">
        <v>206298</v>
      </c>
      <c r="CO340" s="93" t="s">
        <v>5758</v>
      </c>
      <c r="CP340" s="64">
        <v>35.700000000000003</v>
      </c>
      <c r="CQ340" s="61">
        <v>2.9</v>
      </c>
      <c r="CR340" s="67">
        <v>32000</v>
      </c>
      <c r="CS340" s="93">
        <v>538</v>
      </c>
      <c r="CT340" s="64">
        <v>653</v>
      </c>
      <c r="CU340" s="69">
        <v>200371</v>
      </c>
      <c r="CV340" s="177">
        <v>8.8000000000000007</v>
      </c>
      <c r="CW340" s="177">
        <v>640</v>
      </c>
      <c r="CX340" s="177">
        <v>890</v>
      </c>
      <c r="CY340" s="177">
        <v>800</v>
      </c>
      <c r="CZ340" s="177">
        <v>953</v>
      </c>
      <c r="DA340" s="64">
        <v>218871</v>
      </c>
      <c r="DB340" s="29" t="s">
        <v>6149</v>
      </c>
      <c r="DC340" s="298" t="s">
        <v>4498</v>
      </c>
      <c r="DD340" s="357" t="s">
        <v>4636</v>
      </c>
    </row>
    <row r="341" spans="1:108" ht="16.2" thickBot="1">
      <c r="A341" s="18">
        <v>336</v>
      </c>
      <c r="B341" s="362"/>
      <c r="C341" s="362"/>
      <c r="D341" s="385"/>
      <c r="E341" s="385"/>
      <c r="F341" s="362"/>
      <c r="G341" s="373"/>
      <c r="H341" s="373"/>
      <c r="I341" s="151" t="s">
        <v>4434</v>
      </c>
      <c r="J341" s="155" t="s">
        <v>4</v>
      </c>
      <c r="K341" s="178" t="s">
        <v>6157</v>
      </c>
      <c r="L341" s="155" t="s">
        <v>4577</v>
      </c>
      <c r="M341" s="178" t="s">
        <v>4781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5882</v>
      </c>
      <c r="S341" s="178" t="s">
        <v>4474</v>
      </c>
      <c r="T341" s="178" t="s">
        <v>5882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88"/>
        <v>0</v>
      </c>
      <c r="AQ341" s="23">
        <f t="shared" si="189"/>
        <v>0</v>
      </c>
      <c r="AR341" s="155" t="s">
        <v>5749</v>
      </c>
      <c r="AS341" s="178" t="s">
        <v>6241</v>
      </c>
      <c r="AT341" s="23" t="s">
        <v>6241</v>
      </c>
      <c r="AU341" s="178">
        <v>20</v>
      </c>
      <c r="AV341" s="178">
        <f t="shared" si="172"/>
        <v>245</v>
      </c>
      <c r="AW341" s="23">
        <v>65</v>
      </c>
      <c r="AX341" s="23">
        <f t="shared" si="175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55</v>
      </c>
      <c r="BK341" s="177" t="s">
        <v>4662</v>
      </c>
      <c r="BL341" s="221" t="s">
        <v>5946</v>
      </c>
      <c r="BM341" s="177">
        <v>8</v>
      </c>
      <c r="BN341" s="177">
        <v>19</v>
      </c>
      <c r="BO341" s="177">
        <v>100</v>
      </c>
      <c r="BP341" s="177">
        <v>75</v>
      </c>
      <c r="BQ341" s="18">
        <v>190</v>
      </c>
      <c r="BR341" s="178" t="s">
        <v>4660</v>
      </c>
      <c r="BS341" s="177" t="s">
        <v>4659</v>
      </c>
      <c r="BT341" s="21">
        <f>6*PI()*12^2/4</f>
        <v>678.58401317539528</v>
      </c>
      <c r="BU341" s="178">
        <v>20</v>
      </c>
      <c r="BV341" s="123">
        <f>(6*PI()*12^2/4)/120/900</f>
        <v>6.2831853071795866E-3</v>
      </c>
      <c r="BW341" s="178" t="s">
        <v>5753</v>
      </c>
      <c r="BX341" s="87">
        <v>230</v>
      </c>
      <c r="BY341" s="178">
        <v>339</v>
      </c>
      <c r="BZ341" s="87">
        <v>505</v>
      </c>
      <c r="CA341" s="178">
        <v>714</v>
      </c>
      <c r="CB341" s="83">
        <v>200985</v>
      </c>
      <c r="CC341" s="178" t="s">
        <v>5753</v>
      </c>
      <c r="CD341" s="87">
        <v>230</v>
      </c>
      <c r="CE341" s="178">
        <v>370</v>
      </c>
      <c r="CF341" s="87">
        <v>505</v>
      </c>
      <c r="CG341" s="178">
        <v>534</v>
      </c>
      <c r="CH341" s="83">
        <v>203765</v>
      </c>
      <c r="CI341" s="178" t="s">
        <v>5753</v>
      </c>
      <c r="CJ341" s="87">
        <v>230</v>
      </c>
      <c r="CK341" s="178">
        <v>388</v>
      </c>
      <c r="CL341" s="87">
        <v>505</v>
      </c>
      <c r="CM341" s="178">
        <v>506</v>
      </c>
      <c r="CN341" s="84">
        <v>206298</v>
      </c>
      <c r="CO341" s="94" t="s">
        <v>5758</v>
      </c>
      <c r="CP341" s="84">
        <v>39.799999999999997</v>
      </c>
      <c r="CQ341" s="77">
        <v>2.9</v>
      </c>
      <c r="CR341" s="70">
        <v>32000</v>
      </c>
      <c r="CS341" s="94">
        <v>538</v>
      </c>
      <c r="CT341" s="84">
        <v>653</v>
      </c>
      <c r="CU341" s="83">
        <v>200371</v>
      </c>
      <c r="CV341" s="178">
        <v>8.8000000000000007</v>
      </c>
      <c r="CW341" s="178">
        <v>640</v>
      </c>
      <c r="CX341" s="178">
        <v>890</v>
      </c>
      <c r="CY341" s="178">
        <v>800</v>
      </c>
      <c r="CZ341" s="178">
        <v>953</v>
      </c>
      <c r="DA341" s="84">
        <v>218871</v>
      </c>
      <c r="DB341" s="27" t="s">
        <v>6150</v>
      </c>
      <c r="DC341" s="155" t="s">
        <v>4498</v>
      </c>
      <c r="DD341" s="357" t="s">
        <v>4636</v>
      </c>
    </row>
    <row r="342" spans="1:108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4923</v>
      </c>
      <c r="F342" s="8">
        <v>1</v>
      </c>
      <c r="G342" s="8" t="s">
        <v>6022</v>
      </c>
      <c r="H342" s="8" t="s">
        <v>6013</v>
      </c>
      <c r="I342" s="146" t="s">
        <v>4709</v>
      </c>
      <c r="J342" s="9" t="s">
        <v>4399</v>
      </c>
      <c r="K342" s="109" t="s">
        <v>5882</v>
      </c>
      <c r="L342" s="9" t="s">
        <v>4577</v>
      </c>
      <c r="M342" s="109" t="s">
        <v>4780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5882</v>
      </c>
      <c r="S342" s="109" t="s">
        <v>4474</v>
      </c>
      <c r="T342" s="109" t="s">
        <v>5882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5599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89"/>
        <v>10</v>
      </c>
      <c r="AR342" s="9" t="s">
        <v>5762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72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55</v>
      </c>
      <c r="BK342" s="109" t="s">
        <v>4663</v>
      </c>
      <c r="BL342" s="9" t="s">
        <v>5946</v>
      </c>
      <c r="BM342" s="109">
        <v>7</v>
      </c>
      <c r="BN342" s="109">
        <v>19</v>
      </c>
      <c r="BO342" s="109">
        <v>100</v>
      </c>
      <c r="BP342" s="109">
        <v>175</v>
      </c>
      <c r="BQ342" s="110">
        <v>200</v>
      </c>
      <c r="BR342" s="109" t="s">
        <v>4658</v>
      </c>
      <c r="BS342" s="109" t="s">
        <v>4675</v>
      </c>
      <c r="BT342" s="111">
        <f>6*PI()*16^2/4</f>
        <v>1206.3715789784806</v>
      </c>
      <c r="BU342" s="114">
        <v>20</v>
      </c>
      <c r="BV342" s="125">
        <f>6*PI()*16^2/4/BG342/BH342</f>
        <v>1.0053096491487338E-2</v>
      </c>
      <c r="BW342" s="109" t="s">
        <v>5752</v>
      </c>
      <c r="BX342" s="170">
        <v>350</v>
      </c>
      <c r="BY342" s="111">
        <v>460</v>
      </c>
      <c r="BZ342" s="170">
        <v>470</v>
      </c>
      <c r="CA342" s="111">
        <v>526</v>
      </c>
      <c r="CB342" s="116">
        <v>200000</v>
      </c>
      <c r="CC342" s="118" t="s">
        <v>5754</v>
      </c>
      <c r="CD342" s="137">
        <v>300</v>
      </c>
      <c r="CE342" s="111">
        <v>356.5</v>
      </c>
      <c r="CF342" s="137">
        <v>505</v>
      </c>
      <c r="CG342" s="111">
        <v>486.5</v>
      </c>
      <c r="CH342" s="116">
        <v>200000</v>
      </c>
      <c r="CI342" s="109" t="s">
        <v>5752</v>
      </c>
      <c r="CJ342" s="170">
        <v>350</v>
      </c>
      <c r="CK342" s="111">
        <v>358</v>
      </c>
      <c r="CL342" s="137">
        <v>470</v>
      </c>
      <c r="CM342" s="111">
        <v>494</v>
      </c>
      <c r="CN342" s="116">
        <v>200000</v>
      </c>
      <c r="CO342" s="162" t="s">
        <v>5765</v>
      </c>
      <c r="CP342" s="111">
        <v>41.7</v>
      </c>
      <c r="CQ342" s="111">
        <v>3.9</v>
      </c>
      <c r="CR342" s="116">
        <v>34000</v>
      </c>
      <c r="CS342" s="9">
        <v>565</v>
      </c>
      <c r="CT342" s="109">
        <v>660</v>
      </c>
      <c r="CU342" s="116">
        <v>200000</v>
      </c>
      <c r="CV342" s="109">
        <v>8.8000000000000007</v>
      </c>
      <c r="CW342" s="109">
        <v>640</v>
      </c>
      <c r="CX342" s="109">
        <v>820</v>
      </c>
      <c r="CY342" s="109">
        <v>800</v>
      </c>
      <c r="CZ342" s="109">
        <v>966</v>
      </c>
      <c r="DA342" s="117">
        <v>200000</v>
      </c>
      <c r="DB342" s="86" t="s">
        <v>6146</v>
      </c>
      <c r="DC342" s="176" t="s">
        <v>4631</v>
      </c>
      <c r="DD342" s="356" t="s">
        <v>4636</v>
      </c>
    </row>
    <row r="343" spans="1:108">
      <c r="A343" s="18">
        <v>338</v>
      </c>
      <c r="B343" s="361">
        <v>53</v>
      </c>
      <c r="C343" s="361">
        <v>2017</v>
      </c>
      <c r="D343" s="361" t="s">
        <v>4753</v>
      </c>
      <c r="E343" s="371" t="s">
        <v>4922</v>
      </c>
      <c r="F343" s="361">
        <v>2</v>
      </c>
      <c r="G343" s="361" t="s">
        <v>6027</v>
      </c>
      <c r="H343" s="361" t="s">
        <v>6010</v>
      </c>
      <c r="I343" s="150" t="s">
        <v>4772</v>
      </c>
      <c r="J343" s="214" t="s">
        <v>4604</v>
      </c>
      <c r="K343" s="176" t="s">
        <v>6154</v>
      </c>
      <c r="L343" s="259" t="s">
        <v>4578</v>
      </c>
      <c r="M343" s="176" t="s">
        <v>4779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5882</v>
      </c>
      <c r="S343" s="176" t="s">
        <v>4474</v>
      </c>
      <c r="T343" s="176" t="s">
        <v>5882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4890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89"/>
        <v>20</v>
      </c>
      <c r="AR343" s="214" t="s">
        <v>5749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72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5882</v>
      </c>
      <c r="BJ343" s="226" t="s">
        <v>5882</v>
      </c>
      <c r="BK343" s="226" t="s">
        <v>5882</v>
      </c>
      <c r="BL343" s="259" t="s">
        <v>5946</v>
      </c>
      <c r="BM343" s="176">
        <v>7</v>
      </c>
      <c r="BN343" s="176">
        <v>19</v>
      </c>
      <c r="BO343" s="176">
        <v>90</v>
      </c>
      <c r="BP343" s="30">
        <v>150</v>
      </c>
      <c r="BQ343" s="17">
        <v>450</v>
      </c>
      <c r="BR343" s="177" t="s">
        <v>4777</v>
      </c>
      <c r="BS343" s="177" t="s">
        <v>4776</v>
      </c>
      <c r="BT343" s="21">
        <f>16*PI()*10^2/4+16*PI()*6^2/4</f>
        <v>1709.0264035528476</v>
      </c>
      <c r="BU343" s="32">
        <v>20</v>
      </c>
      <c r="BV343" s="122">
        <f>(16*PI()*10^2/4+14*PI()*6^2/4)/BG343/BH343</f>
        <v>5.3478243876641787E-3</v>
      </c>
      <c r="BW343" s="32" t="s">
        <v>5883</v>
      </c>
      <c r="BX343" s="60">
        <v>275</v>
      </c>
      <c r="BY343" s="21">
        <v>349.3</v>
      </c>
      <c r="BZ343" s="60">
        <v>410</v>
      </c>
      <c r="CA343" s="21">
        <v>492</v>
      </c>
      <c r="CB343" s="69">
        <v>187000</v>
      </c>
      <c r="CC343" s="32" t="s">
        <v>5883</v>
      </c>
      <c r="CD343" s="60">
        <v>275</v>
      </c>
      <c r="CE343" s="21">
        <f>(349.3+312.5)/2</f>
        <v>330.9</v>
      </c>
      <c r="CF343" s="60">
        <v>410</v>
      </c>
      <c r="CG343" s="21">
        <f>(492+508.3)/2</f>
        <v>500.15</v>
      </c>
      <c r="CH343" s="68">
        <v>187000</v>
      </c>
      <c r="CI343" s="32" t="s">
        <v>5883</v>
      </c>
      <c r="CJ343" s="60">
        <v>275</v>
      </c>
      <c r="CK343" s="21">
        <v>274.39999999999998</v>
      </c>
      <c r="CL343" s="177">
        <v>410</v>
      </c>
      <c r="CM343" s="21">
        <v>414.4</v>
      </c>
      <c r="CN343" s="69">
        <v>193000</v>
      </c>
      <c r="CO343" s="163" t="s">
        <v>5764</v>
      </c>
      <c r="CP343" s="95">
        <v>32.229999999999997</v>
      </c>
      <c r="CQ343" s="76">
        <v>2.6</v>
      </c>
      <c r="CR343" s="97">
        <v>32100</v>
      </c>
      <c r="CS343" s="96">
        <v>348.9</v>
      </c>
      <c r="CT343" s="95">
        <v>521.29999999999995</v>
      </c>
      <c r="CU343" s="97">
        <v>196000</v>
      </c>
      <c r="CV343" s="176">
        <v>10.9</v>
      </c>
      <c r="CW343" s="176">
        <v>900</v>
      </c>
      <c r="CX343" s="176">
        <v>942</v>
      </c>
      <c r="CY343" s="176">
        <v>1000</v>
      </c>
      <c r="CZ343" s="176">
        <v>1048</v>
      </c>
      <c r="DA343" s="76">
        <v>205000</v>
      </c>
      <c r="DB343" s="28" t="s">
        <v>5923</v>
      </c>
      <c r="DC343" s="176" t="s">
        <v>4631</v>
      </c>
      <c r="DD343" s="356" t="s">
        <v>4636</v>
      </c>
    </row>
    <row r="344" spans="1:108" ht="16.2" thickBot="1">
      <c r="A344" s="18">
        <v>339</v>
      </c>
      <c r="B344" s="363"/>
      <c r="C344" s="363"/>
      <c r="D344" s="363"/>
      <c r="E344" s="373"/>
      <c r="F344" s="363"/>
      <c r="G344" s="363"/>
      <c r="H344" s="363"/>
      <c r="I344" s="151" t="s">
        <v>4775</v>
      </c>
      <c r="J344" s="155" t="s">
        <v>4604</v>
      </c>
      <c r="K344" s="178" t="s">
        <v>6154</v>
      </c>
      <c r="L344" s="155" t="s">
        <v>4578</v>
      </c>
      <c r="M344" s="178" t="s">
        <v>4779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5882</v>
      </c>
      <c r="S344" s="178" t="s">
        <v>4474</v>
      </c>
      <c r="T344" s="178" t="s">
        <v>5882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4810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4890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89"/>
        <v>20</v>
      </c>
      <c r="AR344" s="215" t="s">
        <v>5749</v>
      </c>
      <c r="AS344" s="177" t="s">
        <v>4774</v>
      </c>
      <c r="AT344" s="21">
        <f>442/AU344/0.25</f>
        <v>88.4</v>
      </c>
      <c r="AU344" s="21">
        <v>20</v>
      </c>
      <c r="AV344" s="38">
        <f t="shared" si="172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5882</v>
      </c>
      <c r="BJ344" s="228" t="s">
        <v>5882</v>
      </c>
      <c r="BK344" s="228" t="s">
        <v>5882</v>
      </c>
      <c r="BL344" s="155" t="s">
        <v>5946</v>
      </c>
      <c r="BM344" s="178">
        <v>7</v>
      </c>
      <c r="BN344" s="178">
        <v>19</v>
      </c>
      <c r="BO344" s="178">
        <v>90</v>
      </c>
      <c r="BP344" s="34">
        <v>150</v>
      </c>
      <c r="BQ344" s="14">
        <v>450</v>
      </c>
      <c r="BR344" s="178" t="s">
        <v>4777</v>
      </c>
      <c r="BS344" s="178" t="s">
        <v>4776</v>
      </c>
      <c r="BT344" s="21">
        <f>16*PI()*10^2/4+16*PI()*6^2/4</f>
        <v>1709.0264035528476</v>
      </c>
      <c r="BU344" s="34">
        <v>20</v>
      </c>
      <c r="BV344" s="123">
        <f>16*PI()*10^2/4/BG344/BH344</f>
        <v>4.06678660658873E-3</v>
      </c>
      <c r="BW344" s="134" t="s">
        <v>5741</v>
      </c>
      <c r="BX344" s="178">
        <v>235</v>
      </c>
      <c r="BY344" s="23">
        <v>267.2</v>
      </c>
      <c r="BZ344" s="178">
        <v>370</v>
      </c>
      <c r="CA344" s="23">
        <v>368.3</v>
      </c>
      <c r="CB344" s="83">
        <v>186000</v>
      </c>
      <c r="CC344" s="134" t="s">
        <v>5883</v>
      </c>
      <c r="CD344" s="60">
        <v>275</v>
      </c>
      <c r="CE344" s="21">
        <f>(349.3+312.5)/2</f>
        <v>330.9</v>
      </c>
      <c r="CF344" s="60">
        <v>410</v>
      </c>
      <c r="CG344" s="21">
        <f>(492+508.3)/2</f>
        <v>500.15</v>
      </c>
      <c r="CH344" s="68">
        <v>187001</v>
      </c>
      <c r="CI344" s="108" t="s">
        <v>5883</v>
      </c>
      <c r="CJ344" s="60">
        <v>275</v>
      </c>
      <c r="CK344" s="21">
        <v>323.3</v>
      </c>
      <c r="CL344" s="177">
        <v>410</v>
      </c>
      <c r="CM344" s="21">
        <v>436.7</v>
      </c>
      <c r="CN344" s="69">
        <v>198000</v>
      </c>
      <c r="CO344" s="164" t="s">
        <v>5764</v>
      </c>
      <c r="CP344" s="100">
        <v>32.229999999999997</v>
      </c>
      <c r="CQ344" s="77">
        <v>2.6</v>
      </c>
      <c r="CR344" s="102">
        <v>32100</v>
      </c>
      <c r="CS344" s="101">
        <v>348.9</v>
      </c>
      <c r="CT344" s="100">
        <v>521.29999999999995</v>
      </c>
      <c r="CU344" s="102">
        <v>196000</v>
      </c>
      <c r="CV344" s="178">
        <v>10.9</v>
      </c>
      <c r="CW344" s="178">
        <v>900</v>
      </c>
      <c r="CX344" s="178">
        <v>942</v>
      </c>
      <c r="CY344" s="178">
        <v>1000</v>
      </c>
      <c r="CZ344" s="178">
        <v>1048</v>
      </c>
      <c r="DA344" s="77">
        <v>205000</v>
      </c>
      <c r="DB344" s="27" t="s">
        <v>5923</v>
      </c>
      <c r="DC344" s="155" t="s">
        <v>4631</v>
      </c>
      <c r="DD344" s="358" t="s">
        <v>4636</v>
      </c>
    </row>
    <row r="345" spans="1:108" ht="16.2" thickBot="1">
      <c r="A345" s="18">
        <v>340</v>
      </c>
      <c r="B345" s="351">
        <v>54</v>
      </c>
      <c r="C345" s="213">
        <v>2018</v>
      </c>
      <c r="D345" s="215" t="s">
        <v>5648</v>
      </c>
      <c r="E345" s="215" t="s">
        <v>5729</v>
      </c>
      <c r="F345" s="213">
        <v>1</v>
      </c>
      <c r="G345" s="255" t="s">
        <v>6021</v>
      </c>
      <c r="H345" s="213" t="s">
        <v>6010</v>
      </c>
      <c r="I345" s="43" t="s">
        <v>4581</v>
      </c>
      <c r="J345" s="215" t="s">
        <v>4399</v>
      </c>
      <c r="K345" s="177" t="s">
        <v>5882</v>
      </c>
      <c r="L345" s="260" t="s">
        <v>4577</v>
      </c>
      <c r="M345" s="177" t="s">
        <v>4781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5882</v>
      </c>
      <c r="S345" s="177" t="s">
        <v>4474</v>
      </c>
      <c r="T345" s="177" t="s">
        <v>5882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5649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5670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5897</v>
      </c>
      <c r="AS345" s="109" t="s">
        <v>6241</v>
      </c>
      <c r="AT345" s="111" t="s">
        <v>6241</v>
      </c>
      <c r="AU345" s="111">
        <v>20</v>
      </c>
      <c r="AV345" s="127">
        <f t="shared" si="172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5882</v>
      </c>
      <c r="BH345" s="226" t="s">
        <v>5882</v>
      </c>
      <c r="BI345" s="226" t="s">
        <v>5882</v>
      </c>
      <c r="BJ345" s="226" t="s">
        <v>5882</v>
      </c>
      <c r="BK345" s="226" t="s">
        <v>5882</v>
      </c>
      <c r="BL345" s="225" t="s">
        <v>5882</v>
      </c>
      <c r="BM345" s="226" t="s">
        <v>5882</v>
      </c>
      <c r="BN345" s="226" t="s">
        <v>5882</v>
      </c>
      <c r="BO345" s="226" t="s">
        <v>5882</v>
      </c>
      <c r="BP345" s="226" t="s">
        <v>5882</v>
      </c>
      <c r="BQ345" s="244" t="s">
        <v>5882</v>
      </c>
      <c r="BR345" s="226" t="s">
        <v>5882</v>
      </c>
      <c r="BS345" s="226" t="s">
        <v>5882</v>
      </c>
      <c r="BT345" s="226" t="s">
        <v>5882</v>
      </c>
      <c r="BU345" s="226" t="s">
        <v>5882</v>
      </c>
      <c r="BV345" s="244" t="s">
        <v>5882</v>
      </c>
      <c r="BW345" s="134" t="s">
        <v>5741</v>
      </c>
      <c r="BX345" s="178">
        <v>235</v>
      </c>
      <c r="BY345" s="21">
        <v>262.39999999999998</v>
      </c>
      <c r="BZ345" s="178">
        <v>370</v>
      </c>
      <c r="CA345" s="21">
        <v>435.3</v>
      </c>
      <c r="CB345" s="69">
        <v>196000</v>
      </c>
      <c r="CC345" s="134" t="s">
        <v>5741</v>
      </c>
      <c r="CD345" s="170">
        <v>235</v>
      </c>
      <c r="CE345" s="111">
        <v>263.5</v>
      </c>
      <c r="CF345" s="170">
        <v>370</v>
      </c>
      <c r="CG345" s="111">
        <v>466.9</v>
      </c>
      <c r="CH345" s="206">
        <v>204800</v>
      </c>
      <c r="CI345" s="139" t="s">
        <v>5741</v>
      </c>
      <c r="CJ345" s="109">
        <v>235</v>
      </c>
      <c r="CK345" s="111">
        <v>253.1</v>
      </c>
      <c r="CL345" s="109">
        <v>370</v>
      </c>
      <c r="CM345" s="111">
        <v>396.6</v>
      </c>
      <c r="CN345" s="250">
        <v>210000</v>
      </c>
      <c r="CO345" s="229" t="s">
        <v>5882</v>
      </c>
      <c r="CP345" s="230" t="s">
        <v>5882</v>
      </c>
      <c r="CQ345" s="230" t="s">
        <v>5882</v>
      </c>
      <c r="CR345" s="231" t="s">
        <v>5882</v>
      </c>
      <c r="CS345" s="229" t="s">
        <v>5882</v>
      </c>
      <c r="CT345" s="230" t="s">
        <v>5882</v>
      </c>
      <c r="CU345" s="231" t="s">
        <v>5882</v>
      </c>
      <c r="CV345" s="177">
        <v>10.9</v>
      </c>
      <c r="CW345" s="176">
        <v>900</v>
      </c>
      <c r="CX345" s="30">
        <v>990</v>
      </c>
      <c r="CY345" s="176">
        <v>1000</v>
      </c>
      <c r="CZ345" s="30">
        <v>1100</v>
      </c>
      <c r="DA345" s="76">
        <v>200000</v>
      </c>
      <c r="DB345" s="29" t="s">
        <v>5924</v>
      </c>
      <c r="DC345" s="177" t="s">
        <v>4631</v>
      </c>
      <c r="DD345" s="357" t="s">
        <v>4636</v>
      </c>
    </row>
    <row r="346" spans="1:108">
      <c r="A346" s="18">
        <v>341</v>
      </c>
      <c r="B346" s="371">
        <v>55</v>
      </c>
      <c r="C346" s="371">
        <v>2019</v>
      </c>
      <c r="D346" s="387" t="s">
        <v>4764</v>
      </c>
      <c r="E346" s="387" t="s">
        <v>4921</v>
      </c>
      <c r="F346" s="371">
        <v>2</v>
      </c>
      <c r="G346" s="371" t="s">
        <v>6022</v>
      </c>
      <c r="H346" s="371" t="s">
        <v>6013</v>
      </c>
      <c r="I346" s="145" t="s">
        <v>4422</v>
      </c>
      <c r="J346" s="214" t="s">
        <v>5</v>
      </c>
      <c r="K346" s="176" t="s">
        <v>5882</v>
      </c>
      <c r="L346" s="259" t="s">
        <v>4577</v>
      </c>
      <c r="M346" s="176" t="s">
        <v>4781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5882</v>
      </c>
      <c r="S346" s="176" t="s">
        <v>4474</v>
      </c>
      <c r="T346" s="176" t="s">
        <v>5882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89"/>
        <v>4</v>
      </c>
      <c r="AR346" s="214" t="s">
        <v>5762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2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55</v>
      </c>
      <c r="BK346" s="176" t="s">
        <v>4663</v>
      </c>
      <c r="BL346" s="220" t="s">
        <v>5946</v>
      </c>
      <c r="BM346" s="176">
        <v>6</v>
      </c>
      <c r="BN346" s="176">
        <v>19</v>
      </c>
      <c r="BO346" s="176">
        <v>100</v>
      </c>
      <c r="BP346" s="176">
        <v>200</v>
      </c>
      <c r="BQ346" s="17">
        <v>300</v>
      </c>
      <c r="BR346" s="176" t="s">
        <v>4658</v>
      </c>
      <c r="BS346" s="176" t="s">
        <v>4653</v>
      </c>
      <c r="BT346" s="16">
        <f>8*PI()*12^2/4</f>
        <v>904.77868423386042</v>
      </c>
      <c r="BU346" s="30">
        <v>20</v>
      </c>
      <c r="BV346" s="124">
        <f>(8*PI()*12^2/4)/120/1600</f>
        <v>4.7123889803846897E-3</v>
      </c>
      <c r="BW346" s="176" t="s">
        <v>5752</v>
      </c>
      <c r="BX346" s="65">
        <v>350</v>
      </c>
      <c r="BY346" s="176">
        <v>485</v>
      </c>
      <c r="BZ346" s="65">
        <v>470</v>
      </c>
      <c r="CA346" s="176">
        <v>552</v>
      </c>
      <c r="CB346" s="66">
        <v>200000</v>
      </c>
      <c r="CC346" s="214" t="s">
        <v>5754</v>
      </c>
      <c r="CD346" s="65">
        <v>275</v>
      </c>
      <c r="CE346" s="16">
        <v>352.5</v>
      </c>
      <c r="CF346" s="65">
        <v>505</v>
      </c>
      <c r="CG346" s="16">
        <v>495.5</v>
      </c>
      <c r="CH346" s="66">
        <v>200000</v>
      </c>
      <c r="CI346" s="176" t="s">
        <v>5752</v>
      </c>
      <c r="CJ346" s="65">
        <v>350</v>
      </c>
      <c r="CK346" s="176">
        <v>367</v>
      </c>
      <c r="CL346" s="65">
        <v>470</v>
      </c>
      <c r="CM346" s="176">
        <v>499</v>
      </c>
      <c r="CN346" s="76">
        <v>200000</v>
      </c>
      <c r="CO346" s="163" t="s">
        <v>5763</v>
      </c>
      <c r="CP346" s="95">
        <v>52.8</v>
      </c>
      <c r="CQ346" s="95">
        <v>4.5999999999999996</v>
      </c>
      <c r="CR346" s="66">
        <v>36000</v>
      </c>
      <c r="CS346" s="96">
        <v>530</v>
      </c>
      <c r="CT346" s="95">
        <v>640</v>
      </c>
      <c r="CU346" s="97">
        <v>200000</v>
      </c>
      <c r="CV346" s="176">
        <v>8.8000000000000007</v>
      </c>
      <c r="CW346" s="176">
        <v>640</v>
      </c>
      <c r="CX346" s="176">
        <v>820</v>
      </c>
      <c r="CY346" s="176">
        <v>800</v>
      </c>
      <c r="CZ346" s="176">
        <v>966</v>
      </c>
      <c r="DA346" s="76">
        <v>200000</v>
      </c>
      <c r="DB346" s="28" t="s">
        <v>6101</v>
      </c>
      <c r="DC346" s="176" t="s">
        <v>4631</v>
      </c>
      <c r="DD346" s="356" t="s">
        <v>4636</v>
      </c>
    </row>
    <row r="347" spans="1:108" ht="16.2" thickBot="1">
      <c r="A347" s="18">
        <v>342</v>
      </c>
      <c r="B347" s="373"/>
      <c r="C347" s="373"/>
      <c r="D347" s="388"/>
      <c r="E347" s="388"/>
      <c r="F347" s="373"/>
      <c r="G347" s="373"/>
      <c r="H347" s="373"/>
      <c r="I347" s="151" t="s">
        <v>4484</v>
      </c>
      <c r="J347" s="155" t="s">
        <v>4</v>
      </c>
      <c r="K347" s="178" t="s">
        <v>6158</v>
      </c>
      <c r="L347" s="155" t="s">
        <v>4577</v>
      </c>
      <c r="M347" s="178" t="s">
        <v>4781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5882</v>
      </c>
      <c r="S347" s="178" t="s">
        <v>4474</v>
      </c>
      <c r="T347" s="178" t="s">
        <v>5882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89"/>
        <v>4</v>
      </c>
      <c r="AR347" s="155" t="s">
        <v>5762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2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55</v>
      </c>
      <c r="BK347" s="178" t="s">
        <v>4663</v>
      </c>
      <c r="BL347" s="155" t="s">
        <v>5946</v>
      </c>
      <c r="BM347" s="178">
        <v>6</v>
      </c>
      <c r="BN347" s="178">
        <v>19</v>
      </c>
      <c r="BO347" s="178">
        <v>100</v>
      </c>
      <c r="BP347" s="178">
        <v>200</v>
      </c>
      <c r="BQ347" s="14">
        <v>300</v>
      </c>
      <c r="BR347" s="178" t="s">
        <v>4658</v>
      </c>
      <c r="BS347" s="178" t="s">
        <v>4653</v>
      </c>
      <c r="BT347" s="23">
        <f>8*PI()*12^2/4</f>
        <v>904.77868423386042</v>
      </c>
      <c r="BU347" s="34">
        <v>20</v>
      </c>
      <c r="BV347" s="123">
        <f>(8*PI()*12^2/4)/120/1600</f>
        <v>4.7123889803846897E-3</v>
      </c>
      <c r="BW347" s="178" t="s">
        <v>5752</v>
      </c>
      <c r="BX347" s="87">
        <v>350</v>
      </c>
      <c r="BY347" s="178">
        <v>485</v>
      </c>
      <c r="BZ347" s="87">
        <v>470</v>
      </c>
      <c r="CA347" s="178">
        <v>552</v>
      </c>
      <c r="CB347" s="70">
        <v>200000</v>
      </c>
      <c r="CC347" s="155" t="s">
        <v>5754</v>
      </c>
      <c r="CD347" s="87">
        <v>275</v>
      </c>
      <c r="CE347" s="23">
        <v>352.5</v>
      </c>
      <c r="CF347" s="87">
        <v>505</v>
      </c>
      <c r="CG347" s="23">
        <v>495.5</v>
      </c>
      <c r="CH347" s="70">
        <v>200000</v>
      </c>
      <c r="CI347" s="178" t="s">
        <v>5752</v>
      </c>
      <c r="CJ347" s="87">
        <v>350</v>
      </c>
      <c r="CK347" s="178">
        <v>367</v>
      </c>
      <c r="CL347" s="87">
        <v>470</v>
      </c>
      <c r="CM347" s="178">
        <v>499</v>
      </c>
      <c r="CN347" s="77">
        <v>200000</v>
      </c>
      <c r="CO347" s="164" t="s">
        <v>5763</v>
      </c>
      <c r="CP347" s="100">
        <v>52.8</v>
      </c>
      <c r="CQ347" s="100">
        <v>4.5999999999999996</v>
      </c>
      <c r="CR347" s="70">
        <v>36000</v>
      </c>
      <c r="CS347" s="101">
        <v>530</v>
      </c>
      <c r="CT347" s="100">
        <v>640</v>
      </c>
      <c r="CU347" s="102">
        <v>200000</v>
      </c>
      <c r="CV347" s="178">
        <v>8.8000000000000007</v>
      </c>
      <c r="CW347" s="178">
        <v>640</v>
      </c>
      <c r="CX347" s="178">
        <v>820</v>
      </c>
      <c r="CY347" s="178">
        <v>800</v>
      </c>
      <c r="CZ347" s="178">
        <v>966</v>
      </c>
      <c r="DA347" s="77">
        <v>200000</v>
      </c>
      <c r="DB347" s="27" t="s">
        <v>6101</v>
      </c>
      <c r="DC347" s="155" t="s">
        <v>4631</v>
      </c>
      <c r="DD347" s="358" t="s">
        <v>6105</v>
      </c>
    </row>
    <row r="348" spans="1:108" ht="15.6" customHeight="1">
      <c r="A348" s="18">
        <v>343</v>
      </c>
      <c r="B348" s="361">
        <v>56</v>
      </c>
      <c r="C348" s="361">
        <v>2019</v>
      </c>
      <c r="D348" s="361" t="s">
        <v>5736</v>
      </c>
      <c r="E348" s="371" t="s">
        <v>4955</v>
      </c>
      <c r="F348" s="361">
        <v>3</v>
      </c>
      <c r="G348" s="371" t="s">
        <v>6023</v>
      </c>
      <c r="H348" s="361" t="s">
        <v>5992</v>
      </c>
      <c r="I348" s="43" t="s">
        <v>4883</v>
      </c>
      <c r="J348" s="214" t="s">
        <v>4399</v>
      </c>
      <c r="K348" s="176" t="s">
        <v>5882</v>
      </c>
      <c r="L348" s="259" t="s">
        <v>4578</v>
      </c>
      <c r="M348" s="176" t="s">
        <v>4782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5882</v>
      </c>
      <c r="S348" s="176" t="s">
        <v>4474</v>
      </c>
      <c r="T348" s="176" t="s">
        <v>5882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4884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4884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5897</v>
      </c>
      <c r="AS348" s="176" t="s">
        <v>4568</v>
      </c>
      <c r="AT348" s="16">
        <f>0.175*AV348*CY348/1000</f>
        <v>21.98</v>
      </c>
      <c r="AU348" s="176">
        <v>16</v>
      </c>
      <c r="AV348" s="176">
        <f t="shared" si="172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5882</v>
      </c>
      <c r="BH348" s="226" t="s">
        <v>5882</v>
      </c>
      <c r="BI348" s="226" t="s">
        <v>5882</v>
      </c>
      <c r="BJ348" s="226" t="s">
        <v>5882</v>
      </c>
      <c r="BK348" s="226" t="s">
        <v>5882</v>
      </c>
      <c r="BL348" s="225" t="s">
        <v>5882</v>
      </c>
      <c r="BM348" s="226" t="s">
        <v>5882</v>
      </c>
      <c r="BN348" s="226" t="s">
        <v>5882</v>
      </c>
      <c r="BO348" s="226" t="s">
        <v>5882</v>
      </c>
      <c r="BP348" s="226" t="s">
        <v>5882</v>
      </c>
      <c r="BQ348" s="244" t="s">
        <v>5882</v>
      </c>
      <c r="BR348" s="226" t="s">
        <v>5882</v>
      </c>
      <c r="BS348" s="226" t="s">
        <v>5882</v>
      </c>
      <c r="BT348" s="226" t="s">
        <v>5882</v>
      </c>
      <c r="BU348" s="226" t="s">
        <v>5882</v>
      </c>
      <c r="BV348" s="244" t="s">
        <v>5882</v>
      </c>
      <c r="BW348" s="214" t="s">
        <v>5751</v>
      </c>
      <c r="BX348" s="176">
        <v>235</v>
      </c>
      <c r="BY348" s="16">
        <v>256</v>
      </c>
      <c r="BZ348" s="176">
        <v>630</v>
      </c>
      <c r="CA348" s="16">
        <v>641</v>
      </c>
      <c r="CB348" s="82">
        <v>201100</v>
      </c>
      <c r="CC348" s="214" t="s">
        <v>5751</v>
      </c>
      <c r="CD348" s="176">
        <v>235</v>
      </c>
      <c r="CE348" s="16">
        <v>256</v>
      </c>
      <c r="CF348" s="176">
        <v>630</v>
      </c>
      <c r="CG348" s="16">
        <v>641</v>
      </c>
      <c r="CH348" s="82">
        <v>201100</v>
      </c>
      <c r="CI348" s="214" t="s">
        <v>5751</v>
      </c>
      <c r="CJ348" s="176">
        <v>235</v>
      </c>
      <c r="CK348" s="16">
        <v>335</v>
      </c>
      <c r="CL348" s="176">
        <v>630</v>
      </c>
      <c r="CM348" s="16">
        <v>630</v>
      </c>
      <c r="CN348" s="81">
        <v>200000</v>
      </c>
      <c r="CO348" s="229" t="s">
        <v>5882</v>
      </c>
      <c r="CP348" s="230" t="s">
        <v>5882</v>
      </c>
      <c r="CQ348" s="230" t="s">
        <v>5882</v>
      </c>
      <c r="CR348" s="231" t="s">
        <v>5882</v>
      </c>
      <c r="CS348" s="229" t="s">
        <v>5882</v>
      </c>
      <c r="CT348" s="230" t="s">
        <v>5882</v>
      </c>
      <c r="CU348" s="231" t="s">
        <v>5882</v>
      </c>
      <c r="CV348" s="214" t="s">
        <v>5759</v>
      </c>
      <c r="CW348" s="176">
        <v>640</v>
      </c>
      <c r="CX348" s="16">
        <v>636.9</v>
      </c>
      <c r="CY348" s="176">
        <v>800</v>
      </c>
      <c r="CZ348" s="16">
        <v>796</v>
      </c>
      <c r="DA348" s="66">
        <v>200000</v>
      </c>
      <c r="DB348" s="28" t="s">
        <v>5925</v>
      </c>
      <c r="DC348" s="176" t="s">
        <v>4498</v>
      </c>
      <c r="DD348" s="356" t="s">
        <v>4636</v>
      </c>
    </row>
    <row r="349" spans="1:108">
      <c r="A349" s="18">
        <v>344</v>
      </c>
      <c r="B349" s="362"/>
      <c r="C349" s="362"/>
      <c r="D349" s="362"/>
      <c r="E349" s="372"/>
      <c r="F349" s="362"/>
      <c r="G349" s="372"/>
      <c r="H349" s="362"/>
      <c r="I349" s="41" t="s">
        <v>4902</v>
      </c>
      <c r="J349" s="215" t="s">
        <v>4399</v>
      </c>
      <c r="K349" s="177" t="s">
        <v>5882</v>
      </c>
      <c r="L349" s="260" t="s">
        <v>4578</v>
      </c>
      <c r="M349" s="177" t="s">
        <v>4782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5882</v>
      </c>
      <c r="S349" s="177" t="s">
        <v>4474</v>
      </c>
      <c r="T349" s="177" t="s">
        <v>5882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4901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4884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5749</v>
      </c>
      <c r="AS349" s="177" t="s">
        <v>4904</v>
      </c>
      <c r="AT349" s="21">
        <f>190/AU349/0.25</f>
        <v>47.5</v>
      </c>
      <c r="AU349" s="177">
        <v>16</v>
      </c>
      <c r="AV349" s="177">
        <f t="shared" si="172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5882</v>
      </c>
      <c r="BH349" s="228" t="s">
        <v>5882</v>
      </c>
      <c r="BI349" s="228" t="s">
        <v>5882</v>
      </c>
      <c r="BJ349" s="228" t="s">
        <v>5882</v>
      </c>
      <c r="BK349" s="228" t="s">
        <v>5882</v>
      </c>
      <c r="BL349" s="227" t="s">
        <v>5882</v>
      </c>
      <c r="BM349" s="228" t="s">
        <v>5882</v>
      </c>
      <c r="BN349" s="228" t="s">
        <v>5882</v>
      </c>
      <c r="BO349" s="228" t="s">
        <v>5882</v>
      </c>
      <c r="BP349" s="228" t="s">
        <v>5882</v>
      </c>
      <c r="BQ349" s="243" t="s">
        <v>5882</v>
      </c>
      <c r="BR349" s="228" t="s">
        <v>5882</v>
      </c>
      <c r="BS349" s="228" t="s">
        <v>5882</v>
      </c>
      <c r="BT349" s="228" t="s">
        <v>5882</v>
      </c>
      <c r="BU349" s="228" t="s">
        <v>5882</v>
      </c>
      <c r="BV349" s="243" t="s">
        <v>5882</v>
      </c>
      <c r="BW349" s="215" t="s">
        <v>5751</v>
      </c>
      <c r="BX349" s="177">
        <v>235</v>
      </c>
      <c r="BY349" s="21">
        <v>507</v>
      </c>
      <c r="BZ349" s="177">
        <v>630</v>
      </c>
      <c r="CA349" s="21">
        <v>730</v>
      </c>
      <c r="CB349" s="64">
        <v>199010</v>
      </c>
      <c r="CC349" s="215" t="s">
        <v>5751</v>
      </c>
      <c r="CD349" s="177">
        <v>235</v>
      </c>
      <c r="CE349" s="21">
        <v>256</v>
      </c>
      <c r="CF349" s="177">
        <v>630</v>
      </c>
      <c r="CG349" s="21">
        <v>641</v>
      </c>
      <c r="CH349" s="64">
        <v>201100</v>
      </c>
      <c r="CI349" s="215" t="s">
        <v>5751</v>
      </c>
      <c r="CJ349" s="177">
        <v>235</v>
      </c>
      <c r="CK349" s="21">
        <v>289</v>
      </c>
      <c r="CL349" s="177">
        <v>630</v>
      </c>
      <c r="CM349" s="21">
        <v>658</v>
      </c>
      <c r="CN349" s="69">
        <v>201000</v>
      </c>
      <c r="CO349" s="232" t="s">
        <v>5882</v>
      </c>
      <c r="CP349" s="233" t="s">
        <v>5882</v>
      </c>
      <c r="CQ349" s="233" t="s">
        <v>5882</v>
      </c>
      <c r="CR349" s="234" t="s">
        <v>5882</v>
      </c>
      <c r="CS349" s="232" t="s">
        <v>5882</v>
      </c>
      <c r="CT349" s="233" t="s">
        <v>5882</v>
      </c>
      <c r="CU349" s="234" t="s">
        <v>5882</v>
      </c>
      <c r="CV349" s="215" t="s">
        <v>5760</v>
      </c>
      <c r="CW349" s="177">
        <v>515</v>
      </c>
      <c r="CX349" s="21">
        <v>637</v>
      </c>
      <c r="CY349" s="177">
        <v>800</v>
      </c>
      <c r="CZ349" s="21">
        <v>735</v>
      </c>
      <c r="DA349" s="67">
        <v>180000</v>
      </c>
      <c r="DB349" s="29" t="s">
        <v>5922</v>
      </c>
      <c r="DC349" s="177" t="s">
        <v>4498</v>
      </c>
      <c r="DD349" s="357" t="s">
        <v>4636</v>
      </c>
    </row>
    <row r="350" spans="1:108" ht="16.2" thickBot="1">
      <c r="A350" s="18">
        <v>345</v>
      </c>
      <c r="B350" s="363"/>
      <c r="C350" s="363"/>
      <c r="D350" s="363"/>
      <c r="E350" s="373"/>
      <c r="F350" s="363"/>
      <c r="G350" s="373"/>
      <c r="H350" s="363"/>
      <c r="I350" s="42" t="s">
        <v>4903</v>
      </c>
      <c r="J350" s="155" t="s">
        <v>4399</v>
      </c>
      <c r="K350" s="178" t="s">
        <v>5882</v>
      </c>
      <c r="L350" s="155" t="s">
        <v>4578</v>
      </c>
      <c r="M350" s="178" t="s">
        <v>4782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5882</v>
      </c>
      <c r="S350" s="178" t="s">
        <v>4474</v>
      </c>
      <c r="T350" s="178" t="s">
        <v>5882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5537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4884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5749</v>
      </c>
      <c r="AS350" s="178" t="s">
        <v>4904</v>
      </c>
      <c r="AT350" s="23">
        <f>190/AU350/0.25</f>
        <v>47.5</v>
      </c>
      <c r="AU350" s="178">
        <v>16</v>
      </c>
      <c r="AV350" s="178">
        <f t="shared" si="172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5882</v>
      </c>
      <c r="BH350" s="223" t="s">
        <v>5882</v>
      </c>
      <c r="BI350" s="223" t="s">
        <v>5882</v>
      </c>
      <c r="BJ350" s="223" t="s">
        <v>5882</v>
      </c>
      <c r="BK350" s="223" t="s">
        <v>5882</v>
      </c>
      <c r="BL350" s="222" t="s">
        <v>5882</v>
      </c>
      <c r="BM350" s="223" t="s">
        <v>5882</v>
      </c>
      <c r="BN350" s="223" t="s">
        <v>5882</v>
      </c>
      <c r="BO350" s="223" t="s">
        <v>5882</v>
      </c>
      <c r="BP350" s="223" t="s">
        <v>5882</v>
      </c>
      <c r="BQ350" s="245" t="s">
        <v>5882</v>
      </c>
      <c r="BR350" s="223" t="s">
        <v>5882</v>
      </c>
      <c r="BS350" s="223" t="s">
        <v>5882</v>
      </c>
      <c r="BT350" s="223" t="s">
        <v>5882</v>
      </c>
      <c r="BU350" s="223" t="s">
        <v>5882</v>
      </c>
      <c r="BV350" s="245" t="s">
        <v>5882</v>
      </c>
      <c r="BW350" s="155" t="s">
        <v>5751</v>
      </c>
      <c r="BX350" s="178">
        <v>235</v>
      </c>
      <c r="BY350" s="23">
        <v>334</v>
      </c>
      <c r="BZ350" s="178">
        <v>630</v>
      </c>
      <c r="CA350" s="23">
        <v>640</v>
      </c>
      <c r="CB350" s="84">
        <v>200035</v>
      </c>
      <c r="CC350" s="155" t="s">
        <v>5751</v>
      </c>
      <c r="CD350" s="178">
        <v>235</v>
      </c>
      <c r="CE350" s="23">
        <v>256</v>
      </c>
      <c r="CF350" s="178">
        <v>630</v>
      </c>
      <c r="CG350" s="23">
        <v>641</v>
      </c>
      <c r="CH350" s="84">
        <v>201100</v>
      </c>
      <c r="CI350" s="155" t="s">
        <v>5751</v>
      </c>
      <c r="CJ350" s="178">
        <v>235</v>
      </c>
      <c r="CK350" s="23">
        <v>276</v>
      </c>
      <c r="CL350" s="178">
        <v>630</v>
      </c>
      <c r="CM350" s="23">
        <v>636</v>
      </c>
      <c r="CN350" s="83">
        <v>195000</v>
      </c>
      <c r="CO350" s="235" t="s">
        <v>5882</v>
      </c>
      <c r="CP350" s="236" t="s">
        <v>5882</v>
      </c>
      <c r="CQ350" s="236" t="s">
        <v>5882</v>
      </c>
      <c r="CR350" s="237" t="s">
        <v>5882</v>
      </c>
      <c r="CS350" s="235" t="s">
        <v>5882</v>
      </c>
      <c r="CT350" s="236" t="s">
        <v>5882</v>
      </c>
      <c r="CU350" s="237" t="s">
        <v>5882</v>
      </c>
      <c r="CV350" s="155" t="s">
        <v>5760</v>
      </c>
      <c r="CW350" s="178">
        <v>515</v>
      </c>
      <c r="CX350" s="23">
        <v>637</v>
      </c>
      <c r="CY350" s="178">
        <v>800</v>
      </c>
      <c r="CZ350" s="23">
        <v>735</v>
      </c>
      <c r="DA350" s="70">
        <v>180000</v>
      </c>
      <c r="DB350" s="27" t="s">
        <v>4905</v>
      </c>
      <c r="DC350" s="155" t="s">
        <v>4498</v>
      </c>
      <c r="DD350" s="358" t="s">
        <v>4636</v>
      </c>
    </row>
    <row r="351" spans="1:108">
      <c r="A351" s="18">
        <v>346</v>
      </c>
      <c r="B351" s="361">
        <v>57</v>
      </c>
      <c r="C351" s="361">
        <v>2020</v>
      </c>
      <c r="D351" s="361" t="s">
        <v>4753</v>
      </c>
      <c r="E351" s="371" t="s">
        <v>5766</v>
      </c>
      <c r="F351" s="361">
        <v>6</v>
      </c>
      <c r="G351" s="371" t="s">
        <v>6021</v>
      </c>
      <c r="H351" s="361" t="s">
        <v>6010</v>
      </c>
      <c r="I351" s="147" t="s">
        <v>5730</v>
      </c>
      <c r="J351" s="214" t="s">
        <v>4604</v>
      </c>
      <c r="K351" s="176" t="s">
        <v>6159</v>
      </c>
      <c r="L351" s="259" t="s">
        <v>4578</v>
      </c>
      <c r="M351" s="176" t="s">
        <v>4782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5882</v>
      </c>
      <c r="S351" s="176" t="s">
        <v>4474</v>
      </c>
      <c r="T351" s="176" t="s">
        <v>5882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5592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5688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5743</v>
      </c>
      <c r="AS351" s="176" t="s">
        <v>4728</v>
      </c>
      <c r="AT351" s="176">
        <v>70</v>
      </c>
      <c r="AU351" s="176">
        <v>16</v>
      </c>
      <c r="AV351" s="176">
        <f t="shared" si="172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5882</v>
      </c>
      <c r="BH351" s="226" t="s">
        <v>5882</v>
      </c>
      <c r="BI351" s="226" t="s">
        <v>5882</v>
      </c>
      <c r="BJ351" s="226" t="s">
        <v>5882</v>
      </c>
      <c r="BK351" s="226" t="s">
        <v>5882</v>
      </c>
      <c r="BL351" s="225" t="s">
        <v>5882</v>
      </c>
      <c r="BM351" s="226" t="s">
        <v>5882</v>
      </c>
      <c r="BN351" s="226" t="s">
        <v>5882</v>
      </c>
      <c r="BO351" s="226" t="s">
        <v>5882</v>
      </c>
      <c r="BP351" s="226" t="s">
        <v>5882</v>
      </c>
      <c r="BQ351" s="244" t="s">
        <v>5882</v>
      </c>
      <c r="BR351" s="225" t="s">
        <v>5882</v>
      </c>
      <c r="BS351" s="226" t="s">
        <v>5882</v>
      </c>
      <c r="BT351" s="226" t="s">
        <v>5882</v>
      </c>
      <c r="BU351" s="226" t="s">
        <v>5882</v>
      </c>
      <c r="BV351" s="244" t="s">
        <v>5882</v>
      </c>
      <c r="BW351" s="214" t="s">
        <v>4479</v>
      </c>
      <c r="BX351" s="176">
        <v>345</v>
      </c>
      <c r="BY351" s="16">
        <v>477.1</v>
      </c>
      <c r="BZ351" s="176">
        <v>490</v>
      </c>
      <c r="CA351" s="16">
        <v>609.20000000000005</v>
      </c>
      <c r="CB351" s="81">
        <v>208750</v>
      </c>
      <c r="CC351" s="214" t="s">
        <v>4479</v>
      </c>
      <c r="CD351" s="176">
        <v>345</v>
      </c>
      <c r="CE351" s="16">
        <v>412.5</v>
      </c>
      <c r="CF351" s="176">
        <v>490</v>
      </c>
      <c r="CG351" s="16">
        <v>592.54999999999995</v>
      </c>
      <c r="CH351" s="82">
        <v>202125</v>
      </c>
      <c r="CI351" s="214" t="s">
        <v>4479</v>
      </c>
      <c r="CJ351" s="176">
        <v>345</v>
      </c>
      <c r="CK351" s="16">
        <v>399.2</v>
      </c>
      <c r="CL351" s="176">
        <v>490</v>
      </c>
      <c r="CM351" s="16">
        <v>562.79999999999995</v>
      </c>
      <c r="CN351" s="81">
        <v>197290</v>
      </c>
      <c r="CO351" s="214" t="s">
        <v>5885</v>
      </c>
      <c r="CP351" s="16">
        <v>39.92</v>
      </c>
      <c r="CQ351" s="76">
        <v>3</v>
      </c>
      <c r="CR351" s="97">
        <v>32700</v>
      </c>
      <c r="CS351" s="229" t="s">
        <v>5882</v>
      </c>
      <c r="CT351" s="230" t="s">
        <v>5882</v>
      </c>
      <c r="CU351" s="231" t="s">
        <v>5882</v>
      </c>
      <c r="CV351" s="214">
        <v>8.8000000000000007</v>
      </c>
      <c r="CW351" s="176">
        <v>640</v>
      </c>
      <c r="CX351" s="30">
        <v>730</v>
      </c>
      <c r="CY351" s="176">
        <v>800</v>
      </c>
      <c r="CZ351" s="30">
        <v>940</v>
      </c>
      <c r="DA351" s="66">
        <v>200000</v>
      </c>
      <c r="DB351" s="28" t="s">
        <v>6124</v>
      </c>
      <c r="DC351" s="176" t="s">
        <v>4498</v>
      </c>
      <c r="DD351" s="356" t="s">
        <v>4636</v>
      </c>
    </row>
    <row r="352" spans="1:108">
      <c r="A352" s="18">
        <v>347</v>
      </c>
      <c r="B352" s="362"/>
      <c r="C352" s="362"/>
      <c r="D352" s="362"/>
      <c r="E352" s="372"/>
      <c r="F352" s="362"/>
      <c r="G352" s="372"/>
      <c r="H352" s="362"/>
      <c r="I352" s="149" t="s">
        <v>5731</v>
      </c>
      <c r="J352" s="215" t="s">
        <v>4604</v>
      </c>
      <c r="K352" s="177" t="s">
        <v>6159</v>
      </c>
      <c r="L352" s="260" t="s">
        <v>4578</v>
      </c>
      <c r="M352" s="177" t="s">
        <v>4782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5882</v>
      </c>
      <c r="S352" s="177" t="s">
        <v>4474</v>
      </c>
      <c r="T352" s="177" t="s">
        <v>5882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5592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5688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5743</v>
      </c>
      <c r="AS352" s="177" t="s">
        <v>4728</v>
      </c>
      <c r="AT352" s="177">
        <v>70</v>
      </c>
      <c r="AU352" s="177">
        <v>16</v>
      </c>
      <c r="AV352" s="177">
        <f t="shared" si="172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5882</v>
      </c>
      <c r="BH352" s="228" t="s">
        <v>5882</v>
      </c>
      <c r="BI352" s="228" t="s">
        <v>5882</v>
      </c>
      <c r="BJ352" s="228" t="s">
        <v>5882</v>
      </c>
      <c r="BK352" s="228" t="s">
        <v>5882</v>
      </c>
      <c r="BL352" s="227" t="s">
        <v>5882</v>
      </c>
      <c r="BM352" s="228" t="s">
        <v>5882</v>
      </c>
      <c r="BN352" s="228" t="s">
        <v>5882</v>
      </c>
      <c r="BO352" s="228" t="s">
        <v>5882</v>
      </c>
      <c r="BP352" s="228" t="s">
        <v>5882</v>
      </c>
      <c r="BQ352" s="243" t="s">
        <v>5882</v>
      </c>
      <c r="BR352" s="227" t="s">
        <v>5882</v>
      </c>
      <c r="BS352" s="228" t="s">
        <v>5882</v>
      </c>
      <c r="BT352" s="228" t="s">
        <v>5882</v>
      </c>
      <c r="BU352" s="228" t="s">
        <v>5882</v>
      </c>
      <c r="BV352" s="243" t="s">
        <v>5882</v>
      </c>
      <c r="BW352" s="215" t="s">
        <v>4829</v>
      </c>
      <c r="BX352" s="177">
        <v>345</v>
      </c>
      <c r="BY352" s="21">
        <v>477.1</v>
      </c>
      <c r="BZ352" s="177">
        <v>490</v>
      </c>
      <c r="CA352" s="21">
        <v>609.20000000000005</v>
      </c>
      <c r="CB352" s="69">
        <v>208750</v>
      </c>
      <c r="CC352" s="215" t="s">
        <v>4829</v>
      </c>
      <c r="CD352" s="177">
        <v>345</v>
      </c>
      <c r="CE352" s="21">
        <v>412.5</v>
      </c>
      <c r="CF352" s="177">
        <v>490</v>
      </c>
      <c r="CG352" s="21">
        <v>592.54999999999995</v>
      </c>
      <c r="CH352" s="64">
        <v>202125</v>
      </c>
      <c r="CI352" s="215" t="s">
        <v>4829</v>
      </c>
      <c r="CJ352" s="177">
        <v>345</v>
      </c>
      <c r="CK352" s="21">
        <v>399.2</v>
      </c>
      <c r="CL352" s="177">
        <v>490</v>
      </c>
      <c r="CM352" s="21">
        <v>562.79999999999995</v>
      </c>
      <c r="CN352" s="69">
        <v>197290</v>
      </c>
      <c r="CO352" s="93" t="s">
        <v>5885</v>
      </c>
      <c r="CP352" s="21">
        <v>39.92</v>
      </c>
      <c r="CQ352" s="61">
        <v>3</v>
      </c>
      <c r="CR352" s="69">
        <v>32700</v>
      </c>
      <c r="CS352" s="232" t="s">
        <v>5882</v>
      </c>
      <c r="CT352" s="233" t="s">
        <v>5882</v>
      </c>
      <c r="CU352" s="234" t="s">
        <v>5882</v>
      </c>
      <c r="CV352" s="215">
        <v>8.8000000000000007</v>
      </c>
      <c r="CW352" s="177">
        <v>640</v>
      </c>
      <c r="CX352" s="32">
        <v>730</v>
      </c>
      <c r="CY352" s="177">
        <v>800</v>
      </c>
      <c r="CZ352" s="32">
        <v>940</v>
      </c>
      <c r="DA352" s="67">
        <v>200000</v>
      </c>
      <c r="DB352" s="29" t="s">
        <v>5740</v>
      </c>
      <c r="DC352" s="177" t="s">
        <v>4498</v>
      </c>
      <c r="DD352" s="357" t="s">
        <v>4636</v>
      </c>
    </row>
    <row r="353" spans="1:108">
      <c r="A353" s="18">
        <v>348</v>
      </c>
      <c r="B353" s="362"/>
      <c r="C353" s="362"/>
      <c r="D353" s="362"/>
      <c r="E353" s="372"/>
      <c r="F353" s="362"/>
      <c r="G353" s="372"/>
      <c r="H353" s="362"/>
      <c r="I353" s="149" t="s">
        <v>5732</v>
      </c>
      <c r="J353" s="215" t="s">
        <v>4604</v>
      </c>
      <c r="K353" s="177" t="s">
        <v>6159</v>
      </c>
      <c r="L353" s="260" t="s">
        <v>4578</v>
      </c>
      <c r="M353" s="177" t="s">
        <v>4782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5882</v>
      </c>
      <c r="S353" s="177" t="s">
        <v>4474</v>
      </c>
      <c r="T353" s="177" t="s">
        <v>5882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5592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5688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5743</v>
      </c>
      <c r="AS353" s="177" t="s">
        <v>4728</v>
      </c>
      <c r="AT353" s="177">
        <v>70</v>
      </c>
      <c r="AU353" s="177">
        <v>16</v>
      </c>
      <c r="AV353" s="177">
        <f t="shared" si="172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5882</v>
      </c>
      <c r="BH353" s="228" t="s">
        <v>5882</v>
      </c>
      <c r="BI353" s="228" t="s">
        <v>5882</v>
      </c>
      <c r="BJ353" s="228" t="s">
        <v>5882</v>
      </c>
      <c r="BK353" s="228" t="s">
        <v>5882</v>
      </c>
      <c r="BL353" s="227" t="s">
        <v>5882</v>
      </c>
      <c r="BM353" s="228" t="s">
        <v>5882</v>
      </c>
      <c r="BN353" s="228" t="s">
        <v>5882</v>
      </c>
      <c r="BO353" s="228" t="s">
        <v>5882</v>
      </c>
      <c r="BP353" s="228" t="s">
        <v>5882</v>
      </c>
      <c r="BQ353" s="243" t="s">
        <v>5882</v>
      </c>
      <c r="BR353" s="227" t="s">
        <v>5882</v>
      </c>
      <c r="BS353" s="228" t="s">
        <v>5882</v>
      </c>
      <c r="BT353" s="228" t="s">
        <v>5882</v>
      </c>
      <c r="BU353" s="228" t="s">
        <v>5882</v>
      </c>
      <c r="BV353" s="243" t="s">
        <v>5882</v>
      </c>
      <c r="BW353" s="215" t="s">
        <v>4829</v>
      </c>
      <c r="BX353" s="177">
        <v>345</v>
      </c>
      <c r="BY353" s="21">
        <v>477.1</v>
      </c>
      <c r="BZ353" s="177">
        <v>490</v>
      </c>
      <c r="CA353" s="21">
        <v>609.20000000000005</v>
      </c>
      <c r="CB353" s="69">
        <v>208750</v>
      </c>
      <c r="CC353" s="215" t="s">
        <v>4829</v>
      </c>
      <c r="CD353" s="177">
        <v>345</v>
      </c>
      <c r="CE353" s="21">
        <v>412.5</v>
      </c>
      <c r="CF353" s="177">
        <v>490</v>
      </c>
      <c r="CG353" s="21">
        <v>592.54999999999995</v>
      </c>
      <c r="CH353" s="64">
        <v>202125</v>
      </c>
      <c r="CI353" s="215" t="s">
        <v>4829</v>
      </c>
      <c r="CJ353" s="177">
        <v>345</v>
      </c>
      <c r="CK353" s="21">
        <v>399.2</v>
      </c>
      <c r="CL353" s="177">
        <v>490</v>
      </c>
      <c r="CM353" s="21">
        <v>562.79999999999995</v>
      </c>
      <c r="CN353" s="69">
        <v>197290</v>
      </c>
      <c r="CO353" s="93" t="s">
        <v>5885</v>
      </c>
      <c r="CP353" s="21">
        <v>39.92</v>
      </c>
      <c r="CQ353" s="61">
        <v>3</v>
      </c>
      <c r="CR353" s="69">
        <v>32700</v>
      </c>
      <c r="CS353" s="232" t="s">
        <v>5882</v>
      </c>
      <c r="CT353" s="233" t="s">
        <v>5882</v>
      </c>
      <c r="CU353" s="234" t="s">
        <v>5882</v>
      </c>
      <c r="CV353" s="215">
        <v>8.8000000000000007</v>
      </c>
      <c r="CW353" s="177">
        <v>640</v>
      </c>
      <c r="CX353" s="32">
        <v>730</v>
      </c>
      <c r="CY353" s="177">
        <v>800</v>
      </c>
      <c r="CZ353" s="32">
        <v>940</v>
      </c>
      <c r="DA353" s="67">
        <v>200000</v>
      </c>
      <c r="DB353" s="29" t="s">
        <v>6124</v>
      </c>
      <c r="DC353" s="177" t="s">
        <v>4498</v>
      </c>
      <c r="DD353" s="357" t="s">
        <v>6106</v>
      </c>
    </row>
    <row r="354" spans="1:108">
      <c r="A354" s="18">
        <v>349</v>
      </c>
      <c r="B354" s="362"/>
      <c r="C354" s="362"/>
      <c r="D354" s="362"/>
      <c r="E354" s="372"/>
      <c r="F354" s="362"/>
      <c r="G354" s="372"/>
      <c r="H354" s="362"/>
      <c r="I354" s="149" t="s">
        <v>5733</v>
      </c>
      <c r="J354" s="215" t="s">
        <v>4604</v>
      </c>
      <c r="K354" s="177" t="s">
        <v>6159</v>
      </c>
      <c r="L354" s="260" t="s">
        <v>4578</v>
      </c>
      <c r="M354" s="177" t="s">
        <v>4782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5882</v>
      </c>
      <c r="S354" s="177" t="s">
        <v>4474</v>
      </c>
      <c r="T354" s="177" t="s">
        <v>5882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5592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5688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5743</v>
      </c>
      <c r="AS354" s="177" t="s">
        <v>4728</v>
      </c>
      <c r="AT354" s="177">
        <v>70</v>
      </c>
      <c r="AU354" s="177">
        <v>16</v>
      </c>
      <c r="AV354" s="177">
        <f t="shared" si="172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5882</v>
      </c>
      <c r="BH354" s="228" t="s">
        <v>5882</v>
      </c>
      <c r="BI354" s="228" t="s">
        <v>5882</v>
      </c>
      <c r="BJ354" s="228" t="s">
        <v>5882</v>
      </c>
      <c r="BK354" s="228" t="s">
        <v>5882</v>
      </c>
      <c r="BL354" s="227" t="s">
        <v>5882</v>
      </c>
      <c r="BM354" s="228" t="s">
        <v>5882</v>
      </c>
      <c r="BN354" s="228" t="s">
        <v>5882</v>
      </c>
      <c r="BO354" s="228" t="s">
        <v>5882</v>
      </c>
      <c r="BP354" s="228" t="s">
        <v>5882</v>
      </c>
      <c r="BQ354" s="243" t="s">
        <v>5882</v>
      </c>
      <c r="BR354" s="227" t="s">
        <v>5882</v>
      </c>
      <c r="BS354" s="228" t="s">
        <v>5882</v>
      </c>
      <c r="BT354" s="228" t="s">
        <v>5882</v>
      </c>
      <c r="BU354" s="228" t="s">
        <v>5882</v>
      </c>
      <c r="BV354" s="243" t="s">
        <v>5882</v>
      </c>
      <c r="BW354" s="215" t="s">
        <v>4829</v>
      </c>
      <c r="BX354" s="177">
        <v>345</v>
      </c>
      <c r="BY354" s="21">
        <v>477.1</v>
      </c>
      <c r="BZ354" s="177">
        <v>490</v>
      </c>
      <c r="CA354" s="21">
        <v>609.20000000000005</v>
      </c>
      <c r="CB354" s="69">
        <v>208750</v>
      </c>
      <c r="CC354" s="215" t="s">
        <v>4829</v>
      </c>
      <c r="CD354" s="177">
        <v>345</v>
      </c>
      <c r="CE354" s="21">
        <v>412.5</v>
      </c>
      <c r="CF354" s="177">
        <v>490</v>
      </c>
      <c r="CG354" s="21">
        <v>592.54999999999995</v>
      </c>
      <c r="CH354" s="64">
        <v>202125</v>
      </c>
      <c r="CI354" s="215" t="s">
        <v>4829</v>
      </c>
      <c r="CJ354" s="177">
        <v>345</v>
      </c>
      <c r="CK354" s="21">
        <v>399.2</v>
      </c>
      <c r="CL354" s="177">
        <v>490</v>
      </c>
      <c r="CM354" s="21">
        <v>562.79999999999995</v>
      </c>
      <c r="CN354" s="69">
        <v>197290</v>
      </c>
      <c r="CO354" s="215" t="s">
        <v>5885</v>
      </c>
      <c r="CP354" s="21">
        <v>39.92</v>
      </c>
      <c r="CQ354" s="61">
        <v>3</v>
      </c>
      <c r="CR354" s="69">
        <v>32700</v>
      </c>
      <c r="CS354" s="232" t="s">
        <v>5882</v>
      </c>
      <c r="CT354" s="233" t="s">
        <v>5882</v>
      </c>
      <c r="CU354" s="234" t="s">
        <v>5882</v>
      </c>
      <c r="CV354" s="215">
        <v>8.8000000000000007</v>
      </c>
      <c r="CW354" s="177">
        <v>640</v>
      </c>
      <c r="CX354" s="32">
        <v>730</v>
      </c>
      <c r="CY354" s="177">
        <v>800</v>
      </c>
      <c r="CZ354" s="32">
        <v>940</v>
      </c>
      <c r="DA354" s="67">
        <v>200000</v>
      </c>
      <c r="DB354" s="29" t="s">
        <v>5739</v>
      </c>
      <c r="DC354" s="177" t="s">
        <v>4498</v>
      </c>
      <c r="DD354" s="357" t="s">
        <v>6106</v>
      </c>
    </row>
    <row r="355" spans="1:108">
      <c r="A355" s="18">
        <v>350</v>
      </c>
      <c r="B355" s="362"/>
      <c r="C355" s="362"/>
      <c r="D355" s="362"/>
      <c r="E355" s="372"/>
      <c r="F355" s="362"/>
      <c r="G355" s="372"/>
      <c r="H355" s="362"/>
      <c r="I355" s="149" t="s">
        <v>5734</v>
      </c>
      <c r="J355" s="215" t="s">
        <v>4604</v>
      </c>
      <c r="K355" s="177" t="s">
        <v>6159</v>
      </c>
      <c r="L355" s="260" t="s">
        <v>4578</v>
      </c>
      <c r="M355" s="177" t="s">
        <v>4782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5882</v>
      </c>
      <c r="S355" s="177" t="s">
        <v>4474</v>
      </c>
      <c r="T355" s="177" t="s">
        <v>5882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5592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5688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5761</v>
      </c>
      <c r="AS355" s="177" t="s">
        <v>4728</v>
      </c>
      <c r="AT355" s="177">
        <v>70</v>
      </c>
      <c r="AU355" s="177">
        <v>16</v>
      </c>
      <c r="AV355" s="177">
        <f t="shared" si="172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5882</v>
      </c>
      <c r="BH355" s="228" t="s">
        <v>5882</v>
      </c>
      <c r="BI355" s="228" t="s">
        <v>5882</v>
      </c>
      <c r="BJ355" s="228" t="s">
        <v>5882</v>
      </c>
      <c r="BK355" s="228" t="s">
        <v>5882</v>
      </c>
      <c r="BL355" s="227" t="s">
        <v>5882</v>
      </c>
      <c r="BM355" s="228" t="s">
        <v>5882</v>
      </c>
      <c r="BN355" s="228" t="s">
        <v>5882</v>
      </c>
      <c r="BO355" s="228" t="s">
        <v>5882</v>
      </c>
      <c r="BP355" s="228" t="s">
        <v>5882</v>
      </c>
      <c r="BQ355" s="243" t="s">
        <v>5882</v>
      </c>
      <c r="BR355" s="227" t="s">
        <v>5882</v>
      </c>
      <c r="BS355" s="228" t="s">
        <v>5882</v>
      </c>
      <c r="BT355" s="228" t="s">
        <v>5882</v>
      </c>
      <c r="BU355" s="228" t="s">
        <v>5882</v>
      </c>
      <c r="BV355" s="243" t="s">
        <v>5882</v>
      </c>
      <c r="BW355" s="215" t="s">
        <v>4829</v>
      </c>
      <c r="BX355" s="177">
        <v>345</v>
      </c>
      <c r="BY355" s="21">
        <v>477.1</v>
      </c>
      <c r="BZ355" s="177">
        <v>490</v>
      </c>
      <c r="CA355" s="21">
        <v>609.20000000000005</v>
      </c>
      <c r="CB355" s="69">
        <v>208750</v>
      </c>
      <c r="CC355" s="215" t="s">
        <v>4829</v>
      </c>
      <c r="CD355" s="177">
        <v>345</v>
      </c>
      <c r="CE355" s="21">
        <v>412.5</v>
      </c>
      <c r="CF355" s="177">
        <v>490</v>
      </c>
      <c r="CG355" s="21">
        <v>592.54999999999995</v>
      </c>
      <c r="CH355" s="64">
        <v>202125</v>
      </c>
      <c r="CI355" s="215" t="s">
        <v>4829</v>
      </c>
      <c r="CJ355" s="177">
        <v>345</v>
      </c>
      <c r="CK355" s="21">
        <v>399.2</v>
      </c>
      <c r="CL355" s="177">
        <v>490</v>
      </c>
      <c r="CM355" s="21">
        <v>562.79999999999995</v>
      </c>
      <c r="CN355" s="69">
        <v>197290</v>
      </c>
      <c r="CO355" s="215" t="s">
        <v>5885</v>
      </c>
      <c r="CP355" s="21">
        <v>39.92</v>
      </c>
      <c r="CQ355" s="61">
        <v>3</v>
      </c>
      <c r="CR355" s="69">
        <v>32700</v>
      </c>
      <c r="CS355" s="232" t="s">
        <v>5882</v>
      </c>
      <c r="CT355" s="233" t="s">
        <v>5882</v>
      </c>
      <c r="CU355" s="234" t="s">
        <v>5882</v>
      </c>
      <c r="CV355" s="215">
        <v>8.8000000000000007</v>
      </c>
      <c r="CW355" s="177">
        <v>640</v>
      </c>
      <c r="CX355" s="32">
        <v>730</v>
      </c>
      <c r="CY355" s="177">
        <v>800</v>
      </c>
      <c r="CZ355" s="32">
        <v>940</v>
      </c>
      <c r="DA355" s="67">
        <v>200000</v>
      </c>
      <c r="DB355" s="29" t="s">
        <v>5739</v>
      </c>
      <c r="DC355" s="177" t="s">
        <v>4498</v>
      </c>
      <c r="DD355" s="357" t="s">
        <v>6106</v>
      </c>
    </row>
    <row r="356" spans="1:108" ht="16.2" thickBot="1">
      <c r="A356" s="18">
        <v>351</v>
      </c>
      <c r="B356" s="363"/>
      <c r="C356" s="363"/>
      <c r="D356" s="363"/>
      <c r="E356" s="373"/>
      <c r="F356" s="363"/>
      <c r="G356" s="373"/>
      <c r="H356" s="363"/>
      <c r="I356" s="148" t="s">
        <v>5735</v>
      </c>
      <c r="J356" s="155" t="s">
        <v>4604</v>
      </c>
      <c r="K356" s="178" t="s">
        <v>6159</v>
      </c>
      <c r="L356" s="155" t="s">
        <v>4578</v>
      </c>
      <c r="M356" s="178" t="s">
        <v>4782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5882</v>
      </c>
      <c r="S356" s="178" t="s">
        <v>4474</v>
      </c>
      <c r="T356" s="178" t="s">
        <v>5882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5592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5686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5743</v>
      </c>
      <c r="AS356" s="178" t="s">
        <v>4728</v>
      </c>
      <c r="AT356" s="178">
        <v>70</v>
      </c>
      <c r="AU356" s="178">
        <v>16</v>
      </c>
      <c r="AV356" s="178">
        <f t="shared" si="172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5882</v>
      </c>
      <c r="BH356" s="223" t="s">
        <v>5882</v>
      </c>
      <c r="BI356" s="223" t="s">
        <v>5882</v>
      </c>
      <c r="BJ356" s="223" t="s">
        <v>5882</v>
      </c>
      <c r="BK356" s="223" t="s">
        <v>5882</v>
      </c>
      <c r="BL356" s="222" t="s">
        <v>5882</v>
      </c>
      <c r="BM356" s="223" t="s">
        <v>5882</v>
      </c>
      <c r="BN356" s="223" t="s">
        <v>5882</v>
      </c>
      <c r="BO356" s="223" t="s">
        <v>5882</v>
      </c>
      <c r="BP356" s="223" t="s">
        <v>5882</v>
      </c>
      <c r="BQ356" s="245" t="s">
        <v>5882</v>
      </c>
      <c r="BR356" s="222" t="s">
        <v>5882</v>
      </c>
      <c r="BS356" s="223" t="s">
        <v>5882</v>
      </c>
      <c r="BT356" s="223" t="s">
        <v>5882</v>
      </c>
      <c r="BU356" s="223" t="s">
        <v>5882</v>
      </c>
      <c r="BV356" s="245" t="s">
        <v>5882</v>
      </c>
      <c r="BW356" s="155" t="s">
        <v>4829</v>
      </c>
      <c r="BX356" s="178">
        <v>345</v>
      </c>
      <c r="BY356" s="23">
        <v>477.1</v>
      </c>
      <c r="BZ356" s="178">
        <v>490</v>
      </c>
      <c r="CA356" s="23">
        <v>609.20000000000005</v>
      </c>
      <c r="CB356" s="83">
        <v>208750</v>
      </c>
      <c r="CC356" s="155" t="s">
        <v>5741</v>
      </c>
      <c r="CD356" s="178">
        <v>235</v>
      </c>
      <c r="CE356" s="23">
        <v>261.89999999999998</v>
      </c>
      <c r="CF356" s="178">
        <v>370</v>
      </c>
      <c r="CG356" s="23">
        <v>401.35</v>
      </c>
      <c r="CH356" s="84">
        <v>194730</v>
      </c>
      <c r="CI356" s="155" t="s">
        <v>4829</v>
      </c>
      <c r="CJ356" s="178">
        <v>345</v>
      </c>
      <c r="CK356" s="23">
        <v>408.5</v>
      </c>
      <c r="CL356" s="178">
        <v>490</v>
      </c>
      <c r="CM356" s="23">
        <v>534.5</v>
      </c>
      <c r="CN356" s="83">
        <v>198260</v>
      </c>
      <c r="CO356" s="155" t="s">
        <v>5885</v>
      </c>
      <c r="CP356" s="23">
        <v>39.92</v>
      </c>
      <c r="CQ356" s="77">
        <v>3</v>
      </c>
      <c r="CR356" s="83">
        <v>32700</v>
      </c>
      <c r="CS356" s="235" t="s">
        <v>5882</v>
      </c>
      <c r="CT356" s="236" t="s">
        <v>5882</v>
      </c>
      <c r="CU356" s="237" t="s">
        <v>5882</v>
      </c>
      <c r="CV356" s="155">
        <v>8.8000000000000007</v>
      </c>
      <c r="CW356" s="178">
        <v>640</v>
      </c>
      <c r="CX356" s="34">
        <v>730</v>
      </c>
      <c r="CY356" s="178">
        <v>800</v>
      </c>
      <c r="CZ356" s="34">
        <v>940</v>
      </c>
      <c r="DA356" s="77">
        <v>200000</v>
      </c>
      <c r="DB356" s="27" t="s">
        <v>5738</v>
      </c>
      <c r="DC356" s="155" t="s">
        <v>4498</v>
      </c>
      <c r="DD356" s="358" t="s">
        <v>6106</v>
      </c>
    </row>
  </sheetData>
  <sheetProtection algorithmName="SHA-512" hashValue="5K7aTxyjS0Q9MJFDF8OrU1EPb63kGd2clvC6mQ56U9kgQDn6Wk2wGIEaUdzgMziq5WUhsZkqx6K/iR+RiKG9gQ==" saltValue="e+kLMG3PicQXAhVK69PxhQ==" spinCount="100000" sheet="1" objects="1" scenarios="1"/>
  <mergeCells count="494">
    <mergeCell ref="BT4:BT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C270:C275"/>
    <mergeCell ref="D270:D275"/>
    <mergeCell ref="E270:E275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W3:CB3"/>
    <mergeCell ref="CC3:CH3"/>
    <mergeCell ref="CI3:CN3"/>
    <mergeCell ref="CO3:CR3"/>
    <mergeCell ref="CC4:CC5"/>
    <mergeCell ref="CD4:CD5"/>
    <mergeCell ref="CE4:CE5"/>
    <mergeCell ref="CF4:CF5"/>
    <mergeCell ref="CG4:CG5"/>
    <mergeCell ref="CH4:CH5"/>
    <mergeCell ref="BW4:BW5"/>
    <mergeCell ref="BX4:BX5"/>
    <mergeCell ref="BY4:BY5"/>
    <mergeCell ref="BZ4:BZ5"/>
    <mergeCell ref="CA4:CA5"/>
    <mergeCell ref="CB4:CB5"/>
    <mergeCell ref="CO4:CO5"/>
    <mergeCell ref="CP4:CP5"/>
    <mergeCell ref="CQ4:CQ5"/>
    <mergeCell ref="CR4:CR5"/>
    <mergeCell ref="CJ4:CJ5"/>
    <mergeCell ref="CK4:CK5"/>
    <mergeCell ref="CL4:CL5"/>
    <mergeCell ref="CM4:CM5"/>
    <mergeCell ref="CS4:CS5"/>
    <mergeCell ref="CT4:CT5"/>
    <mergeCell ref="CI4:CI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CS3:CU3"/>
    <mergeCell ref="CV3:DA3"/>
    <mergeCell ref="BR3:BV3"/>
    <mergeCell ref="B4:B5"/>
    <mergeCell ref="AM3:AQ3"/>
    <mergeCell ref="AR3:BF3"/>
    <mergeCell ref="BG3:BK3"/>
    <mergeCell ref="AN4:AN5"/>
    <mergeCell ref="AO4:AO5"/>
    <mergeCell ref="AP4:AP5"/>
    <mergeCell ref="BL3:BQ3"/>
    <mergeCell ref="BL4:BL5"/>
    <mergeCell ref="BU4:BU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AH4:AH5"/>
    <mergeCell ref="AI4:AI5"/>
    <mergeCell ref="AJ4:AJ5"/>
    <mergeCell ref="R4:R5"/>
    <mergeCell ref="AK4:AK5"/>
    <mergeCell ref="AL4:AL5"/>
    <mergeCell ref="C6:C29"/>
    <mergeCell ref="D6:D29"/>
    <mergeCell ref="E6:E29"/>
    <mergeCell ref="F6:F29"/>
    <mergeCell ref="H6:H29"/>
    <mergeCell ref="CU4:CU5"/>
    <mergeCell ref="CV4:CV5"/>
    <mergeCell ref="BN4:BN5"/>
    <mergeCell ref="BO4:BO5"/>
    <mergeCell ref="BQ4:BQ5"/>
    <mergeCell ref="BR4:BR5"/>
    <mergeCell ref="BS4:BS5"/>
    <mergeCell ref="BV4:BV5"/>
    <mergeCell ref="BF4:BF5"/>
    <mergeCell ref="BG4:BG5"/>
    <mergeCell ref="BH4:BH5"/>
    <mergeCell ref="BI4:BI5"/>
    <mergeCell ref="BK4:BK5"/>
    <mergeCell ref="BM4:BM5"/>
    <mergeCell ref="BJ4:BJ5"/>
    <mergeCell ref="BP4:BP5"/>
    <mergeCell ref="AX4:AX5"/>
    <mergeCell ref="DD1:DD5"/>
    <mergeCell ref="BW1:DA2"/>
    <mergeCell ref="DB1:DB5"/>
    <mergeCell ref="DC1:DC5"/>
    <mergeCell ref="Y3:AD3"/>
    <mergeCell ref="Y1:BV2"/>
    <mergeCell ref="A1:X3"/>
    <mergeCell ref="AE3:AL3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H30:H35"/>
    <mergeCell ref="CW4:CW5"/>
    <mergeCell ref="CX4:CX5"/>
    <mergeCell ref="CY4:CY5"/>
    <mergeCell ref="CZ4:CZ5"/>
    <mergeCell ref="CN4:CN5"/>
    <mergeCell ref="DA4:DA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H81:H86"/>
    <mergeCell ref="C248:C258"/>
    <mergeCell ref="D248:D258"/>
  </mergeCells>
  <conditionalFormatting sqref="AR181:AT182">
    <cfRule type="uniqueValues" dxfId="17" priority="257"/>
  </conditionalFormatting>
  <conditionalFormatting sqref="AR190:AR191">
    <cfRule type="uniqueValues" dxfId="16" priority="162"/>
  </conditionalFormatting>
  <conditionalFormatting sqref="T6:T165 R160:R165 R274:R356 K274:K356 T169:T356 R169:R269 K259:K269">
    <cfRule type="cellIs" dxfId="15" priority="51" operator="equal">
      <formula>"NA"</formula>
    </cfRule>
  </conditionalFormatting>
  <conditionalFormatting sqref="R6:R159">
    <cfRule type="cellIs" dxfId="14" priority="50" operator="equal">
      <formula>"NA"</formula>
    </cfRule>
  </conditionalFormatting>
  <conditionalFormatting sqref="R270:R273">
    <cfRule type="cellIs" dxfId="13" priority="49" operator="equal">
      <formula>"NA"</formula>
    </cfRule>
  </conditionalFormatting>
  <conditionalFormatting sqref="T166:T167">
    <cfRule type="cellIs" dxfId="12" priority="48" operator="equal">
      <formula>"NA"</formula>
    </cfRule>
  </conditionalFormatting>
  <conditionalFormatting sqref="R166:R167">
    <cfRule type="cellIs" dxfId="11" priority="47" operator="equal">
      <formula>"NA"</formula>
    </cfRule>
  </conditionalFormatting>
  <conditionalFormatting sqref="T168">
    <cfRule type="cellIs" dxfId="10" priority="38" operator="equal">
      <formula>"NA"</formula>
    </cfRule>
  </conditionalFormatting>
  <conditionalFormatting sqref="R168">
    <cfRule type="cellIs" dxfId="9" priority="37" operator="equal">
      <formula>"NA"</formula>
    </cfRule>
  </conditionalFormatting>
  <conditionalFormatting sqref="K160:K165 K169:K258">
    <cfRule type="cellIs" dxfId="8" priority="25" operator="equal">
      <formula>"NA"</formula>
    </cfRule>
  </conditionalFormatting>
  <conditionalFormatting sqref="K6:K159">
    <cfRule type="cellIs" dxfId="7" priority="24" operator="equal">
      <formula>"NA"</formula>
    </cfRule>
  </conditionalFormatting>
  <conditionalFormatting sqref="K270:K273">
    <cfRule type="cellIs" dxfId="6" priority="23" operator="equal">
      <formula>"NA"</formula>
    </cfRule>
  </conditionalFormatting>
  <conditionalFormatting sqref="K166:K167">
    <cfRule type="cellIs" dxfId="5" priority="22" operator="equal">
      <formula>"NA"</formula>
    </cfRule>
  </conditionalFormatting>
  <conditionalFormatting sqref="K168">
    <cfRule type="cellIs" dxfId="4" priority="21" operator="equal">
      <formula>"NA"</formula>
    </cfRule>
  </conditionalFormatting>
  <conditionalFormatting sqref="A1:DD3 BW270:DC274 BU270:BU274 BU275:DD356 A4:BR356 BU4:DD269">
    <cfRule type="cellIs" dxfId="3" priority="6" operator="equal">
      <formula>"NA"</formula>
    </cfRule>
  </conditionalFormatting>
  <conditionalFormatting sqref="DD270:DD274">
    <cfRule type="cellIs" dxfId="2" priority="3" operator="equal">
      <formula>"NA"</formula>
    </cfRule>
  </conditionalFormatting>
  <conditionalFormatting sqref="BV270:BV274">
    <cfRule type="cellIs" dxfId="1" priority="2" operator="equal">
      <formula>"NA"</formula>
    </cfRule>
  </conditionalFormatting>
  <conditionalFormatting sqref="BS4:BT356">
    <cfRule type="cellIs" dxfId="0" priority="1" operator="equal">
      <formula>"NA"</formula>
    </cfRule>
  </conditionalFormatting>
  <hyperlinks>
    <hyperlink ref="BR328" r:id="rId1"/>
    <hyperlink ref="BR329" r:id="rId2"/>
    <hyperlink ref="BR330" r:id="rId3"/>
    <hyperlink ref="BR331" r:id="rId4"/>
    <hyperlink ref="BR346" r:id="rId5" display="Ф10@150"/>
    <hyperlink ref="BR347" r:id="rId6" display="Ф10@150"/>
    <hyperlink ref="BR341" r:id="rId7" display="Ф10@150"/>
    <hyperlink ref="BR339" r:id="rId8" display="Ф10@150"/>
    <hyperlink ref="BR340" r:id="rId9" display="Ф10@150"/>
    <hyperlink ref="BR270" r:id="rId10" display="Ф10@150"/>
    <hyperlink ref="BR305" r:id="rId11" display="Ф10@150"/>
    <hyperlink ref="BR306" r:id="rId12" display="Ф10@150"/>
    <hyperlink ref="BR326" r:id="rId13"/>
    <hyperlink ref="BR327" r:id="rId14"/>
    <hyperlink ref="BR323" r:id="rId15"/>
    <hyperlink ref="BR324" r:id="rId16"/>
    <hyperlink ref="BR291" r:id="rId17" display="Ф10@150"/>
    <hyperlink ref="BR293" r:id="rId18" display="Ф10@150"/>
    <hyperlink ref="BR292" r:id="rId19" display="Ф10@150"/>
    <hyperlink ref="BR137" r:id="rId20" display="Ф10@150"/>
    <hyperlink ref="BR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5138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5139</v>
      </c>
      <c r="L1" s="194" t="s">
        <v>5140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5141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5142</v>
      </c>
      <c r="B2429" s="189" t="s">
        <v>5142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5143</v>
      </c>
      <c r="B2430" s="189" t="s">
        <v>5143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5144</v>
      </c>
      <c r="B2431" s="189" t="s">
        <v>5144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5145</v>
      </c>
      <c r="B2432" s="189" t="s">
        <v>5145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5146</v>
      </c>
      <c r="B2433" s="189" t="s">
        <v>5146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5147</v>
      </c>
      <c r="B2434" s="189" t="s">
        <v>5147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5148</v>
      </c>
      <c r="B2435" s="189" t="s">
        <v>5148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5149</v>
      </c>
      <c r="B2436" s="189" t="s">
        <v>5149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5150</v>
      </c>
      <c r="B2437" s="189" t="s">
        <v>5150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5151</v>
      </c>
      <c r="B2438" s="189" t="s">
        <v>5151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5152</v>
      </c>
      <c r="B2439" s="189" t="s">
        <v>5152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5153</v>
      </c>
      <c r="B2440" s="189" t="s">
        <v>5153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5154</v>
      </c>
      <c r="B2441" s="189" t="s">
        <v>5154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5155</v>
      </c>
      <c r="B2442" s="189" t="s">
        <v>5155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5156</v>
      </c>
      <c r="B2443" s="189" t="s">
        <v>5156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5157</v>
      </c>
      <c r="B2445" s="189" t="s">
        <v>5157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5158</v>
      </c>
      <c r="B2446" s="189" t="s">
        <v>5158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5159</v>
      </c>
      <c r="B2447" s="189" t="s">
        <v>5159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5160</v>
      </c>
      <c r="B2448" s="189" t="s">
        <v>5160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5161</v>
      </c>
      <c r="B2450" s="189" t="s">
        <v>5161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5162</v>
      </c>
      <c r="B2451" s="189" t="s">
        <v>5162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5163</v>
      </c>
      <c r="B2452" s="189" t="s">
        <v>5163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5164</v>
      </c>
      <c r="B2453" s="189" t="s">
        <v>5164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5165</v>
      </c>
      <c r="B2454" s="189" t="s">
        <v>5165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5166</v>
      </c>
      <c r="B2455" s="189" t="s">
        <v>5166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5167</v>
      </c>
      <c r="B2456" s="189" t="s">
        <v>5167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5168</v>
      </c>
      <c r="B2457" s="189" t="s">
        <v>5168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5169</v>
      </c>
      <c r="B2458" s="189" t="s">
        <v>5169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5170</v>
      </c>
      <c r="B2459" s="189" t="s">
        <v>5170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5171</v>
      </c>
      <c r="B2461" s="189" t="s">
        <v>5171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5172</v>
      </c>
      <c r="B2462" s="189" t="s">
        <v>5172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5173</v>
      </c>
      <c r="B2463" s="189" t="s">
        <v>5173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5174</v>
      </c>
      <c r="B2464" s="189" t="s">
        <v>5174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5175</v>
      </c>
      <c r="B2465" s="189" t="s">
        <v>5175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5176</v>
      </c>
      <c r="B2466" s="189" t="s">
        <v>5176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5177</v>
      </c>
      <c r="B2467" s="189" t="s">
        <v>5177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5178</v>
      </c>
      <c r="B2468" s="189" t="s">
        <v>5178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5179</v>
      </c>
      <c r="B2469" s="189" t="s">
        <v>5179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5180</v>
      </c>
      <c r="B2470" s="190" t="s">
        <v>5180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5181</v>
      </c>
      <c r="B2471" s="190" t="s">
        <v>5181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5182</v>
      </c>
      <c r="B2472" s="190" t="s">
        <v>5182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5183</v>
      </c>
      <c r="B2473" s="190" t="s">
        <v>5183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5184</v>
      </c>
      <c r="B2474" s="190" t="s">
        <v>5184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5185</v>
      </c>
      <c r="B2475" s="190" t="s">
        <v>5185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5186</v>
      </c>
      <c r="B2476" s="190" t="s">
        <v>5186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5187</v>
      </c>
      <c r="B2477" s="190" t="s">
        <v>5187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5188</v>
      </c>
      <c r="B2478" s="190" t="s">
        <v>5188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5189</v>
      </c>
      <c r="B2479" s="190" t="s">
        <v>5189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4824</v>
      </c>
      <c r="B2480" s="190" t="s">
        <v>4824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5190</v>
      </c>
      <c r="B2481" s="190" t="s">
        <v>5190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5191</v>
      </c>
      <c r="B2482" s="190" t="s">
        <v>5191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5192</v>
      </c>
      <c r="B2483" s="190" t="s">
        <v>5192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5193</v>
      </c>
      <c r="B2484" s="190" t="s">
        <v>5193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5194</v>
      </c>
      <c r="B2485" s="190" t="s">
        <v>5194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5195</v>
      </c>
      <c r="B2486" s="190" t="s">
        <v>5195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5196</v>
      </c>
      <c r="B2487" s="190" t="s">
        <v>5196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5197</v>
      </c>
      <c r="B2488" s="190" t="s">
        <v>5197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4792</v>
      </c>
      <c r="B2489" s="190" t="s">
        <v>4792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4790</v>
      </c>
      <c r="B2490" s="190" t="s">
        <v>4790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5198</v>
      </c>
      <c r="B2491" s="190" t="s">
        <v>5198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5199</v>
      </c>
      <c r="B2492" s="190" t="s">
        <v>5199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5200</v>
      </c>
      <c r="B2493" s="190" t="s">
        <v>5200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5201</v>
      </c>
      <c r="B2494" s="190" t="s">
        <v>5201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5202</v>
      </c>
      <c r="B2495" s="190" t="s">
        <v>5202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5203</v>
      </c>
      <c r="B2496" s="190" t="s">
        <v>5203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5204</v>
      </c>
      <c r="B2497" s="190" t="s">
        <v>5204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5205</v>
      </c>
      <c r="B2498" s="190" t="s">
        <v>5205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5206</v>
      </c>
      <c r="B2499" s="190" t="s">
        <v>5206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5207</v>
      </c>
      <c r="B2500" s="190" t="s">
        <v>5207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5208</v>
      </c>
      <c r="B2501" s="190" t="s">
        <v>5208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5209</v>
      </c>
      <c r="B2502" s="190" t="s">
        <v>5209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5210</v>
      </c>
      <c r="B2503" s="190" t="s">
        <v>5210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5211</v>
      </c>
      <c r="B2504" s="190" t="s">
        <v>5211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5212</v>
      </c>
      <c r="B2505" s="190" t="s">
        <v>5212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5208</v>
      </c>
      <c r="B2506" s="190" t="s">
        <v>5208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5209</v>
      </c>
      <c r="B2507" s="190" t="s">
        <v>5209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5210</v>
      </c>
      <c r="B2508" s="190" t="s">
        <v>5210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5211</v>
      </c>
      <c r="B2509" s="190" t="s">
        <v>5211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5212</v>
      </c>
      <c r="B2510" s="190" t="s">
        <v>5212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5213</v>
      </c>
      <c r="B2511" s="190" t="s">
        <v>5213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5214</v>
      </c>
      <c r="B2512" s="190" t="s">
        <v>5214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5215</v>
      </c>
      <c r="B2513" s="190" t="s">
        <v>5215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5216</v>
      </c>
      <c r="B2514" s="190" t="s">
        <v>5216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5217</v>
      </c>
      <c r="B2515" s="190" t="s">
        <v>5217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5218</v>
      </c>
      <c r="B2516" s="190" t="s">
        <v>5218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5219</v>
      </c>
      <c r="B2517" s="190" t="s">
        <v>5219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5220</v>
      </c>
      <c r="B2518" s="190" t="s">
        <v>5220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5221</v>
      </c>
      <c r="B2519" s="190" t="s">
        <v>5221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4791</v>
      </c>
      <c r="B2520" s="190" t="s">
        <v>4791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5222</v>
      </c>
      <c r="B2521" s="190" t="s">
        <v>5222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5223</v>
      </c>
      <c r="B2522" s="190" t="s">
        <v>5223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5224</v>
      </c>
      <c r="B2523" s="190" t="s">
        <v>5224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5225</v>
      </c>
      <c r="B2524" s="190" t="s">
        <v>5225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5226</v>
      </c>
      <c r="B2525" s="190" t="s">
        <v>5226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5227</v>
      </c>
      <c r="B2526" s="190" t="s">
        <v>5227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5228</v>
      </c>
      <c r="B2527" s="190" t="s">
        <v>5228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5229</v>
      </c>
      <c r="B2528" s="190" t="s">
        <v>5229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5230</v>
      </c>
      <c r="B2529" s="190" t="s">
        <v>5230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5231</v>
      </c>
      <c r="B2530" s="190" t="s">
        <v>5231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5232</v>
      </c>
      <c r="B2531" s="190" t="s">
        <v>5232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5233</v>
      </c>
      <c r="B2532" s="190" t="s">
        <v>5233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5234</v>
      </c>
      <c r="B2533" s="190" t="s">
        <v>5234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5235</v>
      </c>
      <c r="B2534" s="190" t="s">
        <v>5235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5236</v>
      </c>
      <c r="B2535" s="190" t="s">
        <v>5236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5237</v>
      </c>
      <c r="B2536" s="190" t="s">
        <v>5237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5238</v>
      </c>
      <c r="B2537" s="190" t="s">
        <v>5238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5239</v>
      </c>
      <c r="B2538" s="190" t="s">
        <v>5239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5240</v>
      </c>
      <c r="B2539" s="190" t="s">
        <v>5240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5241</v>
      </c>
      <c r="B2540" s="190" t="s">
        <v>5241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5242</v>
      </c>
      <c r="B2541" s="190" t="s">
        <v>5242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5243</v>
      </c>
      <c r="B2542" s="190" t="s">
        <v>5243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5244</v>
      </c>
      <c r="B2543" s="190" t="s">
        <v>5244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5245</v>
      </c>
      <c r="B2544" s="190" t="s">
        <v>5245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5246</v>
      </c>
      <c r="B2545" s="190" t="s">
        <v>5246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5247</v>
      </c>
      <c r="B2546" s="190" t="s">
        <v>5247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5248</v>
      </c>
      <c r="B2547" s="190" t="s">
        <v>5248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5249</v>
      </c>
      <c r="B2548" s="190" t="s">
        <v>5249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5250</v>
      </c>
      <c r="B2549" s="190" t="s">
        <v>5250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5251</v>
      </c>
      <c r="B2550" s="190" t="s">
        <v>5251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5252</v>
      </c>
      <c r="B2551" s="190" t="s">
        <v>5252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5253</v>
      </c>
      <c r="B2552" s="190" t="s">
        <v>5253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5254</v>
      </c>
      <c r="B2553" s="190" t="s">
        <v>5254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5255</v>
      </c>
      <c r="B2554" s="190" t="s">
        <v>5255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5256</v>
      </c>
      <c r="B2555" s="190" t="s">
        <v>5256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5257</v>
      </c>
      <c r="B2556" s="190" t="s">
        <v>5257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5258</v>
      </c>
      <c r="B2557" s="190" t="s">
        <v>5258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5259</v>
      </c>
      <c r="B2558" s="190" t="s">
        <v>5259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5260</v>
      </c>
      <c r="B2559" s="190" t="s">
        <v>5260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5261</v>
      </c>
      <c r="B2560" s="190" t="s">
        <v>5261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5262</v>
      </c>
      <c r="B2561" s="190" t="s">
        <v>5262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5263</v>
      </c>
      <c r="B2562" s="190" t="s">
        <v>5263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5264</v>
      </c>
      <c r="B2563" s="190" t="s">
        <v>5264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5265</v>
      </c>
      <c r="B2564" s="190" t="s">
        <v>5265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5266</v>
      </c>
      <c r="B2565" s="190" t="s">
        <v>5266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5267</v>
      </c>
      <c r="B2566" s="190" t="s">
        <v>5267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5268</v>
      </c>
      <c r="B2567" s="190" t="s">
        <v>5268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5269</v>
      </c>
      <c r="B2568" s="190" t="s">
        <v>5269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5270</v>
      </c>
      <c r="B2569" s="190" t="s">
        <v>5270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5271</v>
      </c>
      <c r="B2570" s="190" t="s">
        <v>5271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5272</v>
      </c>
      <c r="B2571" s="190" t="s">
        <v>5272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5273</v>
      </c>
      <c r="B2572" s="190" t="s">
        <v>5273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5274</v>
      </c>
      <c r="B2573" s="190" t="s">
        <v>5274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5275</v>
      </c>
      <c r="B2574" s="190" t="s">
        <v>5275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5276</v>
      </c>
      <c r="B2575" s="190" t="s">
        <v>5276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5277</v>
      </c>
      <c r="B2576" s="190" t="s">
        <v>5277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5278</v>
      </c>
      <c r="B2577" s="190" t="s">
        <v>5278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5279</v>
      </c>
      <c r="B2578" s="190" t="s">
        <v>5279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5280</v>
      </c>
      <c r="B2579" s="190" t="s">
        <v>5280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5281</v>
      </c>
      <c r="B2580" s="190" t="s">
        <v>5281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5282</v>
      </c>
      <c r="B2581" s="190" t="s">
        <v>5282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5283</v>
      </c>
      <c r="B2582" s="190" t="s">
        <v>5283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5284</v>
      </c>
      <c r="B2583" s="191" t="s">
        <v>5284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5285</v>
      </c>
      <c r="B2584" s="193" t="s">
        <v>5285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5286</v>
      </c>
      <c r="B2585" s="193" t="s">
        <v>5286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5287</v>
      </c>
      <c r="B2586" s="191" t="s">
        <v>5287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5288</v>
      </c>
      <c r="B2587" s="193" t="s">
        <v>5288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5289</v>
      </c>
      <c r="B2588" s="193" t="s">
        <v>5289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5290</v>
      </c>
      <c r="B2589" s="193" t="s">
        <v>5290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5291</v>
      </c>
      <c r="B2590" s="191" t="s">
        <v>5291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5292</v>
      </c>
      <c r="B2591" s="193" t="s">
        <v>5292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5293</v>
      </c>
      <c r="B2592" s="193" t="s">
        <v>5293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5294</v>
      </c>
      <c r="B2593" s="193" t="s">
        <v>5294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5295</v>
      </c>
      <c r="B2594" s="193" t="s">
        <v>5295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5296</v>
      </c>
      <c r="B2595" s="193" t="s">
        <v>5296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5297</v>
      </c>
      <c r="B2596" s="191" t="s">
        <v>5297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5298</v>
      </c>
      <c r="B2597" s="193" t="s">
        <v>5298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5299</v>
      </c>
      <c r="B2598" s="193" t="s">
        <v>5299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5300</v>
      </c>
      <c r="B2599" s="193" t="s">
        <v>5300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5301</v>
      </c>
      <c r="B2600" s="193" t="s">
        <v>5301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5302</v>
      </c>
      <c r="B2601" s="193" t="s">
        <v>5302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5303</v>
      </c>
      <c r="B2602" s="191" t="s">
        <v>5303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5304</v>
      </c>
      <c r="B2603" s="193" t="s">
        <v>5304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5305</v>
      </c>
      <c r="B2604" s="193" t="s">
        <v>5305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5306</v>
      </c>
      <c r="B2605" s="193" t="s">
        <v>5306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5307</v>
      </c>
      <c r="B2606" s="193" t="s">
        <v>5307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5308</v>
      </c>
      <c r="B2607" s="193" t="s">
        <v>5308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5309</v>
      </c>
      <c r="B2608" s="193" t="s">
        <v>5309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5310</v>
      </c>
      <c r="B2609" s="193" t="s">
        <v>5310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5311</v>
      </c>
      <c r="B2610" s="193" t="s">
        <v>5311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5312</v>
      </c>
      <c r="B2611" s="191" t="s">
        <v>5312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5313</v>
      </c>
      <c r="B2612" s="193" t="s">
        <v>5313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5314</v>
      </c>
      <c r="B2613" s="193" t="s">
        <v>5314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5315</v>
      </c>
      <c r="B2614" s="193" t="s">
        <v>5315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5316</v>
      </c>
      <c r="B2615" s="193" t="s">
        <v>5316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5317</v>
      </c>
      <c r="B2616" s="193" t="s">
        <v>5317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5318</v>
      </c>
      <c r="B2617" s="193" t="s">
        <v>5318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5319</v>
      </c>
      <c r="B2618" s="193" t="s">
        <v>5319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5320</v>
      </c>
      <c r="B2619" s="193" t="s">
        <v>5320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5321</v>
      </c>
      <c r="B2620" s="193" t="s">
        <v>5321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5322</v>
      </c>
      <c r="B2621" s="193" t="s">
        <v>5322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5323</v>
      </c>
      <c r="B2622" s="191" t="s">
        <v>5323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5324</v>
      </c>
      <c r="B2623" s="193" t="s">
        <v>5324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5325</v>
      </c>
      <c r="B2624" s="193" t="s">
        <v>5325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5326</v>
      </c>
      <c r="B2625" s="193" t="s">
        <v>5326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5327</v>
      </c>
      <c r="B2626" s="193" t="s">
        <v>5327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5328</v>
      </c>
      <c r="B2627" s="193" t="s">
        <v>5328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5329</v>
      </c>
      <c r="B2628" s="193" t="s">
        <v>5329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5330</v>
      </c>
      <c r="B2629" s="193" t="s">
        <v>5330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5331</v>
      </c>
      <c r="B2630" s="193" t="s">
        <v>5331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5332</v>
      </c>
      <c r="B2631" s="193" t="s">
        <v>5332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5333</v>
      </c>
      <c r="B2632" s="191" t="s">
        <v>5333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5334</v>
      </c>
      <c r="B2633" s="193" t="s">
        <v>5334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5335</v>
      </c>
      <c r="B2634" s="193" t="s">
        <v>5335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5336</v>
      </c>
      <c r="B2635" s="193" t="s">
        <v>5336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5337</v>
      </c>
      <c r="B2636" s="193" t="s">
        <v>5337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5338</v>
      </c>
      <c r="B2637" s="193" t="s">
        <v>5338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5339</v>
      </c>
      <c r="B2638" s="193" t="s">
        <v>5339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5340</v>
      </c>
      <c r="B2639" s="193" t="s">
        <v>5340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5341</v>
      </c>
      <c r="B2640" s="193" t="s">
        <v>5341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5342</v>
      </c>
      <c r="B2641" s="193" t="s">
        <v>5342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5343</v>
      </c>
      <c r="B2642" s="191" t="s">
        <v>5343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5344</v>
      </c>
      <c r="B2643" s="193" t="s">
        <v>5344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5345</v>
      </c>
      <c r="B2644" s="193" t="s">
        <v>5345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5346</v>
      </c>
      <c r="B2645" s="193" t="s">
        <v>5346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5347</v>
      </c>
      <c r="B2646" s="193" t="s">
        <v>5347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5348</v>
      </c>
      <c r="B2647" s="193" t="s">
        <v>5348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5349</v>
      </c>
      <c r="B2648" s="193" t="s">
        <v>5349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5350</v>
      </c>
      <c r="B2649" s="193" t="s">
        <v>5350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5351</v>
      </c>
      <c r="B2650" s="193" t="s">
        <v>5351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5352</v>
      </c>
      <c r="B2651" s="191" t="s">
        <v>5352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5353</v>
      </c>
      <c r="B2652" s="193" t="s">
        <v>5353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5354</v>
      </c>
      <c r="B2653" s="193" t="s">
        <v>5354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5355</v>
      </c>
      <c r="B2654" s="193" t="s">
        <v>5355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5356</v>
      </c>
      <c r="B2655" s="193" t="s">
        <v>5356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5357</v>
      </c>
      <c r="B2656" s="193" t="s">
        <v>5357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5358</v>
      </c>
      <c r="B2657" s="193" t="s">
        <v>5358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5359</v>
      </c>
      <c r="B2658" s="193" t="s">
        <v>5359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5360</v>
      </c>
      <c r="B2659" s="193" t="s">
        <v>5360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5361</v>
      </c>
      <c r="B2660" s="191" t="s">
        <v>5361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5362</v>
      </c>
      <c r="B2661" s="193" t="s">
        <v>5362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5363</v>
      </c>
      <c r="B2662" s="193" t="s">
        <v>5363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5364</v>
      </c>
      <c r="B2663" s="193" t="s">
        <v>5364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5365</v>
      </c>
      <c r="B2664" s="193" t="s">
        <v>5365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5366</v>
      </c>
      <c r="B2665" s="193" t="s">
        <v>5366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5367</v>
      </c>
      <c r="B2666" s="193" t="s">
        <v>5367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5368</v>
      </c>
      <c r="B2667" s="193" t="s">
        <v>5368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5369</v>
      </c>
      <c r="B2668" s="193" t="s">
        <v>5369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5370</v>
      </c>
      <c r="B2669" s="191" t="s">
        <v>5370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5371</v>
      </c>
      <c r="B2670" s="193" t="s">
        <v>5371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5372</v>
      </c>
      <c r="B2671" s="193" t="s">
        <v>5372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5373</v>
      </c>
      <c r="B2672" s="193" t="s">
        <v>5373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5374</v>
      </c>
      <c r="B2673" s="193" t="s">
        <v>5374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5375</v>
      </c>
      <c r="B2674" s="193" t="s">
        <v>5375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5376</v>
      </c>
      <c r="B2675" s="193" t="s">
        <v>5376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5377</v>
      </c>
      <c r="B2676" s="193" t="s">
        <v>5377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5378</v>
      </c>
      <c r="B2677" s="191" t="s">
        <v>5378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5379</v>
      </c>
      <c r="B2678" s="193" t="s">
        <v>5379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5380</v>
      </c>
      <c r="B2679" s="193" t="s">
        <v>5380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5381</v>
      </c>
      <c r="B2680" s="193" t="s">
        <v>5381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5382</v>
      </c>
      <c r="B2681" s="193" t="s">
        <v>5382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5383</v>
      </c>
      <c r="B2682" s="193" t="s">
        <v>5383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5384</v>
      </c>
      <c r="B2683" s="193" t="s">
        <v>5384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5385</v>
      </c>
      <c r="B2684" s="193" t="s">
        <v>5385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5386</v>
      </c>
      <c r="B2685" s="193" t="s">
        <v>5386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5387</v>
      </c>
      <c r="B2686" s="193" t="s">
        <v>5387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5388</v>
      </c>
      <c r="B2687" s="191" t="s">
        <v>5388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5389</v>
      </c>
      <c r="B2688" s="193" t="s">
        <v>5389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5390</v>
      </c>
      <c r="B2689" s="193" t="s">
        <v>5390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5391</v>
      </c>
      <c r="B2690" s="193" t="s">
        <v>5391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5392</v>
      </c>
      <c r="B2691" s="193" t="s">
        <v>5392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5393</v>
      </c>
      <c r="B2692" s="193" t="s">
        <v>5393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5394</v>
      </c>
      <c r="B2693" s="193" t="s">
        <v>5394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5395</v>
      </c>
      <c r="B2694" s="193" t="s">
        <v>5395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5396</v>
      </c>
      <c r="B2695" s="193" t="s">
        <v>5396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5397</v>
      </c>
      <c r="B2696" s="193" t="s">
        <v>5397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5398</v>
      </c>
      <c r="B2697" s="193" t="s">
        <v>5398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5399</v>
      </c>
      <c r="B2698" s="191" t="s">
        <v>5399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5400</v>
      </c>
      <c r="B2699" s="193" t="s">
        <v>5400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5401</v>
      </c>
      <c r="B2700" s="193" t="s">
        <v>5401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5402</v>
      </c>
      <c r="B2701" s="193" t="s">
        <v>5402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5403</v>
      </c>
      <c r="B2702" s="193" t="s">
        <v>5403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5404</v>
      </c>
      <c r="B2703" s="193" t="s">
        <v>5404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5405</v>
      </c>
      <c r="B2704" s="193" t="s">
        <v>5405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5406</v>
      </c>
      <c r="B2705" s="193" t="s">
        <v>5406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5407</v>
      </c>
      <c r="B2706" s="193" t="s">
        <v>5407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5408</v>
      </c>
      <c r="B2707" s="193" t="s">
        <v>5408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5409</v>
      </c>
      <c r="B2708" s="191" t="s">
        <v>5409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5410</v>
      </c>
      <c r="B2709" s="193" t="s">
        <v>5410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5411</v>
      </c>
      <c r="B2710" s="193" t="s">
        <v>5411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5412</v>
      </c>
      <c r="B2711" s="193" t="s">
        <v>5412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5413</v>
      </c>
      <c r="B2712" s="193" t="s">
        <v>5413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5414</v>
      </c>
      <c r="B2713" s="193" t="s">
        <v>5414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5415</v>
      </c>
      <c r="B2714" s="193" t="s">
        <v>5415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5416</v>
      </c>
      <c r="B2715" s="193" t="s">
        <v>5416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5417</v>
      </c>
      <c r="B2716" s="193" t="s">
        <v>5417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5418</v>
      </c>
      <c r="B2717" s="193" t="s">
        <v>5418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5419</v>
      </c>
      <c r="B2718" s="191" t="s">
        <v>5419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5420</v>
      </c>
      <c r="B2719" s="193" t="s">
        <v>5420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5421</v>
      </c>
      <c r="B2720" s="193" t="s">
        <v>5421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5422</v>
      </c>
      <c r="B2721" s="193" t="s">
        <v>5422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5423</v>
      </c>
      <c r="B2722" s="193" t="s">
        <v>5423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5424</v>
      </c>
      <c r="B2723" s="193" t="s">
        <v>5424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5425</v>
      </c>
      <c r="B2724" s="193" t="s">
        <v>5425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5426</v>
      </c>
      <c r="B2725" s="193" t="s">
        <v>5426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5427</v>
      </c>
      <c r="B2726" s="193" t="s">
        <v>5427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5428</v>
      </c>
      <c r="B2727" s="193" t="s">
        <v>5428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5429</v>
      </c>
      <c r="B2728" s="191" t="s">
        <v>5429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5430</v>
      </c>
      <c r="B2729" s="193" t="s">
        <v>5430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5431</v>
      </c>
      <c r="B2730" s="193" t="s">
        <v>5431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5432</v>
      </c>
      <c r="B2731" s="193" t="s">
        <v>5432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5433</v>
      </c>
      <c r="B2732" s="193" t="s">
        <v>5433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5434</v>
      </c>
      <c r="B2733" s="193" t="s">
        <v>5434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5435</v>
      </c>
      <c r="B2734" s="193" t="s">
        <v>5435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5436</v>
      </c>
      <c r="B2735" s="193" t="s">
        <v>5436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5437</v>
      </c>
      <c r="B2736" s="191" t="s">
        <v>5437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5438</v>
      </c>
      <c r="B2737" s="193" t="s">
        <v>5438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5439</v>
      </c>
      <c r="B2738" s="193" t="s">
        <v>5439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5440</v>
      </c>
      <c r="B2739" s="193" t="s">
        <v>5440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5441</v>
      </c>
      <c r="B2740" s="193" t="s">
        <v>5441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5442</v>
      </c>
      <c r="B2741" s="191" t="s">
        <v>5442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5443</v>
      </c>
      <c r="B2742" s="193" t="s">
        <v>5443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5444</v>
      </c>
      <c r="B2743" s="193" t="s">
        <v>5444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5445</v>
      </c>
      <c r="B2744" s="193" t="s">
        <v>5445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5446</v>
      </c>
      <c r="B2745" s="193" t="s">
        <v>5446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5447</v>
      </c>
      <c r="B2746" s="191" t="s">
        <v>5447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5448</v>
      </c>
      <c r="B2747" s="193" t="s">
        <v>5448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5449</v>
      </c>
      <c r="B2748" s="193" t="s">
        <v>5449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5450</v>
      </c>
      <c r="B2749" s="193" t="s">
        <v>5450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5451</v>
      </c>
      <c r="B2750" s="193" t="s">
        <v>5451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5555</v>
      </c>
      <c r="B2751" s="204" t="s">
        <v>5555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5556</v>
      </c>
      <c r="B2752" s="204" t="s">
        <v>5556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5557</v>
      </c>
      <c r="B2753" s="204" t="s">
        <v>5557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5452</v>
      </c>
      <c r="B2754" s="204" t="s">
        <v>5452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5453</v>
      </c>
      <c r="B2755" s="192" t="s">
        <v>5453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5454</v>
      </c>
      <c r="B2756" s="192" t="s">
        <v>5454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5455</v>
      </c>
      <c r="B2757" s="192" t="s">
        <v>5455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5456</v>
      </c>
      <c r="B2758" s="192" t="s">
        <v>5456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5457</v>
      </c>
      <c r="B2759" s="192" t="s">
        <v>5457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5458</v>
      </c>
      <c r="B2760" s="192" t="s">
        <v>5458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5459</v>
      </c>
      <c r="B2761" s="204" t="s">
        <v>5459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5460</v>
      </c>
      <c r="B2762" s="192" t="s">
        <v>5460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5461</v>
      </c>
      <c r="B2763" s="192" t="s">
        <v>5461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5462</v>
      </c>
      <c r="B2764" s="192" t="s">
        <v>5462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5463</v>
      </c>
      <c r="B2765" s="192" t="s">
        <v>5463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5464</v>
      </c>
      <c r="B2766" s="192" t="s">
        <v>5464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5465</v>
      </c>
      <c r="B2767" s="192" t="s">
        <v>5465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5466</v>
      </c>
      <c r="B2768" s="192" t="s">
        <v>5466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5467</v>
      </c>
      <c r="B2769" s="192" t="s">
        <v>5467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5468</v>
      </c>
      <c r="B2770" s="192" t="s">
        <v>5468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5469</v>
      </c>
      <c r="B2771" s="192" t="s">
        <v>5469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5470</v>
      </c>
      <c r="B2772" s="192" t="s">
        <v>5470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5471</v>
      </c>
      <c r="B2773" s="192" t="s">
        <v>5471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5472</v>
      </c>
      <c r="B2774" s="192" t="s">
        <v>5472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5473</v>
      </c>
      <c r="B2775" s="192" t="s">
        <v>5473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5474</v>
      </c>
      <c r="B2776" s="192" t="s">
        <v>5474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5475</v>
      </c>
      <c r="B2777" s="192" t="s">
        <v>5475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5476</v>
      </c>
      <c r="B2778" s="192" t="s">
        <v>5476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5477</v>
      </c>
      <c r="B2779" s="192" t="s">
        <v>5477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5478</v>
      </c>
      <c r="B2780" s="192" t="s">
        <v>5478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5479</v>
      </c>
      <c r="B2781" s="192" t="s">
        <v>5479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5480</v>
      </c>
      <c r="B2782" s="204" t="s">
        <v>5480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5481</v>
      </c>
      <c r="B2783" s="192" t="s">
        <v>5481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5482</v>
      </c>
      <c r="B2784" s="192" t="s">
        <v>5482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5483</v>
      </c>
      <c r="B2785" s="192" t="s">
        <v>5483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5484</v>
      </c>
      <c r="B2786" s="192" t="s">
        <v>5484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5485</v>
      </c>
      <c r="B2787" s="192" t="s">
        <v>5485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5486</v>
      </c>
      <c r="B2788" s="192" t="s">
        <v>5486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5487</v>
      </c>
      <c r="B2789" s="192" t="s">
        <v>5487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5488</v>
      </c>
      <c r="B2790" s="192" t="s">
        <v>5488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5489</v>
      </c>
      <c r="B2791" s="204" t="s">
        <v>5489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5490</v>
      </c>
      <c r="B2792" s="192" t="s">
        <v>5490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5491</v>
      </c>
      <c r="B2793" s="192" t="s">
        <v>5491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5492</v>
      </c>
      <c r="B2794" s="192" t="s">
        <v>5492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5493</v>
      </c>
      <c r="B2795" s="192" t="s">
        <v>5493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5494</v>
      </c>
      <c r="B2796" s="192" t="s">
        <v>5494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5495</v>
      </c>
      <c r="B2797" s="192" t="s">
        <v>5495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5496</v>
      </c>
      <c r="B2798" s="192" t="s">
        <v>5496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5497</v>
      </c>
      <c r="B2799" s="192" t="s">
        <v>5497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5498</v>
      </c>
      <c r="B2800" s="192" t="s">
        <v>5498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5499</v>
      </c>
      <c r="B2801" s="192" t="s">
        <v>5499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5500</v>
      </c>
      <c r="B2802" s="192" t="s">
        <v>5500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5501</v>
      </c>
      <c r="B2803" s="192" t="s">
        <v>5501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5502</v>
      </c>
      <c r="B2804" s="192" t="s">
        <v>5502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5503</v>
      </c>
      <c r="B2805" s="204" t="s">
        <v>5503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5504</v>
      </c>
      <c r="B2806" s="192" t="s">
        <v>5504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5505</v>
      </c>
      <c r="B2807" s="192" t="s">
        <v>5505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5506</v>
      </c>
      <c r="B2808" s="192" t="s">
        <v>5506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5507</v>
      </c>
      <c r="B2809" s="192" t="s">
        <v>5507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5508</v>
      </c>
      <c r="B2810" s="192" t="s">
        <v>5508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5509</v>
      </c>
      <c r="B2811" s="192" t="s">
        <v>5509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5510</v>
      </c>
      <c r="B2812" s="192" t="s">
        <v>5510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5511</v>
      </c>
      <c r="B2813" s="192" t="s">
        <v>5511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5512</v>
      </c>
      <c r="B2814" s="192" t="s">
        <v>5512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5513</v>
      </c>
      <c r="B2815" s="192" t="s">
        <v>5513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5514</v>
      </c>
      <c r="B2816" s="192" t="s">
        <v>5514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5515</v>
      </c>
      <c r="B2817" s="192" t="s">
        <v>5515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5516</v>
      </c>
      <c r="B2818" s="192" t="s">
        <v>5516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5517</v>
      </c>
      <c r="B2819" s="192" t="s">
        <v>5517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5518</v>
      </c>
      <c r="B2820" s="204" t="s">
        <v>5518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5519</v>
      </c>
      <c r="B2821" s="192" t="s">
        <v>5519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5520</v>
      </c>
      <c r="B2822" s="192" t="s">
        <v>5520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5521</v>
      </c>
      <c r="B2823" s="192" t="s">
        <v>5521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5522</v>
      </c>
      <c r="B2824" s="192" t="s">
        <v>5522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5523</v>
      </c>
      <c r="B2825" s="192" t="s">
        <v>5523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5524</v>
      </c>
      <c r="B2826" s="192" t="s">
        <v>5524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5525</v>
      </c>
      <c r="B2827" s="192" t="s">
        <v>5525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5526</v>
      </c>
      <c r="B2828" s="192" t="s">
        <v>5526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5527</v>
      </c>
      <c r="B2829" s="192" t="s">
        <v>5527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5528</v>
      </c>
      <c r="B2830" s="192" t="s">
        <v>5528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5529</v>
      </c>
      <c r="B2831" s="192" t="s">
        <v>5529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5530</v>
      </c>
      <c r="B2832" s="192" t="s">
        <v>5530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5531</v>
      </c>
      <c r="B2833" s="192" t="s">
        <v>5531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5531</v>
      </c>
      <c r="B2834" s="192" t="s">
        <v>5531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5532</v>
      </c>
      <c r="B2835" s="192" t="s">
        <v>5532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5533</v>
      </c>
      <c r="B2836" s="192" t="s">
        <v>5533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5534</v>
      </c>
      <c r="B2837" s="192" t="s">
        <v>5534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5535</v>
      </c>
      <c r="B2838" s="192" t="s">
        <v>5535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5536</v>
      </c>
      <c r="B2839" s="192" t="s">
        <v>5536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5537</v>
      </c>
      <c r="B2840" s="192" t="s">
        <v>5537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5538</v>
      </c>
      <c r="B2841" s="192" t="s">
        <v>5538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5539</v>
      </c>
      <c r="B2842" s="192" t="s">
        <v>5539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5540</v>
      </c>
      <c r="B2843" s="192" t="s">
        <v>5540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4901</v>
      </c>
      <c r="B2844" s="192" t="s">
        <v>4901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5541</v>
      </c>
      <c r="B2845" s="192" t="s">
        <v>5541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5542</v>
      </c>
      <c r="B2846" s="192" t="s">
        <v>5542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5543</v>
      </c>
      <c r="B2847" s="192" t="s">
        <v>5543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5544</v>
      </c>
      <c r="B2848" s="204" t="s">
        <v>5544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5558</v>
      </c>
      <c r="B2849" s="204" t="s">
        <v>5558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5561</v>
      </c>
      <c r="B2850" s="204" t="s">
        <v>5561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5562</v>
      </c>
      <c r="B2851" s="204" t="s">
        <v>5562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5563</v>
      </c>
      <c r="B2852" s="204" t="s">
        <v>5563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5559</v>
      </c>
      <c r="B2853" s="204" t="s">
        <v>5559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5564</v>
      </c>
      <c r="B2854" s="204" t="s">
        <v>5564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5560</v>
      </c>
      <c r="B2855" s="204" t="s">
        <v>5560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5560</v>
      </c>
      <c r="B2856" s="204" t="s">
        <v>5560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5565</v>
      </c>
      <c r="B2857" s="204" t="s">
        <v>5565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5566</v>
      </c>
      <c r="B2858" s="204" t="s">
        <v>5566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5567</v>
      </c>
      <c r="B2859" s="204" t="s">
        <v>5567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5568</v>
      </c>
      <c r="B2860" s="204" t="s">
        <v>5568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5569</v>
      </c>
      <c r="B2861" s="204" t="s">
        <v>5569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5570</v>
      </c>
      <c r="B2862" s="204" t="s">
        <v>5570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5571</v>
      </c>
      <c r="B2863" s="204" t="s">
        <v>5571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5572</v>
      </c>
      <c r="B2864" s="204" t="s">
        <v>5572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5573</v>
      </c>
      <c r="B2865" s="204" t="s">
        <v>5573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5574</v>
      </c>
      <c r="B2866" s="204" t="s">
        <v>5574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5575</v>
      </c>
      <c r="B2867" s="204" t="s">
        <v>5575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5576</v>
      </c>
      <c r="B2868" s="204" t="s">
        <v>5576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5577</v>
      </c>
      <c r="B2869" s="204" t="s">
        <v>5577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5580</v>
      </c>
      <c r="B2870" s="204" t="s">
        <v>5580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4808</v>
      </c>
      <c r="B2871" s="204" t="s">
        <v>4808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5581</v>
      </c>
      <c r="B2872" s="204" t="s">
        <v>5581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5582</v>
      </c>
      <c r="B2874" s="204" t="s">
        <v>5582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5578</v>
      </c>
      <c r="B2875" s="204" t="s">
        <v>5578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5579</v>
      </c>
      <c r="B2876" s="204" t="s">
        <v>5579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4809</v>
      </c>
      <c r="B2877" s="204" t="s">
        <v>4809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5583</v>
      </c>
      <c r="B2878" s="204" t="s">
        <v>5583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5584</v>
      </c>
      <c r="B2879" s="204" t="s">
        <v>5584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5585</v>
      </c>
      <c r="B2880" s="204" t="s">
        <v>5585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5588</v>
      </c>
      <c r="B2881" s="204" t="s">
        <v>5588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5586</v>
      </c>
      <c r="B2882" s="204" t="s">
        <v>5586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5587</v>
      </c>
      <c r="B2883" s="204" t="s">
        <v>5587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5589</v>
      </c>
      <c r="B2884" s="204" t="s">
        <v>5589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5590</v>
      </c>
      <c r="B2885" s="204" t="s">
        <v>5590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5591</v>
      </c>
      <c r="B2886" s="204" t="s">
        <v>5591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5592</v>
      </c>
      <c r="B2887" s="204" t="s">
        <v>5592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5596</v>
      </c>
      <c r="B2888" s="204" t="s">
        <v>5596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5597</v>
      </c>
      <c r="B2889" s="204" t="s">
        <v>5597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5598</v>
      </c>
      <c r="B2890" s="204" t="s">
        <v>5598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5593</v>
      </c>
      <c r="B2891" s="204" t="s">
        <v>5593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5599</v>
      </c>
      <c r="B2892" s="204" t="s">
        <v>5599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5594</v>
      </c>
      <c r="B2893" s="204" t="s">
        <v>5594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5595</v>
      </c>
      <c r="B2894" s="204" t="s">
        <v>5595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5600</v>
      </c>
      <c r="B2895" s="204" t="s">
        <v>5600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5601</v>
      </c>
      <c r="B2896" s="204" t="s">
        <v>5601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5554</v>
      </c>
      <c r="B2897" s="204" t="s">
        <v>5554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5603</v>
      </c>
      <c r="B2898" s="204" t="s">
        <v>5603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5602</v>
      </c>
      <c r="B2899" s="204" t="s">
        <v>5602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5606</v>
      </c>
      <c r="B2900" s="204" t="s">
        <v>5606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5604</v>
      </c>
      <c r="B2901" s="204" t="s">
        <v>5604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5605</v>
      </c>
      <c r="B2902" s="204" t="s">
        <v>5605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5607</v>
      </c>
      <c r="B2903" s="204" t="s">
        <v>5607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5608</v>
      </c>
      <c r="B2904" s="204" t="s">
        <v>5608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5609</v>
      </c>
      <c r="B2905" s="204" t="s">
        <v>5609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5610</v>
      </c>
      <c r="B2906" s="204" t="s">
        <v>5610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5611</v>
      </c>
      <c r="B2907" s="204" t="s">
        <v>5611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5612</v>
      </c>
      <c r="B2908" s="204" t="s">
        <v>5612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5613</v>
      </c>
      <c r="B2909" s="204" t="s">
        <v>5613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5614</v>
      </c>
      <c r="B2911" s="204" t="s">
        <v>5614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5615</v>
      </c>
      <c r="B2912" s="204" t="s">
        <v>5615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5616</v>
      </c>
      <c r="B2913" s="204" t="s">
        <v>5616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5617</v>
      </c>
      <c r="B2914" s="204" t="s">
        <v>5617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5618</v>
      </c>
      <c r="B2915" s="204" t="s">
        <v>5618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5621</v>
      </c>
      <c r="B2916" s="204" t="s">
        <v>5621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5619</v>
      </c>
      <c r="B2917" s="204" t="s">
        <v>5619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5620</v>
      </c>
      <c r="B2918" s="204" t="s">
        <v>5620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5622</v>
      </c>
      <c r="B2919" s="204" t="s">
        <v>5622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5623</v>
      </c>
      <c r="B2920" s="204" t="s">
        <v>5623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5624</v>
      </c>
      <c r="B2921" s="204" t="s">
        <v>5624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5545</v>
      </c>
      <c r="B2922" s="204" t="s">
        <v>5545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5546</v>
      </c>
      <c r="B2923" s="192" t="s">
        <v>5546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5547</v>
      </c>
      <c r="B2924" s="192" t="s">
        <v>5547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5548</v>
      </c>
      <c r="B2925" s="192" t="s">
        <v>5548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5549</v>
      </c>
      <c r="B2926" s="192" t="s">
        <v>5549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5550</v>
      </c>
      <c r="B2927" s="192" t="s">
        <v>5550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5551</v>
      </c>
      <c r="B2928" s="192" t="s">
        <v>5551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5810</v>
      </c>
      <c r="B2929" s="205" t="s">
        <v>5650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5811</v>
      </c>
      <c r="B2930" s="205" t="s">
        <v>5651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5812</v>
      </c>
      <c r="B2931" s="205" t="s">
        <v>5652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5813</v>
      </c>
      <c r="B2932" s="205" t="s">
        <v>5653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5814</v>
      </c>
      <c r="B2933" s="205" t="s">
        <v>5654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5815</v>
      </c>
      <c r="B2934" s="205" t="s">
        <v>5655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5816</v>
      </c>
      <c r="B2935" s="205" t="s">
        <v>5656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5817</v>
      </c>
      <c r="B2936" s="205" t="s">
        <v>5657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5818</v>
      </c>
      <c r="B2937" s="205" t="s">
        <v>5658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5819</v>
      </c>
      <c r="B2938" s="205" t="s">
        <v>5659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5820</v>
      </c>
      <c r="B2939" s="205" t="s">
        <v>5660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5821</v>
      </c>
      <c r="B2940" s="205" t="s">
        <v>5661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5822</v>
      </c>
      <c r="B2941" s="205" t="s">
        <v>5662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5823</v>
      </c>
      <c r="B2942" s="205" t="s">
        <v>5663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5824</v>
      </c>
      <c r="B2943" s="205" t="s">
        <v>5664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5825</v>
      </c>
      <c r="B2944" s="205" t="s">
        <v>5665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5826</v>
      </c>
      <c r="B2945" s="205" t="s">
        <v>5666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5827</v>
      </c>
      <c r="B2946" s="205" t="s">
        <v>5667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5828</v>
      </c>
      <c r="B2947" s="205" t="s">
        <v>5668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5829</v>
      </c>
      <c r="B2948" s="205" t="s">
        <v>5669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5830</v>
      </c>
      <c r="B2949" s="205" t="s">
        <v>5670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5831</v>
      </c>
      <c r="B2950" s="205" t="s">
        <v>5649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5832</v>
      </c>
      <c r="B2951" s="205" t="s">
        <v>5671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5833</v>
      </c>
      <c r="B2952" s="205" t="s">
        <v>5672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5834</v>
      </c>
      <c r="B2953" s="205" t="s">
        <v>5673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5835</v>
      </c>
      <c r="B2954" s="205" t="s">
        <v>5674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5836</v>
      </c>
      <c r="B2955" s="205" t="s">
        <v>5675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5837</v>
      </c>
      <c r="B2956" s="205" t="s">
        <v>5676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5838</v>
      </c>
      <c r="B2957" s="205" t="s">
        <v>5677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5839</v>
      </c>
      <c r="B2958" s="205" t="s">
        <v>5678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5840</v>
      </c>
      <c r="B2959" s="205" t="s">
        <v>5679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5841</v>
      </c>
      <c r="B2960" s="205" t="s">
        <v>5680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5842</v>
      </c>
      <c r="B2961" s="205" t="s">
        <v>5681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5843</v>
      </c>
      <c r="B2962" s="205" t="s">
        <v>5682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5844</v>
      </c>
      <c r="B2963" s="205" t="s">
        <v>5683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5845</v>
      </c>
      <c r="B2964" s="205" t="s">
        <v>5684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5846</v>
      </c>
      <c r="B2965" s="205" t="s">
        <v>5685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5847</v>
      </c>
      <c r="B2966" s="205" t="s">
        <v>5686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5848</v>
      </c>
      <c r="B2967" s="205" t="s">
        <v>5687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5849</v>
      </c>
      <c r="B2968" s="205" t="s">
        <v>5688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5850</v>
      </c>
      <c r="B2969" s="205" t="s">
        <v>5689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5851</v>
      </c>
      <c r="B2970" s="205" t="s">
        <v>5690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5852</v>
      </c>
      <c r="B2971" s="205" t="s">
        <v>5691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5853</v>
      </c>
      <c r="B2972" s="205" t="s">
        <v>5692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5854</v>
      </c>
      <c r="B2973" s="205" t="s">
        <v>5693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5855</v>
      </c>
      <c r="B2974" s="205" t="s">
        <v>5694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5856</v>
      </c>
      <c r="B2975" s="205" t="s">
        <v>5695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5857</v>
      </c>
      <c r="B2976" s="205" t="s">
        <v>5696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5858</v>
      </c>
      <c r="B2977" s="205" t="s">
        <v>5697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5859</v>
      </c>
      <c r="B2978" s="205" t="s">
        <v>5698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5860</v>
      </c>
      <c r="B2979" s="205" t="s">
        <v>5699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5861</v>
      </c>
      <c r="B2980" s="205" t="s">
        <v>5700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5862</v>
      </c>
      <c r="B2981" s="205" t="s">
        <v>5701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5863</v>
      </c>
      <c r="B2982" s="205" t="s">
        <v>5702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5864</v>
      </c>
      <c r="B2983" s="205" t="s">
        <v>5703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5865</v>
      </c>
      <c r="B2984" s="205" t="s">
        <v>5704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5866</v>
      </c>
      <c r="B2985" s="205" t="s">
        <v>5705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5867</v>
      </c>
      <c r="B2986" s="205" t="s">
        <v>5706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5868</v>
      </c>
      <c r="B2987" s="205" t="s">
        <v>5707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5869</v>
      </c>
      <c r="B2988" s="205" t="s">
        <v>5708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5870</v>
      </c>
      <c r="B2989" s="205" t="s">
        <v>5709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5871</v>
      </c>
      <c r="B2990" s="205" t="s">
        <v>5710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5872</v>
      </c>
      <c r="B2991" s="205" t="s">
        <v>5711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5873</v>
      </c>
      <c r="B2992" s="205" t="s">
        <v>5712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5874</v>
      </c>
      <c r="B2993" s="205" t="s">
        <v>5713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5875</v>
      </c>
      <c r="B2994" s="205" t="s">
        <v>5714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5876</v>
      </c>
      <c r="B2995" s="205" t="s">
        <v>5715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5877</v>
      </c>
      <c r="B2996" s="205" t="s">
        <v>5716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5878</v>
      </c>
      <c r="B2997" s="205" t="s">
        <v>5717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5879</v>
      </c>
      <c r="B2998" s="205" t="s">
        <v>5718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5880</v>
      </c>
      <c r="B2999" s="205" t="s">
        <v>5719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5881</v>
      </c>
      <c r="B3000" s="205" t="s">
        <v>5720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2020-12-30T22:58:21Z</dcterms:modified>
</cp:coreProperties>
</file>