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24226"/>
  <mc:AlternateContent xmlns:mc="http://schemas.openxmlformats.org/markup-compatibility/2006">
    <mc:Choice Requires="x15">
      <x15ac:absPath xmlns:x15ac="http://schemas.microsoft.com/office/spreadsheetml/2010/11/ac" url="C:\Users\yli\OneDrive for Business\ESA - policy\Funding analysis\"/>
    </mc:Choice>
  </mc:AlternateContent>
  <bookViews>
    <workbookView xWindow="240" yWindow="90" windowWidth="20580" windowHeight="10035"/>
  </bookViews>
  <sheets>
    <sheet name="All funding info" sheetId="1" r:id="rId1"/>
    <sheet name="Projections until 2022" sheetId="2" r:id="rId2"/>
  </sheets>
  <calcPr calcId="171027"/>
</workbook>
</file>

<file path=xl/calcChain.xml><?xml version="1.0" encoding="utf-8"?>
<calcChain xmlns="http://schemas.openxmlformats.org/spreadsheetml/2006/main">
  <c r="AB46" i="1" l="1"/>
  <c r="U46" i="1"/>
  <c r="S46" i="1"/>
  <c r="Y46" i="1" s="1"/>
  <c r="P45" i="1"/>
  <c r="O43" i="1"/>
  <c r="O44" i="1"/>
  <c r="P44" i="1" s="1"/>
  <c r="O45" i="1"/>
  <c r="S45" i="1" s="1"/>
  <c r="O46" i="1"/>
  <c r="Q46" i="1" s="1"/>
  <c r="W46" i="1" s="1"/>
  <c r="T45" i="1" l="1"/>
  <c r="R45" i="1"/>
  <c r="V45" i="1"/>
  <c r="C45" i="1"/>
  <c r="V44" i="1"/>
  <c r="P43" i="1"/>
  <c r="V43" i="1" s="1"/>
  <c r="M44" i="1"/>
  <c r="Y45" i="1" l="1"/>
  <c r="Z45" i="1"/>
  <c r="M45" i="1"/>
  <c r="X45" i="1" s="1"/>
  <c r="C46" i="1"/>
  <c r="T44" i="1"/>
  <c r="Z44" i="1" s="1"/>
  <c r="S44" i="1"/>
  <c r="Y44" i="1" s="1"/>
  <c r="R44" i="1"/>
  <c r="X44" i="1" s="1"/>
  <c r="T43" i="1"/>
  <c r="Z43" i="1" s="1"/>
  <c r="S43" i="1"/>
  <c r="Y43" i="1" s="1"/>
  <c r="R43" i="1"/>
  <c r="X43" i="1" s="1"/>
  <c r="M43" i="1" l="1"/>
  <c r="M31" i="1"/>
  <c r="M32" i="1"/>
  <c r="M33" i="1"/>
  <c r="M34" i="1"/>
  <c r="M35" i="1"/>
  <c r="M36" i="1"/>
  <c r="M37" i="1"/>
  <c r="M38" i="1"/>
  <c r="M39" i="1"/>
  <c r="M40" i="1"/>
  <c r="M41" i="1"/>
  <c r="M42" i="1"/>
  <c r="M20" i="1"/>
  <c r="M21" i="1"/>
  <c r="M22" i="1"/>
  <c r="M23" i="1"/>
  <c r="M24" i="1"/>
  <c r="M25" i="1"/>
  <c r="M26" i="1"/>
  <c r="M27" i="1"/>
  <c r="M28" i="1"/>
  <c r="M29" i="1"/>
  <c r="M30" i="1"/>
  <c r="M19" i="1"/>
  <c r="H13" i="2"/>
  <c r="H14" i="2" s="1"/>
  <c r="H15" i="2" s="1"/>
  <c r="H16" i="2" s="1"/>
  <c r="H17" i="2" s="1"/>
  <c r="H18" i="2" s="1"/>
  <c r="H19" i="2" s="1"/>
  <c r="H20" i="2" s="1"/>
  <c r="H21" i="2" s="1"/>
  <c r="H22" i="2" s="1"/>
  <c r="H23" i="2" s="1"/>
  <c r="O23" i="2" s="1"/>
  <c r="O42" i="1"/>
  <c r="P42" i="1" s="1"/>
  <c r="F13" i="2"/>
  <c r="B15" i="2"/>
  <c r="B16" i="2" s="1"/>
  <c r="C14" i="2"/>
  <c r="D14" i="2" s="1"/>
  <c r="C15" i="2"/>
  <c r="D15" i="2" s="1"/>
  <c r="I13" i="2"/>
  <c r="J13" i="2" s="1"/>
  <c r="I14" i="2"/>
  <c r="I15" i="2"/>
  <c r="I18" i="2"/>
  <c r="I23" i="2"/>
  <c r="B19" i="2"/>
  <c r="C19" i="2" s="1"/>
  <c r="D19" i="2" s="1"/>
  <c r="O15" i="1"/>
  <c r="O16" i="1"/>
  <c r="O17" i="1"/>
  <c r="O18" i="1"/>
  <c r="P18" i="1" s="1"/>
  <c r="O19" i="1"/>
  <c r="O20" i="1"/>
  <c r="P20" i="1" s="1"/>
  <c r="O21" i="1"/>
  <c r="O22" i="1"/>
  <c r="O23" i="1"/>
  <c r="O24" i="1"/>
  <c r="O25" i="1"/>
  <c r="O26" i="1"/>
  <c r="O27" i="1"/>
  <c r="O28" i="1"/>
  <c r="O29" i="1"/>
  <c r="O30" i="1"/>
  <c r="O31" i="1"/>
  <c r="O32" i="1"/>
  <c r="O33" i="1"/>
  <c r="O34" i="1"/>
  <c r="O35" i="1"/>
  <c r="O36" i="1"/>
  <c r="O37" i="1"/>
  <c r="O38" i="1"/>
  <c r="O39" i="1"/>
  <c r="O40" i="1"/>
  <c r="O41" i="1"/>
  <c r="O5" i="1"/>
  <c r="O6" i="1"/>
  <c r="O7" i="1"/>
  <c r="O8" i="1"/>
  <c r="O9" i="1"/>
  <c r="O10" i="1"/>
  <c r="O11" i="1"/>
  <c r="O12" i="1"/>
  <c r="O13" i="1"/>
  <c r="O14" i="1"/>
  <c r="O4" i="1"/>
  <c r="O3" i="1"/>
  <c r="S41" i="1" l="1"/>
  <c r="Y41" i="1" s="1"/>
  <c r="P41" i="1"/>
  <c r="V41" i="1" s="1"/>
  <c r="T41" i="1"/>
  <c r="Z41" i="1" s="1"/>
  <c r="R41" i="1"/>
  <c r="N12" i="2" s="1"/>
  <c r="S37" i="1"/>
  <c r="Y37" i="1" s="1"/>
  <c r="P37" i="1"/>
  <c r="T37" i="1"/>
  <c r="Z37" i="1" s="1"/>
  <c r="R37" i="1"/>
  <c r="N8" i="2" s="1"/>
  <c r="S33" i="1"/>
  <c r="Y33" i="1" s="1"/>
  <c r="P33" i="1"/>
  <c r="V33" i="1" s="1"/>
  <c r="T33" i="1"/>
  <c r="Z33" i="1" s="1"/>
  <c r="R33" i="1"/>
  <c r="N4" i="2" s="1"/>
  <c r="S29" i="1"/>
  <c r="Y29" i="1" s="1"/>
  <c r="P29" i="1"/>
  <c r="V29" i="1" s="1"/>
  <c r="T29" i="1"/>
  <c r="Z29" i="1" s="1"/>
  <c r="R29" i="1"/>
  <c r="X29" i="1" s="1"/>
  <c r="S25" i="1"/>
  <c r="Y25" i="1" s="1"/>
  <c r="P25" i="1"/>
  <c r="V25" i="1" s="1"/>
  <c r="T25" i="1"/>
  <c r="Z25" i="1" s="1"/>
  <c r="R25" i="1"/>
  <c r="X25" i="1" s="1"/>
  <c r="S21" i="1"/>
  <c r="Y21" i="1" s="1"/>
  <c r="P21" i="1"/>
  <c r="V21" i="1" s="1"/>
  <c r="T21" i="1"/>
  <c r="Z21" i="1" s="1"/>
  <c r="R21" i="1"/>
  <c r="S17" i="1"/>
  <c r="P17" i="1"/>
  <c r="T17" i="1"/>
  <c r="R17" i="1"/>
  <c r="S15" i="1"/>
  <c r="P15" i="1"/>
  <c r="T15" i="1"/>
  <c r="R15" i="1"/>
  <c r="S14" i="1"/>
  <c r="T14" i="1"/>
  <c r="R14" i="1"/>
  <c r="S39" i="1"/>
  <c r="Y39" i="1" s="1"/>
  <c r="P39" i="1"/>
  <c r="V39" i="1" s="1"/>
  <c r="T39" i="1"/>
  <c r="Z39" i="1" s="1"/>
  <c r="R39" i="1"/>
  <c r="N10" i="2" s="1"/>
  <c r="S35" i="1"/>
  <c r="Y35" i="1" s="1"/>
  <c r="P35" i="1"/>
  <c r="V35" i="1" s="1"/>
  <c r="T35" i="1"/>
  <c r="Z35" i="1" s="1"/>
  <c r="R35" i="1"/>
  <c r="N6" i="2" s="1"/>
  <c r="S31" i="1"/>
  <c r="Y31" i="1" s="1"/>
  <c r="P31" i="1"/>
  <c r="V31" i="1" s="1"/>
  <c r="T31" i="1"/>
  <c r="R31" i="1"/>
  <c r="X31" i="1" s="1"/>
  <c r="S27" i="1"/>
  <c r="Y27" i="1" s="1"/>
  <c r="P27" i="1"/>
  <c r="V27" i="1" s="1"/>
  <c r="T27" i="1"/>
  <c r="Z27" i="1" s="1"/>
  <c r="R27" i="1"/>
  <c r="X27" i="1" s="1"/>
  <c r="S23" i="1"/>
  <c r="Y23" i="1" s="1"/>
  <c r="P23" i="1"/>
  <c r="V23" i="1" s="1"/>
  <c r="T23" i="1"/>
  <c r="Z23" i="1" s="1"/>
  <c r="R23" i="1"/>
  <c r="X23" i="1" s="1"/>
  <c r="S19" i="1"/>
  <c r="Y19" i="1" s="1"/>
  <c r="T19" i="1"/>
  <c r="Z19" i="1" s="1"/>
  <c r="R19" i="1"/>
  <c r="X19" i="1" s="1"/>
  <c r="T40" i="1"/>
  <c r="Z40" i="1" s="1"/>
  <c r="R40" i="1"/>
  <c r="N11" i="2" s="1"/>
  <c r="S40" i="1"/>
  <c r="Y40" i="1" s="1"/>
  <c r="T38" i="1"/>
  <c r="Z38" i="1" s="1"/>
  <c r="R38" i="1"/>
  <c r="N9" i="2" s="1"/>
  <c r="S38" i="1"/>
  <c r="Y38" i="1" s="1"/>
  <c r="P38" i="1"/>
  <c r="V38" i="1" s="1"/>
  <c r="T36" i="1"/>
  <c r="Z36" i="1" s="1"/>
  <c r="R36" i="1"/>
  <c r="N7" i="2" s="1"/>
  <c r="S36" i="1"/>
  <c r="Y36" i="1" s="1"/>
  <c r="P36" i="1"/>
  <c r="V36" i="1" s="1"/>
  <c r="T34" i="1"/>
  <c r="Z34" i="1" s="1"/>
  <c r="R34" i="1"/>
  <c r="N5" i="2" s="1"/>
  <c r="S34" i="1"/>
  <c r="Y34" i="1" s="1"/>
  <c r="P34" i="1"/>
  <c r="T32" i="1"/>
  <c r="Z32" i="1" s="1"/>
  <c r="R32" i="1"/>
  <c r="N3" i="2" s="1"/>
  <c r="S32" i="1"/>
  <c r="Y32" i="1" s="1"/>
  <c r="P32" i="1"/>
  <c r="V32" i="1" s="1"/>
  <c r="T30" i="1"/>
  <c r="Z30" i="1" s="1"/>
  <c r="R30" i="1"/>
  <c r="X30" i="1" s="1"/>
  <c r="S30" i="1"/>
  <c r="Y30" i="1" s="1"/>
  <c r="P30" i="1"/>
  <c r="V30" i="1" s="1"/>
  <c r="T28" i="1"/>
  <c r="Z28" i="1" s="1"/>
  <c r="R28" i="1"/>
  <c r="X28" i="1" s="1"/>
  <c r="S28" i="1"/>
  <c r="Y28" i="1" s="1"/>
  <c r="P28" i="1"/>
  <c r="V28" i="1" s="1"/>
  <c r="T26" i="1"/>
  <c r="Z26" i="1" s="1"/>
  <c r="R26" i="1"/>
  <c r="X26" i="1" s="1"/>
  <c r="S26" i="1"/>
  <c r="Y26" i="1" s="1"/>
  <c r="P26" i="1"/>
  <c r="V26" i="1" s="1"/>
  <c r="T24" i="1"/>
  <c r="Z24" i="1" s="1"/>
  <c r="R24" i="1"/>
  <c r="X24" i="1" s="1"/>
  <c r="S24" i="1"/>
  <c r="Y24" i="1" s="1"/>
  <c r="P24" i="1"/>
  <c r="V24" i="1" s="1"/>
  <c r="T22" i="1"/>
  <c r="Z22" i="1" s="1"/>
  <c r="R22" i="1"/>
  <c r="X22" i="1" s="1"/>
  <c r="S22" i="1"/>
  <c r="Y22" i="1" s="1"/>
  <c r="P22" i="1"/>
  <c r="V22" i="1" s="1"/>
  <c r="T20" i="1"/>
  <c r="Z20" i="1" s="1"/>
  <c r="R20" i="1"/>
  <c r="X20" i="1" s="1"/>
  <c r="S20" i="1"/>
  <c r="Y20" i="1" s="1"/>
  <c r="T18" i="1"/>
  <c r="R18" i="1"/>
  <c r="S18" i="1"/>
  <c r="T16" i="1"/>
  <c r="R16" i="1"/>
  <c r="S16" i="1"/>
  <c r="T42" i="1"/>
  <c r="Z42" i="1" s="1"/>
  <c r="R42" i="1"/>
  <c r="N13" i="2" s="1"/>
  <c r="S42" i="1"/>
  <c r="Y42" i="1" s="1"/>
  <c r="P14" i="1"/>
  <c r="P19" i="1"/>
  <c r="V19" i="1" s="1"/>
  <c r="P16" i="1"/>
  <c r="P40" i="1"/>
  <c r="V40" i="1" s="1"/>
  <c r="O14" i="2"/>
  <c r="O18" i="2"/>
  <c r="O16" i="2"/>
  <c r="O19" i="2"/>
  <c r="O15" i="2"/>
  <c r="L13" i="2"/>
  <c r="L14" i="2" s="1"/>
  <c r="L15" i="2" s="1"/>
  <c r="L16" i="2" s="1"/>
  <c r="L17" i="2" s="1"/>
  <c r="L18" i="2" s="1"/>
  <c r="L19" i="2" s="1"/>
  <c r="L20" i="2" s="1"/>
  <c r="L21" i="2" s="1"/>
  <c r="L22" i="2" s="1"/>
  <c r="L23" i="2" s="1"/>
  <c r="X42" i="1"/>
  <c r="O13" i="2" s="1"/>
  <c r="V42" i="1"/>
  <c r="J14" i="2"/>
  <c r="J15" i="2" s="1"/>
  <c r="J16" i="2" s="1"/>
  <c r="J17" i="2" s="1"/>
  <c r="J18" i="2" s="1"/>
  <c r="J19" i="2" s="1"/>
  <c r="J20" i="2" s="1"/>
  <c r="J21" i="2" s="1"/>
  <c r="J22" i="2" s="1"/>
  <c r="J23" i="2" s="1"/>
  <c r="K13" i="2"/>
  <c r="F14" i="2"/>
  <c r="G13" i="2"/>
  <c r="B20" i="2"/>
  <c r="C20" i="2" s="1"/>
  <c r="D20" i="2" s="1"/>
  <c r="I16" i="2"/>
  <c r="B17" i="2"/>
  <c r="I17" i="2" s="1"/>
  <c r="I19" i="2"/>
  <c r="B21" i="2"/>
  <c r="O21" i="2" s="1"/>
  <c r="C16" i="2"/>
  <c r="D16" i="2" s="1"/>
  <c r="V37" i="1"/>
  <c r="X21" i="1"/>
  <c r="Z31" i="1"/>
  <c r="V20" i="1"/>
  <c r="V34" i="1"/>
  <c r="X34" i="1" l="1"/>
  <c r="O5" i="2" s="1"/>
  <c r="X32" i="1"/>
  <c r="O3" i="2" s="1"/>
  <c r="X40" i="1"/>
  <c r="O11" i="2" s="1"/>
  <c r="X36" i="1"/>
  <c r="O7" i="2" s="1"/>
  <c r="X38" i="1"/>
  <c r="O9" i="2" s="1"/>
  <c r="O20" i="2"/>
  <c r="X39" i="1"/>
  <c r="O10" i="2" s="1"/>
  <c r="X37" i="1"/>
  <c r="O8" i="2" s="1"/>
  <c r="O17" i="2"/>
  <c r="X35" i="1"/>
  <c r="O6" i="2" s="1"/>
  <c r="X33" i="1"/>
  <c r="O4" i="2" s="1"/>
  <c r="X41" i="1"/>
  <c r="O12" i="2" s="1"/>
  <c r="K14" i="2"/>
  <c r="F15" i="2"/>
  <c r="G14" i="2"/>
  <c r="I20" i="2"/>
  <c r="C17" i="2"/>
  <c r="D17" i="2" s="1"/>
  <c r="C18" i="2"/>
  <c r="D18" i="2" s="1"/>
  <c r="C21" i="2"/>
  <c r="D21" i="2" s="1"/>
  <c r="I21" i="2"/>
  <c r="B22" i="2"/>
  <c r="O22" i="2" s="1"/>
  <c r="K15" i="2" l="1"/>
  <c r="F16" i="2"/>
  <c r="G15" i="2"/>
  <c r="C22" i="2"/>
  <c r="D22" i="2" s="1"/>
  <c r="I22" i="2"/>
  <c r="C23" i="2"/>
  <c r="D23" i="2" s="1"/>
  <c r="M13" i="2" l="1"/>
  <c r="K16" i="2"/>
  <c r="F17" i="2"/>
  <c r="G16" i="2"/>
  <c r="M14" i="2" l="1"/>
  <c r="K17" i="2"/>
  <c r="F18" i="2"/>
  <c r="G17" i="2"/>
  <c r="M15" i="2" l="1"/>
  <c r="K18" i="2"/>
  <c r="F19" i="2"/>
  <c r="G18" i="2"/>
  <c r="M16" i="2" l="1"/>
  <c r="K19" i="2"/>
  <c r="F20" i="2"/>
  <c r="G19" i="2"/>
  <c r="M17" i="2" l="1"/>
  <c r="K20" i="2"/>
  <c r="F21" i="2"/>
  <c r="G20" i="2"/>
  <c r="M18" i="2" l="1"/>
  <c r="K21" i="2"/>
  <c r="F22" i="2"/>
  <c r="G21" i="2"/>
  <c r="M19" i="2" l="1"/>
  <c r="K23" i="2"/>
  <c r="K22" i="2"/>
  <c r="F23" i="2"/>
  <c r="G22" i="2"/>
  <c r="M20" i="2" l="1"/>
  <c r="G23" i="2"/>
  <c r="M21" i="2" l="1"/>
  <c r="M23" i="2" l="1"/>
  <c r="M22" i="2"/>
</calcChain>
</file>

<file path=xl/sharedStrings.xml><?xml version="1.0" encoding="utf-8"?>
<sst xmlns="http://schemas.openxmlformats.org/spreadsheetml/2006/main" count="81" uniqueCount="61">
  <si>
    <t>Year</t>
  </si>
  <si>
    <t>http://www.fws.gov/filedownloads/ftp_DJCase/endangered/bulletin/2003/07-12/2003_07-12.pdf</t>
  </si>
  <si>
    <t>http://www.fws.gov/filedownloads/ftp_DJCase/endangered/pdfs/Recovery/1994_USFWS_Recover_Reports.pdf</t>
  </si>
  <si>
    <t>http://www.fws.gov/filedownloads/ftp_DJCase/endangered/pdfs/Recovery/1996-1.PDF</t>
  </si>
  <si>
    <t>http://www.fws.gov/endangered/esa-library/pdf/97-2000_full_Report.pdf</t>
  </si>
  <si>
    <t>http://www.fws.gov/endangered/esa-library/pdf/Recovery_Report_2008.pdf</t>
  </si>
  <si>
    <t>http://www.fws.gov/endangered/esa-library/pdf/Recovery_Report_2010.pdf</t>
  </si>
  <si>
    <t>http://ecos.fws.gov/tess_public/pub/boxScore.jsp</t>
  </si>
  <si>
    <t>http://www.fws.gov/endangered/esa-library/pdf/summary_2005-6Recovery.pdf</t>
  </si>
  <si>
    <t>http://www.fws.gov/endangered/esa-library/pdf/recovery_report_2004.pdf</t>
  </si>
  <si>
    <t>http://www.fws.gov/endangered/esa-library/pdf/2001-2002_full_report.pdf</t>
  </si>
  <si>
    <t>http://www.fws.gov/endangered/esa-library/pdf/2009_EXP_Report.pdf</t>
  </si>
  <si>
    <t>http://ecos.fws.gov/tess_public/pub/speciesCountByYear.jsp</t>
  </si>
  <si>
    <t>http://ecos.fws.gov/tess_public/pub/SpeciesReport.do?listingType=P</t>
  </si>
  <si>
    <t>Notes</t>
  </si>
  <si>
    <t>Number of species in 2013 based on the 87 U.S. species "proposed" for listing as of 8/28/2012 (13 foreign species excluded)</t>
  </si>
  <si>
    <t>The large increase in expenditures in 2001 and after is explained as follows: "This year for the first time, we collected
data on costs that could not be attributed to a species. This category of 'Other ESA Expenses' includes
expenditures such as projects that conserved many species, costs associated with general listed species
issues, law enforcement, consultations, recovery coordination, operations, maintenance, or other type of
support. The total for this category is higher than for any costs reported for an individual species, so
expenditures are much higher than previous years."</t>
  </si>
  <si>
    <t>No. of listed species total</t>
  </si>
  <si>
    <t>No. of species listed that year</t>
  </si>
  <si>
    <t>CPI All Urban</t>
  </si>
  <si>
    <t>Inflation factor</t>
  </si>
  <si>
    <t>Cite for listing data</t>
  </si>
  <si>
    <t>Appropriated amount for FWS endangered species program</t>
  </si>
  <si>
    <t xml:space="preserve">Appropriated amount for FWS recovery </t>
  </si>
  <si>
    <t>Dollar/species (based on recovery funding)</t>
  </si>
  <si>
    <t>Dollar/species (based on endangered species funding)</t>
  </si>
  <si>
    <r>
      <t xml:space="preserve">Appropriations funding </t>
    </r>
    <r>
      <rPr>
        <b/>
        <i/>
        <u/>
        <sz val="9"/>
        <color theme="1"/>
        <rFont val="Calibri"/>
        <family val="2"/>
        <scheme val="minor"/>
      </rPr>
      <t>not</t>
    </r>
    <r>
      <rPr>
        <b/>
        <i/>
        <sz val="9"/>
        <color theme="1"/>
        <rFont val="Calibri"/>
        <family val="2"/>
        <scheme val="minor"/>
      </rPr>
      <t xml:space="preserve"> adjusted for inflation</t>
    </r>
  </si>
  <si>
    <t>No. of listed species in US jurisdiction (from FWS expenditure rpts)</t>
  </si>
  <si>
    <t>No. of listed species in U.S. (appoximate, as FWS sources conflict for some years)</t>
  </si>
  <si>
    <t>Number of US listed species</t>
  </si>
  <si>
    <t>Species listed that year</t>
  </si>
  <si>
    <t>USFWS endangered species program budget fixed at 2011 level -inflation adjusted (3% annual inflation)</t>
  </si>
  <si>
    <t>Percentage increase in no. of listed species from last year</t>
  </si>
  <si>
    <t>Inflation adjusted amount/species multiplied by no. of species = total ES budget needed</t>
  </si>
  <si>
    <t>Scenario 1 - Keeping up with inflation and listings only</t>
  </si>
  <si>
    <t>Scenario 2 - Keeping up with inflation, listings, and historic growth in E.S. budget</t>
  </si>
  <si>
    <t>USFWS endangered species program budget fixed at 2012 level</t>
  </si>
  <si>
    <t>Dollar per species based on fixed 2012 budget</t>
  </si>
  <si>
    <t>Future annual inflation assumption</t>
  </si>
  <si>
    <t>Input assumptions below</t>
  </si>
  <si>
    <t>Historic level of annual growth in ES budget</t>
  </si>
  <si>
    <t>Adjust 2012 budget for future inflation</t>
  </si>
  <si>
    <t>The 2011 budget levels are based on the actual amount that FWS used rather than the appropriated amount, because that year's budget passed through a continuing resolution.</t>
  </si>
  <si>
    <t>USFWS endangered species program 2012 budget adjusted for future inflation</t>
  </si>
  <si>
    <t>Multiply column M by number of species.</t>
  </si>
  <si>
    <t>Dollars/species (based on endangered species funding)</t>
  </si>
  <si>
    <t>Appropriated amount for end. Species. Program from 2002-2012 (inflation adjusted)</t>
  </si>
  <si>
    <t>Adjust 2012 budget for future inflation and annual growth in E.S. budget (past 10 year increase)</t>
  </si>
  <si>
    <t>Dollar per species for End. Species program from 2002-2012 (inflation adjusted) &amp; from 2013-2022 (assuming fixed budget at 2012 level, inflation adjusted)</t>
  </si>
  <si>
    <t>http://ecos.fws.gov/tess_public/pub/speciesByYear.jsp?year=2014</t>
  </si>
  <si>
    <t>Appropriated amount for ecological services (old structure - through 2015)</t>
  </si>
  <si>
    <t>Appropriated amount for ecological services (new structure - 2016 and after)</t>
  </si>
  <si>
    <t>Appropriated amount for FWS consultation (old structure - through 2015)</t>
  </si>
  <si>
    <t>Appropriated amount for FWS planning and consultation (new structure - 2016 and after)</t>
  </si>
  <si>
    <t>2016 CPI (year end)</t>
  </si>
  <si>
    <t>Inflation conversion to 2016 dollars</t>
  </si>
  <si>
    <t>Appropriations funding after inflation adjustment to 2016 dollars</t>
  </si>
  <si>
    <t>Dollar/species (based on ecological services funding - old structure)</t>
  </si>
  <si>
    <t>Dollar/species (based on ecological services funding - new structure)</t>
  </si>
  <si>
    <t>Dollar/species (based on consultation funding - old structure)</t>
  </si>
  <si>
    <t>Dollar/species (based on planning and consultation funding - new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</si>
</sst>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_(&quot;$&quot;* #,##0_);_(&quot;$&quot;* \(#,##0\);_(&quot;$&quot;* &quot;-&quot;??_);_(@_)"/>
    <numFmt numFmtId="165" formatCode="_(&quot;$&quot;* #,##0.0_);_(&quot;$&quot;* \(#,##0.0\);_(&quot;$&quot;* &quot;-&quot;?_);_(@_)"/>
    <numFmt numFmtId="166" formatCode="0.0%"/>
    <numFmt numFmtId="167" formatCode="0.000%"/>
  </numFmts>
  <fonts count="19" x14ac:knownFonts="1">
    <font>
      <sz val="11"/>
      <color theme="1"/>
      <name val="Calibri"/>
      <family val="2"/>
      <scheme val="minor"/>
    </font>
    <font>
      <b/>
      <sz val="11"/>
      <color theme="1"/>
      <name val="Calibri"/>
      <family val="2"/>
      <scheme val="minor"/>
    </font>
    <font>
      <u/>
      <sz val="12.65"/>
      <color theme="10"/>
      <name val="Calibri"/>
      <family val="2"/>
    </font>
    <font>
      <sz val="11"/>
      <color theme="1"/>
      <name val="Calibri"/>
      <family val="2"/>
      <scheme val="minor"/>
    </font>
    <font>
      <sz val="9"/>
      <color theme="1"/>
      <name val="Calibri"/>
      <family val="2"/>
      <scheme val="minor"/>
    </font>
    <font>
      <sz val="10"/>
      <color theme="1"/>
      <name val="Calibri"/>
      <family val="2"/>
      <scheme val="minor"/>
    </font>
    <font>
      <b/>
      <i/>
      <sz val="9"/>
      <color theme="1"/>
      <name val="Calibri"/>
      <family val="2"/>
      <scheme val="minor"/>
    </font>
    <font>
      <b/>
      <i/>
      <u/>
      <sz val="9"/>
      <color theme="1"/>
      <name val="Calibri"/>
      <family val="2"/>
      <scheme val="minor"/>
    </font>
    <font>
      <b/>
      <sz val="9"/>
      <color theme="1"/>
      <name val="Calibri"/>
      <family val="2"/>
      <scheme val="minor"/>
    </font>
    <font>
      <sz val="10"/>
      <color theme="1"/>
      <name val="Calibri"/>
      <family val="2"/>
    </font>
    <font>
      <sz val="10"/>
      <color theme="1"/>
      <name val="Times New Roman"/>
      <family val="1"/>
    </font>
    <font>
      <i/>
      <sz val="10"/>
      <color theme="1"/>
      <name val="Calibri"/>
      <family val="2"/>
      <scheme val="minor"/>
    </font>
    <font>
      <u/>
      <sz val="8"/>
      <color theme="10"/>
      <name val="Calibri"/>
      <family val="2"/>
    </font>
    <font>
      <sz val="8"/>
      <color theme="1"/>
      <name val="Calibri"/>
      <family val="2"/>
      <scheme val="minor"/>
    </font>
    <font>
      <b/>
      <sz val="10"/>
      <color theme="1"/>
      <name val="Calibri"/>
      <family val="2"/>
      <scheme val="minor"/>
    </font>
    <font>
      <b/>
      <i/>
      <sz val="11"/>
      <color theme="1"/>
      <name val="Calibri"/>
      <family val="2"/>
      <scheme val="minor"/>
    </font>
    <font>
      <i/>
      <sz val="11"/>
      <color theme="1"/>
      <name val="Calibri"/>
      <family val="2"/>
      <scheme val="minor"/>
    </font>
    <font>
      <sz val="10"/>
      <name val="Calibri"/>
      <family val="2"/>
      <scheme val="minor"/>
    </font>
    <font>
      <sz val="10"/>
      <color rgb="FFFFFF00"/>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C0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0" applyNumberFormat="0" applyFill="0" applyBorder="0" applyAlignment="0" applyProtection="0">
      <alignment vertical="top"/>
      <protection locked="0"/>
    </xf>
    <xf numFmtId="44" fontId="3" fillId="0" borderId="0" applyFont="0" applyFill="0" applyBorder="0" applyAlignment="0" applyProtection="0"/>
    <xf numFmtId="9" fontId="3" fillId="0" borderId="0" applyFont="0" applyFill="0" applyBorder="0" applyAlignment="0" applyProtection="0"/>
  </cellStyleXfs>
  <cellXfs count="114">
    <xf numFmtId="0" fontId="0" fillId="0" borderId="0" xfId="0"/>
    <xf numFmtId="0" fontId="1" fillId="0" borderId="0" xfId="0" applyFont="1"/>
    <xf numFmtId="0" fontId="0" fillId="0" borderId="0" xfId="0" applyAlignment="1"/>
    <xf numFmtId="0" fontId="5" fillId="0" borderId="0" xfId="0" applyFont="1"/>
    <xf numFmtId="0" fontId="4" fillId="0" borderId="0" xfId="0" applyFont="1"/>
    <xf numFmtId="0" fontId="8" fillId="2" borderId="1" xfId="0" applyFont="1" applyFill="1" applyBorder="1" applyAlignment="1">
      <alignment vertical="top" wrapText="1"/>
    </xf>
    <xf numFmtId="0" fontId="8" fillId="5" borderId="1" xfId="0" applyFont="1" applyFill="1" applyBorder="1" applyAlignment="1">
      <alignment vertical="top" wrapText="1"/>
    </xf>
    <xf numFmtId="0" fontId="8" fillId="5" borderId="3" xfId="0" applyFont="1" applyFill="1" applyBorder="1" applyAlignment="1">
      <alignment vertical="top" wrapText="1"/>
    </xf>
    <xf numFmtId="0" fontId="8" fillId="4" borderId="1" xfId="0" applyFont="1" applyFill="1" applyBorder="1" applyAlignment="1">
      <alignment vertical="top" wrapText="1"/>
    </xf>
    <xf numFmtId="0" fontId="8" fillId="4" borderId="3" xfId="0" applyFont="1" applyFill="1" applyBorder="1" applyAlignment="1">
      <alignment vertical="top" wrapText="1"/>
    </xf>
    <xf numFmtId="0" fontId="8" fillId="3" borderId="1" xfId="0" applyFont="1" applyFill="1" applyBorder="1" applyAlignment="1">
      <alignment wrapText="1"/>
    </xf>
    <xf numFmtId="0" fontId="8" fillId="3" borderId="1" xfId="0" applyFont="1" applyFill="1" applyBorder="1" applyAlignment="1">
      <alignment vertical="top" wrapText="1"/>
    </xf>
    <xf numFmtId="0" fontId="5" fillId="0" borderId="1" xfId="0" applyFont="1" applyBorder="1"/>
    <xf numFmtId="0" fontId="9" fillId="0" borderId="1" xfId="1" applyNumberFormat="1" applyFont="1" applyBorder="1" applyAlignment="1" applyProtection="1">
      <alignment wrapText="1"/>
    </xf>
    <xf numFmtId="164" fontId="5" fillId="0" borderId="1" xfId="2" applyNumberFormat="1" applyFont="1" applyBorder="1"/>
    <xf numFmtId="164" fontId="5" fillId="0" borderId="3" xfId="2" applyNumberFormat="1" applyFont="1" applyBorder="1"/>
    <xf numFmtId="0" fontId="5" fillId="0" borderId="3" xfId="0" applyFont="1" applyBorder="1"/>
    <xf numFmtId="1" fontId="5" fillId="0" borderId="1" xfId="2" applyNumberFormat="1" applyFont="1" applyBorder="1"/>
    <xf numFmtId="0" fontId="5" fillId="0" borderId="1" xfId="0" applyNumberFormat="1" applyFont="1" applyBorder="1" applyAlignment="1"/>
    <xf numFmtId="0" fontId="10" fillId="0" borderId="1" xfId="0" applyFont="1" applyBorder="1"/>
    <xf numFmtId="164" fontId="5" fillId="0" borderId="1" xfId="0" applyNumberFormat="1" applyFont="1" applyBorder="1"/>
    <xf numFmtId="164" fontId="5" fillId="0" borderId="3" xfId="0" applyNumberFormat="1" applyFont="1" applyBorder="1"/>
    <xf numFmtId="0" fontId="5" fillId="0" borderId="1" xfId="0" applyNumberFormat="1" applyFont="1" applyBorder="1" applyAlignment="1">
      <alignment wrapText="1"/>
    </xf>
    <xf numFmtId="164" fontId="11" fillId="0" borderId="1" xfId="2" applyNumberFormat="1" applyFont="1" applyBorder="1"/>
    <xf numFmtId="0" fontId="12" fillId="0" borderId="1" xfId="1" applyFont="1" applyBorder="1" applyAlignment="1" applyProtection="1">
      <alignment vertical="top" wrapText="1"/>
    </xf>
    <xf numFmtId="0" fontId="13" fillId="0" borderId="1" xfId="0" applyFont="1" applyBorder="1" applyAlignment="1">
      <alignment vertical="top"/>
    </xf>
    <xf numFmtId="0" fontId="13" fillId="0" borderId="1" xfId="0" applyFont="1" applyBorder="1" applyAlignment="1">
      <alignment vertical="top" wrapText="1"/>
    </xf>
    <xf numFmtId="1" fontId="11" fillId="0" borderId="1" xfId="2" applyNumberFormat="1" applyFont="1" applyBorder="1"/>
    <xf numFmtId="9" fontId="5" fillId="0" borderId="1" xfId="2" applyNumberFormat="1" applyFont="1" applyBorder="1"/>
    <xf numFmtId="165" fontId="5" fillId="0" borderId="1" xfId="0" applyNumberFormat="1" applyFont="1" applyBorder="1"/>
    <xf numFmtId="166" fontId="5" fillId="0" borderId="1" xfId="2" applyNumberFormat="1" applyFont="1" applyBorder="1"/>
    <xf numFmtId="166" fontId="5" fillId="0" borderId="1" xfId="0" applyNumberFormat="1" applyFont="1" applyBorder="1"/>
    <xf numFmtId="166" fontId="0" fillId="0" borderId="0" xfId="0" applyNumberFormat="1"/>
    <xf numFmtId="164" fontId="5" fillId="2" borderId="1" xfId="2" applyNumberFormat="1" applyFont="1" applyFill="1" applyBorder="1"/>
    <xf numFmtId="166" fontId="5" fillId="2" borderId="1" xfId="2" applyNumberFormat="1" applyFont="1" applyFill="1" applyBorder="1"/>
    <xf numFmtId="0" fontId="0" fillId="0" borderId="1" xfId="0" applyFont="1" applyBorder="1"/>
    <xf numFmtId="0" fontId="0" fillId="0" borderId="1" xfId="0" applyFont="1" applyFill="1" applyBorder="1"/>
    <xf numFmtId="1" fontId="0" fillId="0" borderId="1" xfId="0" applyNumberFormat="1" applyFont="1" applyFill="1" applyBorder="1"/>
    <xf numFmtId="0" fontId="1" fillId="0" borderId="1" xfId="0" applyFont="1" applyFill="1" applyBorder="1"/>
    <xf numFmtId="164" fontId="0" fillId="0" borderId="1" xfId="2" applyNumberFormat="1" applyFont="1" applyBorder="1"/>
    <xf numFmtId="1" fontId="1" fillId="0" borderId="1" xfId="0" applyNumberFormat="1" applyFont="1" applyFill="1" applyBorder="1"/>
    <xf numFmtId="0" fontId="0" fillId="2" borderId="1" xfId="0" applyFont="1" applyFill="1" applyBorder="1" applyAlignment="1">
      <alignment wrapText="1"/>
    </xf>
    <xf numFmtId="0" fontId="0" fillId="2" borderId="1" xfId="0" applyFill="1" applyBorder="1" applyAlignment="1">
      <alignment wrapText="1"/>
    </xf>
    <xf numFmtId="0" fontId="0" fillId="2" borderId="1" xfId="0" applyFill="1" applyBorder="1"/>
    <xf numFmtId="0" fontId="0" fillId="7" borderId="1" xfId="0" applyFill="1" applyBorder="1" applyAlignment="1">
      <alignment wrapText="1"/>
    </xf>
    <xf numFmtId="9" fontId="0" fillId="0" borderId="1" xfId="3" applyFont="1" applyFill="1" applyBorder="1"/>
    <xf numFmtId="0" fontId="0" fillId="8" borderId="1" xfId="0" applyFill="1" applyBorder="1" applyAlignment="1">
      <alignment wrapText="1"/>
    </xf>
    <xf numFmtId="0" fontId="0" fillId="6" borderId="1" xfId="0" applyFill="1" applyBorder="1" applyAlignment="1">
      <alignment wrapText="1"/>
    </xf>
    <xf numFmtId="0" fontId="11" fillId="0" borderId="1" xfId="0" applyFont="1" applyBorder="1"/>
    <xf numFmtId="0" fontId="0" fillId="9" borderId="1" xfId="0" applyFill="1" applyBorder="1"/>
    <xf numFmtId="0" fontId="4" fillId="9" borderId="1" xfId="0" applyFont="1" applyFill="1" applyBorder="1"/>
    <xf numFmtId="164" fontId="0" fillId="0" borderId="1" xfId="2" applyNumberFormat="1" applyFont="1" applyFill="1" applyBorder="1"/>
    <xf numFmtId="10" fontId="0" fillId="3" borderId="1" xfId="3" applyNumberFormat="1" applyFont="1" applyFill="1" applyBorder="1"/>
    <xf numFmtId="0" fontId="0" fillId="3" borderId="1" xfId="0" applyFill="1" applyBorder="1" applyAlignment="1">
      <alignment wrapText="1"/>
    </xf>
    <xf numFmtId="0" fontId="6" fillId="5" borderId="2" xfId="0" applyFont="1" applyFill="1" applyBorder="1" applyAlignment="1">
      <alignment horizontal="center"/>
    </xf>
    <xf numFmtId="0" fontId="0" fillId="0" borderId="1" xfId="0" applyFont="1" applyFill="1" applyBorder="1" applyAlignment="1">
      <alignment wrapText="1"/>
    </xf>
    <xf numFmtId="0" fontId="0" fillId="0" borderId="1" xfId="0" applyFill="1" applyBorder="1" applyAlignment="1">
      <alignment wrapText="1"/>
    </xf>
    <xf numFmtId="164" fontId="0" fillId="0" borderId="1" xfId="2" applyNumberFormat="1" applyFont="1" applyFill="1" applyBorder="1" applyAlignment="1">
      <alignment wrapText="1"/>
    </xf>
    <xf numFmtId="0" fontId="0" fillId="0" borderId="1" xfId="0" applyBorder="1"/>
    <xf numFmtId="0" fontId="0" fillId="10" borderId="1" xfId="0" applyFill="1" applyBorder="1" applyAlignment="1">
      <alignment horizontal="left" vertical="top" wrapText="1"/>
    </xf>
    <xf numFmtId="0" fontId="0" fillId="11" borderId="1" xfId="0" applyFill="1" applyBorder="1" applyAlignment="1">
      <alignment horizontal="left" vertical="top" wrapText="1"/>
    </xf>
    <xf numFmtId="167" fontId="0" fillId="3" borderId="1" xfId="3" applyNumberFormat="1" applyFont="1" applyFill="1" applyBorder="1"/>
    <xf numFmtId="0" fontId="5" fillId="0" borderId="1" xfId="0" applyFont="1" applyFill="1" applyBorder="1"/>
    <xf numFmtId="0" fontId="12" fillId="0" borderId="1" xfId="1" applyFont="1" applyFill="1" applyBorder="1" applyAlignment="1" applyProtection="1">
      <alignment vertical="top" wrapText="1"/>
    </xf>
    <xf numFmtId="0" fontId="5" fillId="0" borderId="1" xfId="0" applyNumberFormat="1" applyFont="1" applyFill="1" applyBorder="1" applyAlignment="1">
      <alignment wrapText="1"/>
    </xf>
    <xf numFmtId="164" fontId="3" fillId="0" borderId="1" xfId="2" applyNumberFormat="1" applyFont="1" applyFill="1" applyBorder="1"/>
    <xf numFmtId="164" fontId="5" fillId="0" borderId="1" xfId="2" applyNumberFormat="1" applyFont="1" applyFill="1" applyBorder="1"/>
    <xf numFmtId="166" fontId="5" fillId="0" borderId="1" xfId="2" applyNumberFormat="1" applyFont="1" applyFill="1" applyBorder="1"/>
    <xf numFmtId="1" fontId="5" fillId="0" borderId="1" xfId="2" applyNumberFormat="1" applyFont="1" applyFill="1" applyBorder="1"/>
    <xf numFmtId="9" fontId="5" fillId="0" borderId="1" xfId="2" applyNumberFormat="1" applyFont="1" applyFill="1" applyBorder="1"/>
    <xf numFmtId="0" fontId="0" fillId="0" borderId="0" xfId="0" applyFill="1"/>
    <xf numFmtId="164" fontId="0" fillId="0" borderId="0" xfId="0" applyNumberFormat="1"/>
    <xf numFmtId="0" fontId="5" fillId="12" borderId="1" xfId="0" applyFont="1" applyFill="1" applyBorder="1"/>
    <xf numFmtId="0" fontId="12" fillId="12" borderId="1" xfId="1" applyFont="1" applyFill="1" applyBorder="1" applyAlignment="1" applyProtection="1">
      <alignment vertical="top" wrapText="1"/>
    </xf>
    <xf numFmtId="0" fontId="5" fillId="12" borderId="1" xfId="0" applyNumberFormat="1" applyFont="1" applyFill="1" applyBorder="1" applyAlignment="1">
      <alignment wrapText="1"/>
    </xf>
    <xf numFmtId="164" fontId="3" fillId="12" borderId="1" xfId="2" applyNumberFormat="1" applyFont="1" applyFill="1" applyBorder="1"/>
    <xf numFmtId="164" fontId="0" fillId="12" borderId="1" xfId="2" applyNumberFormat="1" applyFont="1" applyFill="1" applyBorder="1"/>
    <xf numFmtId="164" fontId="5" fillId="12" borderId="1" xfId="2" applyNumberFormat="1" applyFont="1" applyFill="1" applyBorder="1"/>
    <xf numFmtId="166" fontId="5" fillId="12" borderId="1" xfId="2" applyNumberFormat="1" applyFont="1" applyFill="1" applyBorder="1"/>
    <xf numFmtId="1" fontId="5" fillId="12" borderId="1" xfId="2" applyNumberFormat="1" applyFont="1" applyFill="1" applyBorder="1"/>
    <xf numFmtId="9" fontId="5" fillId="12" borderId="1" xfId="2" applyNumberFormat="1" applyFont="1" applyFill="1" applyBorder="1"/>
    <xf numFmtId="0" fontId="0" fillId="12" borderId="0" xfId="0" applyFill="1"/>
    <xf numFmtId="164" fontId="5" fillId="0" borderId="3" xfId="2" applyNumberFormat="1" applyFont="1" applyFill="1" applyBorder="1"/>
    <xf numFmtId="164" fontId="5" fillId="12" borderId="3" xfId="2" applyNumberFormat="1" applyFont="1" applyFill="1" applyBorder="1"/>
    <xf numFmtId="0" fontId="6" fillId="5" borderId="2" xfId="0" applyFont="1" applyFill="1" applyBorder="1" applyAlignment="1">
      <alignment horizontal="center"/>
    </xf>
    <xf numFmtId="0" fontId="6" fillId="5" borderId="2" xfId="0" applyFont="1" applyFill="1" applyBorder="1" applyAlignment="1">
      <alignment horizontal="center"/>
    </xf>
    <xf numFmtId="0" fontId="6" fillId="4" borderId="4" xfId="0" applyFont="1" applyFill="1" applyBorder="1" applyAlignment="1">
      <alignment horizontal="center"/>
    </xf>
    <xf numFmtId="0" fontId="6" fillId="4" borderId="2" xfId="0" applyFont="1" applyFill="1" applyBorder="1" applyAlignment="1">
      <alignment horizontal="center"/>
    </xf>
    <xf numFmtId="0" fontId="6" fillId="3" borderId="1" xfId="0" applyFont="1" applyFill="1" applyBorder="1" applyAlignment="1">
      <alignment horizontal="center"/>
    </xf>
    <xf numFmtId="0" fontId="15" fillId="8" borderId="1" xfId="0" applyFont="1" applyFill="1" applyBorder="1" applyAlignment="1">
      <alignment horizontal="center"/>
    </xf>
    <xf numFmtId="0" fontId="15" fillId="6" borderId="1" xfId="0" applyFont="1" applyFill="1" applyBorder="1" applyAlignment="1">
      <alignment horizontal="center" wrapText="1"/>
    </xf>
    <xf numFmtId="0" fontId="16" fillId="6" borderId="1" xfId="0" applyFont="1" applyFill="1" applyBorder="1" applyAlignment="1">
      <alignment horizontal="center" wrapText="1"/>
    </xf>
    <xf numFmtId="0" fontId="1" fillId="3" borderId="1" xfId="0" applyFont="1" applyFill="1" applyBorder="1" applyAlignment="1">
      <alignment horizontal="center"/>
    </xf>
    <xf numFmtId="0" fontId="13" fillId="12" borderId="1" xfId="0" applyFont="1" applyFill="1" applyBorder="1" applyAlignment="1">
      <alignment vertical="top" wrapText="1"/>
    </xf>
    <xf numFmtId="164" fontId="3" fillId="12" borderId="3" xfId="2" applyNumberFormat="1" applyFont="1" applyFill="1" applyBorder="1"/>
    <xf numFmtId="164" fontId="3" fillId="0" borderId="1" xfId="2" applyNumberFormat="1" applyFont="1" applyBorder="1"/>
    <xf numFmtId="164" fontId="5" fillId="12" borderId="1" xfId="0" applyNumberFormat="1" applyFont="1" applyFill="1" applyBorder="1"/>
    <xf numFmtId="0" fontId="0" fillId="12" borderId="0" xfId="0" applyFont="1" applyFill="1"/>
    <xf numFmtId="164" fontId="0" fillId="6" borderId="1" xfId="2" applyNumberFormat="1" applyFont="1" applyFill="1" applyBorder="1"/>
    <xf numFmtId="164" fontId="3" fillId="6" borderId="1" xfId="2" applyNumberFormat="1" applyFont="1" applyFill="1" applyBorder="1"/>
    <xf numFmtId="164" fontId="3" fillId="6" borderId="3" xfId="2" applyNumberFormat="1" applyFont="1" applyFill="1" applyBorder="1"/>
    <xf numFmtId="0" fontId="14" fillId="12" borderId="1" xfId="0" applyFont="1" applyFill="1" applyBorder="1"/>
    <xf numFmtId="1" fontId="5" fillId="12" borderId="1" xfId="0" applyNumberFormat="1" applyFont="1" applyFill="1" applyBorder="1"/>
    <xf numFmtId="1" fontId="5" fillId="12" borderId="1" xfId="0" applyNumberFormat="1" applyFont="1" applyFill="1" applyBorder="1" applyAlignment="1">
      <alignment wrapText="1"/>
    </xf>
    <xf numFmtId="0" fontId="4" fillId="3" borderId="1" xfId="0" applyFont="1" applyFill="1" applyBorder="1" applyAlignment="1">
      <alignment horizontal="center"/>
    </xf>
    <xf numFmtId="164" fontId="17" fillId="12" borderId="1" xfId="2" applyNumberFormat="1" applyFont="1" applyFill="1" applyBorder="1"/>
    <xf numFmtId="164" fontId="18" fillId="6" borderId="1" xfId="2" applyNumberFormat="1" applyFont="1" applyFill="1" applyBorder="1"/>
    <xf numFmtId="164" fontId="5" fillId="6" borderId="1" xfId="0" applyNumberFormat="1" applyFont="1" applyFill="1" applyBorder="1"/>
    <xf numFmtId="164" fontId="5" fillId="6" borderId="1" xfId="2" applyNumberFormat="1" applyFont="1" applyFill="1" applyBorder="1"/>
    <xf numFmtId="0" fontId="0" fillId="6" borderId="0" xfId="0" applyFont="1" applyFill="1"/>
    <xf numFmtId="0" fontId="6" fillId="3" borderId="1" xfId="0" applyFont="1" applyFill="1" applyBorder="1" applyAlignment="1"/>
    <xf numFmtId="0" fontId="6" fillId="4" borderId="5" xfId="0" applyFont="1" applyFill="1" applyBorder="1" applyAlignment="1">
      <alignment horizontal="center"/>
    </xf>
    <xf numFmtId="164" fontId="5" fillId="6" borderId="3" xfId="2" applyNumberFormat="1" applyFont="1" applyFill="1" applyBorder="1"/>
    <xf numFmtId="44" fontId="5" fillId="12" borderId="3" xfId="2" applyNumberFormat="1" applyFont="1" applyFill="1" applyBorder="1"/>
  </cellXfs>
  <cellStyles count="4">
    <cellStyle name="Currency" xfId="2" builtinId="4"/>
    <cellStyle name="Hyperlink" xfId="1" builtinId="8"/>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U.S. Listed Species</a:t>
            </a:r>
          </a:p>
        </c:rich>
      </c:tx>
      <c:layout>
        <c:manualLayout>
          <c:xMode val="edge"/>
          <c:yMode val="edge"/>
          <c:x val="0.33879939402799097"/>
          <c:y val="2.7794399792666954E-2"/>
        </c:manualLayout>
      </c:layout>
      <c:overlay val="0"/>
    </c:title>
    <c:autoTitleDeleted val="0"/>
    <c:plotArea>
      <c:layout/>
      <c:lineChart>
        <c:grouping val="standard"/>
        <c:varyColors val="0"/>
        <c:ser>
          <c:idx val="0"/>
          <c:order val="0"/>
          <c:marker>
            <c:spPr>
              <a:ln>
                <a:solidFill>
                  <a:srgbClr val="FFC000"/>
                </a:solidFill>
              </a:ln>
            </c:spPr>
          </c:marker>
          <c:dPt>
            <c:idx val="19"/>
            <c:marker>
              <c:symbol val="diamond"/>
              <c:size val="7"/>
            </c:marker>
            <c:bubble3D val="0"/>
            <c:extLst>
              <c:ext xmlns:c16="http://schemas.microsoft.com/office/drawing/2014/chart" uri="{C3380CC4-5D6E-409C-BE32-E72D297353CC}">
                <c16:uniqueId val="{00000000-1D24-4AE1-BBE0-911A3AC1BD99}"/>
              </c:ext>
            </c:extLst>
          </c:dPt>
          <c:dPt>
            <c:idx val="24"/>
            <c:marker>
              <c:spPr>
                <a:solidFill>
                  <a:schemeClr val="tx2">
                    <a:lumMod val="60000"/>
                    <a:lumOff val="40000"/>
                  </a:schemeClr>
                </a:solidFill>
                <a:ln>
                  <a:solidFill>
                    <a:srgbClr val="FFC000"/>
                  </a:solidFill>
                </a:ln>
              </c:spPr>
            </c:marker>
            <c:bubble3D val="0"/>
            <c:extLst>
              <c:ext xmlns:c16="http://schemas.microsoft.com/office/drawing/2014/chart" uri="{C3380CC4-5D6E-409C-BE32-E72D297353CC}">
                <c16:uniqueId val="{00000001-1D24-4AE1-BBE0-911A3AC1BD99}"/>
              </c:ext>
            </c:extLst>
          </c:dPt>
          <c:dPt>
            <c:idx val="25"/>
            <c:marker>
              <c:spPr>
                <a:solidFill>
                  <a:schemeClr val="tx2">
                    <a:lumMod val="60000"/>
                    <a:lumOff val="40000"/>
                  </a:schemeClr>
                </a:solidFill>
                <a:ln>
                  <a:solidFill>
                    <a:srgbClr val="FFC000"/>
                  </a:solidFill>
                </a:ln>
              </c:spPr>
            </c:marker>
            <c:bubble3D val="0"/>
            <c:extLst>
              <c:ext xmlns:c16="http://schemas.microsoft.com/office/drawing/2014/chart" uri="{C3380CC4-5D6E-409C-BE32-E72D297353CC}">
                <c16:uniqueId val="{00000002-1D24-4AE1-BBE0-911A3AC1BD99}"/>
              </c:ext>
            </c:extLst>
          </c:dPt>
          <c:dPt>
            <c:idx val="26"/>
            <c:marker>
              <c:spPr>
                <a:solidFill>
                  <a:schemeClr val="tx2">
                    <a:lumMod val="60000"/>
                    <a:lumOff val="40000"/>
                  </a:schemeClr>
                </a:solidFill>
                <a:ln>
                  <a:solidFill>
                    <a:srgbClr val="FFC000"/>
                  </a:solidFill>
                </a:ln>
              </c:spPr>
            </c:marker>
            <c:bubble3D val="0"/>
            <c:extLst>
              <c:ext xmlns:c16="http://schemas.microsoft.com/office/drawing/2014/chart" uri="{C3380CC4-5D6E-409C-BE32-E72D297353CC}">
                <c16:uniqueId val="{00000003-1D24-4AE1-BBE0-911A3AC1BD99}"/>
              </c:ext>
            </c:extLst>
          </c:dPt>
          <c:dPt>
            <c:idx val="27"/>
            <c:marker>
              <c:spPr>
                <a:solidFill>
                  <a:srgbClr val="FFC000"/>
                </a:solidFill>
                <a:ln>
                  <a:solidFill>
                    <a:srgbClr val="FFC000"/>
                  </a:solidFill>
                </a:ln>
              </c:spPr>
            </c:marker>
            <c:bubble3D val="0"/>
            <c:extLst>
              <c:ext xmlns:c16="http://schemas.microsoft.com/office/drawing/2014/chart" uri="{C3380CC4-5D6E-409C-BE32-E72D297353CC}">
                <c16:uniqueId val="{00000004-1D24-4AE1-BBE0-911A3AC1BD99}"/>
              </c:ext>
            </c:extLst>
          </c:dPt>
          <c:dPt>
            <c:idx val="28"/>
            <c:marker>
              <c:spPr>
                <a:solidFill>
                  <a:srgbClr val="FFC000"/>
                </a:solidFill>
                <a:ln>
                  <a:solidFill>
                    <a:srgbClr val="FFC000"/>
                  </a:solidFill>
                </a:ln>
              </c:spPr>
            </c:marker>
            <c:bubble3D val="0"/>
            <c:extLst>
              <c:ext xmlns:c16="http://schemas.microsoft.com/office/drawing/2014/chart" uri="{C3380CC4-5D6E-409C-BE32-E72D297353CC}">
                <c16:uniqueId val="{00000005-1D24-4AE1-BBE0-911A3AC1BD99}"/>
              </c:ext>
            </c:extLst>
          </c:dPt>
          <c:dPt>
            <c:idx val="29"/>
            <c:marker>
              <c:spPr>
                <a:solidFill>
                  <a:srgbClr val="FFC000"/>
                </a:solidFill>
                <a:ln>
                  <a:solidFill>
                    <a:srgbClr val="FFC000"/>
                  </a:solidFill>
                </a:ln>
              </c:spPr>
            </c:marker>
            <c:bubble3D val="0"/>
            <c:extLst>
              <c:ext xmlns:c16="http://schemas.microsoft.com/office/drawing/2014/chart" uri="{C3380CC4-5D6E-409C-BE32-E72D297353CC}">
                <c16:uniqueId val="{00000006-1D24-4AE1-BBE0-911A3AC1BD99}"/>
              </c:ext>
            </c:extLst>
          </c:dPt>
          <c:dPt>
            <c:idx val="30"/>
            <c:marker>
              <c:spPr>
                <a:solidFill>
                  <a:srgbClr val="FFC000"/>
                </a:solidFill>
                <a:ln>
                  <a:solidFill>
                    <a:srgbClr val="FFC000"/>
                  </a:solidFill>
                </a:ln>
              </c:spPr>
            </c:marker>
            <c:bubble3D val="0"/>
            <c:extLst>
              <c:ext xmlns:c16="http://schemas.microsoft.com/office/drawing/2014/chart" uri="{C3380CC4-5D6E-409C-BE32-E72D297353CC}">
                <c16:uniqueId val="{00000007-1D24-4AE1-BBE0-911A3AC1BD99}"/>
              </c:ext>
            </c:extLst>
          </c:dPt>
          <c:dPt>
            <c:idx val="31"/>
            <c:marker>
              <c:spPr>
                <a:solidFill>
                  <a:srgbClr val="FFC000"/>
                </a:solidFill>
                <a:ln>
                  <a:solidFill>
                    <a:srgbClr val="FFC000"/>
                  </a:solidFill>
                </a:ln>
              </c:spPr>
            </c:marker>
            <c:bubble3D val="0"/>
            <c:extLst>
              <c:ext xmlns:c16="http://schemas.microsoft.com/office/drawing/2014/chart" uri="{C3380CC4-5D6E-409C-BE32-E72D297353CC}">
                <c16:uniqueId val="{00000008-1D24-4AE1-BBE0-911A3AC1BD99}"/>
              </c:ext>
            </c:extLst>
          </c:dPt>
          <c:dPt>
            <c:idx val="32"/>
            <c:marker>
              <c:spPr>
                <a:solidFill>
                  <a:srgbClr val="FFC000"/>
                </a:solidFill>
                <a:ln>
                  <a:solidFill>
                    <a:srgbClr val="FFC000"/>
                  </a:solidFill>
                </a:ln>
              </c:spPr>
            </c:marker>
            <c:bubble3D val="0"/>
            <c:extLst>
              <c:ext xmlns:c16="http://schemas.microsoft.com/office/drawing/2014/chart" uri="{C3380CC4-5D6E-409C-BE32-E72D297353CC}">
                <c16:uniqueId val="{00000009-1D24-4AE1-BBE0-911A3AC1BD99}"/>
              </c:ext>
            </c:extLst>
          </c:dPt>
          <c:dPt>
            <c:idx val="33"/>
            <c:marker>
              <c:spPr>
                <a:solidFill>
                  <a:srgbClr val="FFC000"/>
                </a:solidFill>
                <a:ln>
                  <a:solidFill>
                    <a:srgbClr val="FFC000"/>
                  </a:solidFill>
                </a:ln>
              </c:spPr>
            </c:marker>
            <c:bubble3D val="0"/>
            <c:extLst>
              <c:ext xmlns:c16="http://schemas.microsoft.com/office/drawing/2014/chart" uri="{C3380CC4-5D6E-409C-BE32-E72D297353CC}">
                <c16:uniqueId val="{0000000A-1D24-4AE1-BBE0-911A3AC1BD99}"/>
              </c:ext>
            </c:extLst>
          </c:dPt>
          <c:cat>
            <c:numRef>
              <c:f>'All funding info'!$A$19:$A$52</c:f>
              <c:numCache>
                <c:formatCode>General</c:formatCode>
                <c:ptCount val="34"/>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numCache>
            </c:numRef>
          </c:cat>
          <c:val>
            <c:numRef>
              <c:f>'All funding info'!$C$19:$C$45</c:f>
              <c:numCache>
                <c:formatCode>General</c:formatCode>
                <c:ptCount val="27"/>
                <c:pt idx="0">
                  <c:v>540</c:v>
                </c:pt>
                <c:pt idx="1">
                  <c:v>581</c:v>
                </c:pt>
                <c:pt idx="2">
                  <c:v>661</c:v>
                </c:pt>
                <c:pt idx="3">
                  <c:v>743</c:v>
                </c:pt>
                <c:pt idx="4">
                  <c:v>807</c:v>
                </c:pt>
                <c:pt idx="5">
                  <c:v>909</c:v>
                </c:pt>
                <c:pt idx="6">
                  <c:v>927</c:v>
                </c:pt>
                <c:pt idx="7">
                  <c:v>960</c:v>
                </c:pt>
                <c:pt idx="8">
                  <c:v>1039</c:v>
                </c:pt>
                <c:pt idx="9">
                  <c:v>1155</c:v>
                </c:pt>
                <c:pt idx="10">
                  <c:v>1188</c:v>
                </c:pt>
                <c:pt idx="11">
                  <c:v>1233</c:v>
                </c:pt>
                <c:pt idx="12">
                  <c:v>1243</c:v>
                </c:pt>
                <c:pt idx="13">
                  <c:v>1254</c:v>
                </c:pt>
                <c:pt idx="14">
                  <c:v>1260</c:v>
                </c:pt>
                <c:pt idx="15">
                  <c:v>1251</c:v>
                </c:pt>
                <c:pt idx="16">
                  <c:v>1260</c:v>
                </c:pt>
                <c:pt idx="17">
                  <c:v>1269</c:v>
                </c:pt>
                <c:pt idx="18">
                  <c:v>1270</c:v>
                </c:pt>
                <c:pt idx="19">
                  <c:v>1268</c:v>
                </c:pt>
                <c:pt idx="20">
                  <c:v>1297</c:v>
                </c:pt>
                <c:pt idx="21">
                  <c:v>1322</c:v>
                </c:pt>
                <c:pt idx="22">
                  <c:v>1347</c:v>
                </c:pt>
                <c:pt idx="23">
                  <c:v>1401</c:v>
                </c:pt>
                <c:pt idx="24">
                  <c:v>1488</c:v>
                </c:pt>
                <c:pt idx="25">
                  <c:v>1565</c:v>
                </c:pt>
                <c:pt idx="26">
                  <c:v>1595</c:v>
                </c:pt>
              </c:numCache>
            </c:numRef>
          </c:val>
          <c:smooth val="0"/>
          <c:extLst>
            <c:ext xmlns:c16="http://schemas.microsoft.com/office/drawing/2014/chart" uri="{C3380CC4-5D6E-409C-BE32-E72D297353CC}">
              <c16:uniqueId val="{0000000B-1D24-4AE1-BBE0-911A3AC1BD99}"/>
            </c:ext>
          </c:extLst>
        </c:ser>
        <c:dLbls>
          <c:showLegendKey val="0"/>
          <c:showVal val="0"/>
          <c:showCatName val="0"/>
          <c:showSerName val="0"/>
          <c:showPercent val="0"/>
          <c:showBubbleSize val="0"/>
        </c:dLbls>
        <c:marker val="1"/>
        <c:smooth val="0"/>
        <c:axId val="400124768"/>
        <c:axId val="400254912"/>
      </c:lineChart>
      <c:catAx>
        <c:axId val="400124768"/>
        <c:scaling>
          <c:orientation val="minMax"/>
        </c:scaling>
        <c:delete val="0"/>
        <c:axPos val="b"/>
        <c:numFmt formatCode="General" sourceLinked="1"/>
        <c:majorTickMark val="out"/>
        <c:minorTickMark val="none"/>
        <c:tickLblPos val="nextTo"/>
        <c:crossAx val="400254912"/>
        <c:crosses val="autoZero"/>
        <c:auto val="1"/>
        <c:lblAlgn val="ctr"/>
        <c:lblOffset val="100"/>
        <c:noMultiLvlLbl val="0"/>
      </c:catAx>
      <c:valAx>
        <c:axId val="400254912"/>
        <c:scaling>
          <c:orientation val="minMax"/>
          <c:max val="2000"/>
          <c:min val="500"/>
        </c:scaling>
        <c:delete val="0"/>
        <c:axPos val="l"/>
        <c:majorGridlines/>
        <c:numFmt formatCode="General" sourceLinked="1"/>
        <c:majorTickMark val="out"/>
        <c:minorTickMark val="none"/>
        <c:tickLblPos val="nextTo"/>
        <c:crossAx val="400124768"/>
        <c:crosses val="autoZero"/>
        <c:crossBetween val="between"/>
      </c:valAx>
    </c:plotArea>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No. of US listed species from 2002-2022 (projected)</a:t>
            </a:r>
          </a:p>
        </c:rich>
      </c:tx>
      <c:overlay val="0"/>
    </c:title>
    <c:autoTitleDeleted val="0"/>
    <c:plotArea>
      <c:layout/>
      <c:lineChart>
        <c:grouping val="standard"/>
        <c:varyColors val="0"/>
        <c:ser>
          <c:idx val="0"/>
          <c:order val="0"/>
          <c:tx>
            <c:v>No. of US listed species from 2002-2022</c:v>
          </c:tx>
          <c:dPt>
            <c:idx val="19"/>
            <c:marker>
              <c:spPr>
                <a:solidFill>
                  <a:schemeClr val="accent1"/>
                </a:solidFill>
              </c:spPr>
            </c:marker>
            <c:bubble3D val="0"/>
            <c:extLst>
              <c:ext xmlns:c16="http://schemas.microsoft.com/office/drawing/2014/chart" uri="{C3380CC4-5D6E-409C-BE32-E72D297353CC}">
                <c16:uniqueId val="{00000000-F4E0-44C0-8BC3-051FBB9FCB2A}"/>
              </c:ext>
            </c:extLst>
          </c:dPt>
          <c:dPt>
            <c:idx val="20"/>
            <c:marker>
              <c:spPr>
                <a:solidFill>
                  <a:schemeClr val="accent1"/>
                </a:solidFill>
              </c:spPr>
            </c:marker>
            <c:bubble3D val="0"/>
            <c:extLst>
              <c:ext xmlns:c16="http://schemas.microsoft.com/office/drawing/2014/chart" uri="{C3380CC4-5D6E-409C-BE32-E72D297353CC}">
                <c16:uniqueId val="{00000001-F4E0-44C0-8BC3-051FBB9FCB2A}"/>
              </c:ext>
            </c:extLst>
          </c:dPt>
          <c:cat>
            <c:numRef>
              <c:f>'All funding info'!$A$32:$A$52</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'All funding info'!$C$32:$C$52</c:f>
              <c:numCache>
                <c:formatCode>General</c:formatCode>
                <c:ptCount val="21"/>
                <c:pt idx="0">
                  <c:v>1254</c:v>
                </c:pt>
                <c:pt idx="1">
                  <c:v>1260</c:v>
                </c:pt>
                <c:pt idx="2">
                  <c:v>1251</c:v>
                </c:pt>
                <c:pt idx="3">
                  <c:v>1260</c:v>
                </c:pt>
                <c:pt idx="4">
                  <c:v>1269</c:v>
                </c:pt>
                <c:pt idx="5">
                  <c:v>1270</c:v>
                </c:pt>
                <c:pt idx="6">
                  <c:v>1268</c:v>
                </c:pt>
                <c:pt idx="7">
                  <c:v>1297</c:v>
                </c:pt>
                <c:pt idx="8">
                  <c:v>1322</c:v>
                </c:pt>
                <c:pt idx="9">
                  <c:v>1347</c:v>
                </c:pt>
                <c:pt idx="10">
                  <c:v>1401</c:v>
                </c:pt>
                <c:pt idx="11">
                  <c:v>1488</c:v>
                </c:pt>
                <c:pt idx="12">
                  <c:v>1565</c:v>
                </c:pt>
                <c:pt idx="13">
                  <c:v>1595</c:v>
                </c:pt>
                <c:pt idx="14">
                  <c:v>1649</c:v>
                </c:pt>
              </c:numCache>
            </c:numRef>
          </c:val>
          <c:smooth val="0"/>
          <c:extLst>
            <c:ext xmlns:c16="http://schemas.microsoft.com/office/drawing/2014/chart" uri="{C3380CC4-5D6E-409C-BE32-E72D297353CC}">
              <c16:uniqueId val="{00000002-F4E0-44C0-8BC3-051FBB9FCB2A}"/>
            </c:ext>
          </c:extLst>
        </c:ser>
        <c:dLbls>
          <c:showLegendKey val="0"/>
          <c:showVal val="0"/>
          <c:showCatName val="0"/>
          <c:showSerName val="0"/>
          <c:showPercent val="0"/>
          <c:showBubbleSize val="0"/>
        </c:dLbls>
        <c:marker val="1"/>
        <c:smooth val="0"/>
        <c:axId val="85008216"/>
        <c:axId val="85007432"/>
      </c:lineChart>
      <c:catAx>
        <c:axId val="85008216"/>
        <c:scaling>
          <c:orientation val="minMax"/>
        </c:scaling>
        <c:delete val="0"/>
        <c:axPos val="b"/>
        <c:numFmt formatCode="General" sourceLinked="1"/>
        <c:majorTickMark val="out"/>
        <c:minorTickMark val="none"/>
        <c:tickLblPos val="nextTo"/>
        <c:crossAx val="85007432"/>
        <c:crosses val="autoZero"/>
        <c:auto val="1"/>
        <c:lblAlgn val="ctr"/>
        <c:lblOffset val="100"/>
        <c:noMultiLvlLbl val="0"/>
      </c:catAx>
      <c:valAx>
        <c:axId val="85007432"/>
        <c:scaling>
          <c:orientation val="minMax"/>
          <c:min val="800"/>
        </c:scaling>
        <c:delete val="0"/>
        <c:axPos val="l"/>
        <c:majorGridlines/>
        <c:numFmt formatCode="General" sourceLinked="1"/>
        <c:majorTickMark val="out"/>
        <c:minorTickMark val="none"/>
        <c:tickLblPos val="nextTo"/>
        <c:crossAx val="85008216"/>
        <c:crosses val="autoZero"/>
        <c:crossBetween val="between"/>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Dollars per species (endangered species program) from 2002-2022 (projected),</a:t>
            </a:r>
            <a:r>
              <a:rPr lang="en-US" sz="1600" baseline="0"/>
              <a:t> </a:t>
            </a:r>
            <a:r>
              <a:rPr lang="en-US" sz="1600" i="1" baseline="0">
                <a:solidFill>
                  <a:schemeClr val="tx2">
                    <a:lumMod val="60000"/>
                    <a:lumOff val="40000"/>
                  </a:schemeClr>
                </a:solidFill>
              </a:rPr>
              <a:t>not inflation adjusted</a:t>
            </a:r>
            <a:endParaRPr lang="en-US" sz="1600" i="1">
              <a:solidFill>
                <a:schemeClr val="tx2">
                  <a:lumMod val="60000"/>
                  <a:lumOff val="40000"/>
                </a:schemeClr>
              </a:solidFill>
            </a:endParaRPr>
          </a:p>
        </c:rich>
      </c:tx>
      <c:layout>
        <c:manualLayout>
          <c:xMode val="edge"/>
          <c:yMode val="edge"/>
          <c:x val="0.14804881131691311"/>
          <c:y val="2.3761755231487391E-2"/>
        </c:manualLayout>
      </c:layout>
      <c:overlay val="0"/>
    </c:title>
    <c:autoTitleDeleted val="0"/>
    <c:plotArea>
      <c:layout/>
      <c:lineChart>
        <c:grouping val="standard"/>
        <c:varyColors val="0"/>
        <c:ser>
          <c:idx val="0"/>
          <c:order val="0"/>
          <c:tx>
            <c:v>Dollar per species from 2002-2022 (projected)  </c:v>
          </c:tx>
          <c:dPt>
            <c:idx val="11"/>
            <c:marker>
              <c:spPr>
                <a:solidFill>
                  <a:srgbClr val="FFC000"/>
                </a:solidFill>
              </c:spPr>
            </c:marker>
            <c:bubble3D val="0"/>
            <c:extLst>
              <c:ext xmlns:c16="http://schemas.microsoft.com/office/drawing/2014/chart" uri="{C3380CC4-5D6E-409C-BE32-E72D297353CC}">
                <c16:uniqueId val="{00000000-24D2-4541-8A2B-C40F1022EA13}"/>
              </c:ext>
            </c:extLst>
          </c:dPt>
          <c:dPt>
            <c:idx val="12"/>
            <c:marker>
              <c:spPr>
                <a:solidFill>
                  <a:srgbClr val="FFC000"/>
                </a:solidFill>
              </c:spPr>
            </c:marker>
            <c:bubble3D val="0"/>
            <c:extLst>
              <c:ext xmlns:c16="http://schemas.microsoft.com/office/drawing/2014/chart" uri="{C3380CC4-5D6E-409C-BE32-E72D297353CC}">
                <c16:uniqueId val="{00000001-24D2-4541-8A2B-C40F1022EA13}"/>
              </c:ext>
            </c:extLst>
          </c:dPt>
          <c:dPt>
            <c:idx val="13"/>
            <c:marker>
              <c:spPr>
                <a:solidFill>
                  <a:srgbClr val="FFC000"/>
                </a:solidFill>
              </c:spPr>
            </c:marker>
            <c:bubble3D val="0"/>
            <c:extLst>
              <c:ext xmlns:c16="http://schemas.microsoft.com/office/drawing/2014/chart" uri="{C3380CC4-5D6E-409C-BE32-E72D297353CC}">
                <c16:uniqueId val="{00000002-24D2-4541-8A2B-C40F1022EA13}"/>
              </c:ext>
            </c:extLst>
          </c:dPt>
          <c:dPt>
            <c:idx val="14"/>
            <c:marker>
              <c:spPr>
                <a:solidFill>
                  <a:srgbClr val="FFC000"/>
                </a:solidFill>
              </c:spPr>
            </c:marker>
            <c:bubble3D val="0"/>
            <c:extLst>
              <c:ext xmlns:c16="http://schemas.microsoft.com/office/drawing/2014/chart" uri="{C3380CC4-5D6E-409C-BE32-E72D297353CC}">
                <c16:uniqueId val="{00000003-24D2-4541-8A2B-C40F1022EA13}"/>
              </c:ext>
            </c:extLst>
          </c:dPt>
          <c:dPt>
            <c:idx val="15"/>
            <c:marker>
              <c:spPr>
                <a:solidFill>
                  <a:srgbClr val="FFC000"/>
                </a:solidFill>
              </c:spPr>
            </c:marker>
            <c:bubble3D val="0"/>
            <c:extLst>
              <c:ext xmlns:c16="http://schemas.microsoft.com/office/drawing/2014/chart" uri="{C3380CC4-5D6E-409C-BE32-E72D297353CC}">
                <c16:uniqueId val="{00000004-24D2-4541-8A2B-C40F1022EA13}"/>
              </c:ext>
            </c:extLst>
          </c:dPt>
          <c:dPt>
            <c:idx val="16"/>
            <c:marker>
              <c:spPr>
                <a:solidFill>
                  <a:srgbClr val="FFC000"/>
                </a:solidFill>
              </c:spPr>
            </c:marker>
            <c:bubble3D val="0"/>
            <c:extLst>
              <c:ext xmlns:c16="http://schemas.microsoft.com/office/drawing/2014/chart" uri="{C3380CC4-5D6E-409C-BE32-E72D297353CC}">
                <c16:uniqueId val="{00000005-24D2-4541-8A2B-C40F1022EA13}"/>
              </c:ext>
            </c:extLst>
          </c:dPt>
          <c:dPt>
            <c:idx val="17"/>
            <c:marker>
              <c:spPr>
                <a:solidFill>
                  <a:srgbClr val="FFC000"/>
                </a:solidFill>
              </c:spPr>
            </c:marker>
            <c:bubble3D val="0"/>
            <c:extLst>
              <c:ext xmlns:c16="http://schemas.microsoft.com/office/drawing/2014/chart" uri="{C3380CC4-5D6E-409C-BE32-E72D297353CC}">
                <c16:uniqueId val="{00000006-24D2-4541-8A2B-C40F1022EA13}"/>
              </c:ext>
            </c:extLst>
          </c:dPt>
          <c:dPt>
            <c:idx val="18"/>
            <c:marker>
              <c:spPr>
                <a:solidFill>
                  <a:srgbClr val="FFC000"/>
                </a:solidFill>
              </c:spPr>
            </c:marker>
            <c:bubble3D val="0"/>
            <c:extLst>
              <c:ext xmlns:c16="http://schemas.microsoft.com/office/drawing/2014/chart" uri="{C3380CC4-5D6E-409C-BE32-E72D297353CC}">
                <c16:uniqueId val="{00000007-24D2-4541-8A2B-C40F1022EA13}"/>
              </c:ext>
            </c:extLst>
          </c:dPt>
          <c:dPt>
            <c:idx val="19"/>
            <c:marker>
              <c:spPr>
                <a:solidFill>
                  <a:srgbClr val="FFC000"/>
                </a:solidFill>
              </c:spPr>
            </c:marker>
            <c:bubble3D val="0"/>
            <c:extLst>
              <c:ext xmlns:c16="http://schemas.microsoft.com/office/drawing/2014/chart" uri="{C3380CC4-5D6E-409C-BE32-E72D297353CC}">
                <c16:uniqueId val="{00000008-24D2-4541-8A2B-C40F1022EA13}"/>
              </c:ext>
            </c:extLst>
          </c:dPt>
          <c:dPt>
            <c:idx val="20"/>
            <c:marker>
              <c:spPr>
                <a:solidFill>
                  <a:srgbClr val="FFC000"/>
                </a:solidFill>
              </c:spPr>
            </c:marker>
            <c:bubble3D val="0"/>
            <c:extLst>
              <c:ext xmlns:c16="http://schemas.microsoft.com/office/drawing/2014/chart" uri="{C3380CC4-5D6E-409C-BE32-E72D297353CC}">
                <c16:uniqueId val="{00000009-24D2-4541-8A2B-C40F1022EA13}"/>
              </c:ext>
            </c:extLst>
          </c:dPt>
          <c:cat>
            <c:numRef>
              <c:f>'All funding info'!$A$32:$A$52</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'All funding info'!$M$32:$M$52</c:f>
              <c:numCache>
                <c:formatCode>_("$"* #,##0_);_("$"* \(#,##0\);_("$"* "-"??_);_(@_)</c:formatCode>
                <c:ptCount val="21"/>
                <c:pt idx="0">
                  <c:v>100269.53748006379</c:v>
                </c:pt>
                <c:pt idx="1">
                  <c:v>99796.825396825399</c:v>
                </c:pt>
                <c:pt idx="2">
                  <c:v>109507.59392486011</c:v>
                </c:pt>
                <c:pt idx="3">
                  <c:v>113661.90476190476</c:v>
                </c:pt>
                <c:pt idx="4">
                  <c:v>116475.96532702916</c:v>
                </c:pt>
                <c:pt idx="5">
                  <c:v>111053.54330708661</c:v>
                </c:pt>
                <c:pt idx="6">
                  <c:v>118697.16088328075</c:v>
                </c:pt>
                <c:pt idx="7">
                  <c:v>121798.766383963</c:v>
                </c:pt>
                <c:pt idx="8">
                  <c:v>135634.64447806354</c:v>
                </c:pt>
                <c:pt idx="9">
                  <c:v>130249.44320712695</c:v>
                </c:pt>
                <c:pt idx="10">
                  <c:v>125592.43397573162</c:v>
                </c:pt>
                <c:pt idx="11">
                  <c:v>118005.37634408602</c:v>
                </c:pt>
                <c:pt idx="12">
                  <c:v>108952.71565495207</c:v>
                </c:pt>
                <c:pt idx="13">
                  <c:v>108470.84639498433</c:v>
                </c:pt>
              </c:numCache>
            </c:numRef>
          </c:val>
          <c:smooth val="0"/>
          <c:extLst>
            <c:ext xmlns:c16="http://schemas.microsoft.com/office/drawing/2014/chart" uri="{C3380CC4-5D6E-409C-BE32-E72D297353CC}">
              <c16:uniqueId val="{0000000A-24D2-4541-8A2B-C40F1022EA13}"/>
            </c:ext>
          </c:extLst>
        </c:ser>
        <c:dLbls>
          <c:showLegendKey val="0"/>
          <c:showVal val="0"/>
          <c:showCatName val="0"/>
          <c:showSerName val="0"/>
          <c:showPercent val="0"/>
          <c:showBubbleSize val="0"/>
        </c:dLbls>
        <c:marker val="1"/>
        <c:smooth val="0"/>
        <c:axId val="85006648"/>
        <c:axId val="85006256"/>
      </c:lineChart>
      <c:catAx>
        <c:axId val="85006648"/>
        <c:scaling>
          <c:orientation val="minMax"/>
        </c:scaling>
        <c:delete val="0"/>
        <c:axPos val="b"/>
        <c:title>
          <c:tx>
            <c:rich>
              <a:bodyPr/>
              <a:lstStyle/>
              <a:p>
                <a:pPr>
                  <a:defRPr/>
                </a:pPr>
                <a:r>
                  <a:rPr lang="en-US"/>
                  <a:t>Year</a:t>
                </a:r>
              </a:p>
            </c:rich>
          </c:tx>
          <c:overlay val="0"/>
        </c:title>
        <c:numFmt formatCode="General" sourceLinked="1"/>
        <c:majorTickMark val="out"/>
        <c:minorTickMark val="none"/>
        <c:tickLblPos val="nextTo"/>
        <c:crossAx val="85006256"/>
        <c:crosses val="autoZero"/>
        <c:auto val="1"/>
        <c:lblAlgn val="ctr"/>
        <c:lblOffset val="100"/>
        <c:noMultiLvlLbl val="0"/>
      </c:catAx>
      <c:valAx>
        <c:axId val="85006256"/>
        <c:scaling>
          <c:orientation val="minMax"/>
          <c:max val="150000"/>
          <c:min val="70000"/>
        </c:scaling>
        <c:delete val="0"/>
        <c:axPos val="l"/>
        <c:majorGridlines/>
        <c:title>
          <c:tx>
            <c:rich>
              <a:bodyPr rot="-5400000" vert="horz"/>
              <a:lstStyle/>
              <a:p>
                <a:pPr>
                  <a:defRPr/>
                </a:pPr>
                <a:r>
                  <a:rPr lang="en-US"/>
                  <a:t>Dollar per species</a:t>
                </a:r>
              </a:p>
            </c:rich>
          </c:tx>
          <c:overlay val="0"/>
        </c:title>
        <c:numFmt formatCode="_(&quot;$&quot;* #,##0_);_(&quot;$&quot;* \(#,##0\);_(&quot;$&quot;* &quot;-&quot;??_);_(@_)" sourceLinked="1"/>
        <c:majorTickMark val="out"/>
        <c:minorTickMark val="none"/>
        <c:tickLblPos val="nextTo"/>
        <c:crossAx val="85006648"/>
        <c:crosses val="autoZero"/>
        <c:crossBetween val="between"/>
      </c:valAx>
    </c:plotArea>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t>Dollars per species (endangered species program) from 2002-2022 (projected), </a:t>
            </a:r>
            <a:r>
              <a:rPr lang="en-US" sz="1600" b="1" i="1" baseline="0">
                <a:solidFill>
                  <a:schemeClr val="tx2">
                    <a:lumMod val="60000"/>
                    <a:lumOff val="40000"/>
                  </a:schemeClr>
                </a:solidFill>
              </a:rPr>
              <a:t>inflation adjusted</a:t>
            </a:r>
          </a:p>
        </c:rich>
      </c:tx>
      <c:overlay val="0"/>
    </c:title>
    <c:autoTitleDeleted val="0"/>
    <c:plotArea>
      <c:layout/>
      <c:lineChart>
        <c:grouping val="standard"/>
        <c:varyColors val="0"/>
        <c:ser>
          <c:idx val="0"/>
          <c:order val="0"/>
          <c:tx>
            <c:v>No budget increase from 2012</c:v>
          </c:tx>
          <c:dPt>
            <c:idx val="11"/>
            <c:marker>
              <c:spPr>
                <a:solidFill>
                  <a:srgbClr val="FFC000"/>
                </a:solidFill>
              </c:spPr>
            </c:marker>
            <c:bubble3D val="0"/>
            <c:extLst>
              <c:ext xmlns:c16="http://schemas.microsoft.com/office/drawing/2014/chart" uri="{C3380CC4-5D6E-409C-BE32-E72D297353CC}">
                <c16:uniqueId val="{00000000-1918-4E3F-BA0E-0B762FF08245}"/>
              </c:ext>
            </c:extLst>
          </c:dPt>
          <c:dPt>
            <c:idx val="12"/>
            <c:marker>
              <c:spPr>
                <a:solidFill>
                  <a:srgbClr val="FFC000"/>
                </a:solidFill>
              </c:spPr>
            </c:marker>
            <c:bubble3D val="0"/>
            <c:extLst>
              <c:ext xmlns:c16="http://schemas.microsoft.com/office/drawing/2014/chart" uri="{C3380CC4-5D6E-409C-BE32-E72D297353CC}">
                <c16:uniqueId val="{00000001-1918-4E3F-BA0E-0B762FF08245}"/>
              </c:ext>
            </c:extLst>
          </c:dPt>
          <c:dPt>
            <c:idx val="13"/>
            <c:marker>
              <c:spPr>
                <a:solidFill>
                  <a:srgbClr val="FFC000"/>
                </a:solidFill>
              </c:spPr>
            </c:marker>
            <c:bubble3D val="0"/>
            <c:extLst>
              <c:ext xmlns:c16="http://schemas.microsoft.com/office/drawing/2014/chart" uri="{C3380CC4-5D6E-409C-BE32-E72D297353CC}">
                <c16:uniqueId val="{00000002-1918-4E3F-BA0E-0B762FF08245}"/>
              </c:ext>
            </c:extLst>
          </c:dPt>
          <c:dPt>
            <c:idx val="14"/>
            <c:marker>
              <c:spPr>
                <a:solidFill>
                  <a:srgbClr val="FFC000"/>
                </a:solidFill>
              </c:spPr>
            </c:marker>
            <c:bubble3D val="0"/>
            <c:extLst>
              <c:ext xmlns:c16="http://schemas.microsoft.com/office/drawing/2014/chart" uri="{C3380CC4-5D6E-409C-BE32-E72D297353CC}">
                <c16:uniqueId val="{00000003-1918-4E3F-BA0E-0B762FF08245}"/>
              </c:ext>
            </c:extLst>
          </c:dPt>
          <c:dPt>
            <c:idx val="15"/>
            <c:marker>
              <c:spPr>
                <a:solidFill>
                  <a:srgbClr val="FFC000"/>
                </a:solidFill>
              </c:spPr>
            </c:marker>
            <c:bubble3D val="0"/>
            <c:extLst>
              <c:ext xmlns:c16="http://schemas.microsoft.com/office/drawing/2014/chart" uri="{C3380CC4-5D6E-409C-BE32-E72D297353CC}">
                <c16:uniqueId val="{00000004-1918-4E3F-BA0E-0B762FF08245}"/>
              </c:ext>
            </c:extLst>
          </c:dPt>
          <c:dPt>
            <c:idx val="16"/>
            <c:marker>
              <c:spPr>
                <a:solidFill>
                  <a:srgbClr val="FFC000"/>
                </a:solidFill>
              </c:spPr>
            </c:marker>
            <c:bubble3D val="0"/>
            <c:extLst>
              <c:ext xmlns:c16="http://schemas.microsoft.com/office/drawing/2014/chart" uri="{C3380CC4-5D6E-409C-BE32-E72D297353CC}">
                <c16:uniqueId val="{00000005-1918-4E3F-BA0E-0B762FF08245}"/>
              </c:ext>
            </c:extLst>
          </c:dPt>
          <c:dPt>
            <c:idx val="17"/>
            <c:marker>
              <c:spPr>
                <a:solidFill>
                  <a:srgbClr val="FFC000"/>
                </a:solidFill>
              </c:spPr>
            </c:marker>
            <c:bubble3D val="0"/>
            <c:extLst>
              <c:ext xmlns:c16="http://schemas.microsoft.com/office/drawing/2014/chart" uri="{C3380CC4-5D6E-409C-BE32-E72D297353CC}">
                <c16:uniqueId val="{00000006-1918-4E3F-BA0E-0B762FF08245}"/>
              </c:ext>
            </c:extLst>
          </c:dPt>
          <c:dPt>
            <c:idx val="18"/>
            <c:marker>
              <c:spPr>
                <a:solidFill>
                  <a:srgbClr val="FFC000"/>
                </a:solidFill>
              </c:spPr>
            </c:marker>
            <c:bubble3D val="0"/>
            <c:extLst>
              <c:ext xmlns:c16="http://schemas.microsoft.com/office/drawing/2014/chart" uri="{C3380CC4-5D6E-409C-BE32-E72D297353CC}">
                <c16:uniqueId val="{00000007-1918-4E3F-BA0E-0B762FF08245}"/>
              </c:ext>
            </c:extLst>
          </c:dPt>
          <c:dPt>
            <c:idx val="19"/>
            <c:marker>
              <c:spPr>
                <a:solidFill>
                  <a:srgbClr val="FFC000"/>
                </a:solidFill>
              </c:spPr>
            </c:marker>
            <c:bubble3D val="0"/>
            <c:extLst>
              <c:ext xmlns:c16="http://schemas.microsoft.com/office/drawing/2014/chart" uri="{C3380CC4-5D6E-409C-BE32-E72D297353CC}">
                <c16:uniqueId val="{00000008-1918-4E3F-BA0E-0B762FF08245}"/>
              </c:ext>
            </c:extLst>
          </c:dPt>
          <c:dPt>
            <c:idx val="20"/>
            <c:marker>
              <c:spPr>
                <a:solidFill>
                  <a:srgbClr val="FFC000"/>
                </a:solidFill>
              </c:spPr>
            </c:marker>
            <c:bubble3D val="0"/>
            <c:extLst>
              <c:ext xmlns:c16="http://schemas.microsoft.com/office/drawing/2014/chart" uri="{C3380CC4-5D6E-409C-BE32-E72D297353CC}">
                <c16:uniqueId val="{00000009-1918-4E3F-BA0E-0B762FF08245}"/>
              </c:ext>
            </c:extLst>
          </c:dPt>
          <c:cat>
            <c:numRef>
              <c:f>'Projections until 2022'!$A$3:$A$23</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'Projections until 2022'!$O$3:$O$23</c:f>
              <c:numCache>
                <c:formatCode>_("$"* #,##0_);_("$"* \(#,##0\);_("$"* "-"??_);_(@_)</c:formatCode>
                <c:ptCount val="21"/>
                <c:pt idx="0">
                  <c:v>134547.3393423424</c:v>
                </c:pt>
                <c:pt idx="1">
                  <c:v>130929.09592822636</c:v>
                </c:pt>
                <c:pt idx="2">
                  <c:v>139942.47312578736</c:v>
                </c:pt>
                <c:pt idx="3">
                  <c:v>140491.46855874965</c:v>
                </c:pt>
                <c:pt idx="4">
                  <c:v>139470.72435488511</c:v>
                </c:pt>
                <c:pt idx="5">
                  <c:v>129321.39582407482</c:v>
                </c:pt>
                <c:pt idx="6">
                  <c:v>133086.36617382243</c:v>
                </c:pt>
                <c:pt idx="7">
                  <c:v>137073.29699342037</c:v>
                </c:pt>
                <c:pt idx="8">
                  <c:v>150124.72800093784</c:v>
                </c:pt>
                <c:pt idx="9">
                  <c:v>139805.31609693397</c:v>
                </c:pt>
                <c:pt idx="10">
                  <c:v>132047.09739434501</c:v>
                </c:pt>
                <c:pt idx="11">
                  <c:v>119585.54536290324</c:v>
                </c:pt>
                <c:pt idx="12">
                  <c:v>118157.617001937</c:v>
                </c:pt>
                <c:pt idx="13">
                  <c:v>116808.42841257491</c:v>
                </c:pt>
                <c:pt idx="14">
                  <c:v>115532.95076733614</c:v>
                </c:pt>
                <c:pt idx="15">
                  <c:v>114326.58947532816</c:v>
                </c:pt>
                <c:pt idx="16">
                  <c:v>111893.28577842005</c:v>
                </c:pt>
                <c:pt idx="17">
                  <c:v>109625.57540932976</c:v>
                </c:pt>
                <c:pt idx="18">
                  <c:v>107508.57122531599</c:v>
                </c:pt>
                <c:pt idx="19">
                  <c:v>105529.13725842269</c:v>
                </c:pt>
                <c:pt idx="20">
                  <c:v>103675.63882918391</c:v>
                </c:pt>
              </c:numCache>
            </c:numRef>
          </c:val>
          <c:smooth val="0"/>
          <c:extLst>
            <c:ext xmlns:c16="http://schemas.microsoft.com/office/drawing/2014/chart" uri="{C3380CC4-5D6E-409C-BE32-E72D297353CC}">
              <c16:uniqueId val="{0000000A-1918-4E3F-BA0E-0B762FF08245}"/>
            </c:ext>
          </c:extLst>
        </c:ser>
        <c:ser>
          <c:idx val="1"/>
          <c:order val="1"/>
          <c:tx>
            <c:v>Budget increase to account for future listings</c:v>
          </c:tx>
          <c:cat>
            <c:numRef>
              <c:f>'Projections until 2022'!$A$3:$A$23</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'Projections until 2022'!$J$3:$J$23</c:f>
              <c:numCache>
                <c:formatCode>_("$"* #,##0_);_("$"* \(#,##0\);_("$"* "-"??_);_(@_)</c:formatCode>
                <c:ptCount val="21"/>
                <c:pt idx="10">
                  <c:v>125592.43397573162</c:v>
                </c:pt>
                <c:pt idx="11">
                  <c:v>127011.6284796574</c:v>
                </c:pt>
                <c:pt idx="12">
                  <c:v>128446.85988147755</c:v>
                </c:pt>
                <c:pt idx="13">
                  <c:v>129898.30939813826</c:v>
                </c:pt>
                <c:pt idx="14">
                  <c:v>131366.16029433723</c:v>
                </c:pt>
                <c:pt idx="15">
                  <c:v>132850.59790566325</c:v>
                </c:pt>
                <c:pt idx="16">
                  <c:v>134351.80966199725</c:v>
                </c:pt>
                <c:pt idx="17">
                  <c:v>135869.98511117784</c:v>
                </c:pt>
                <c:pt idx="18">
                  <c:v>137405.31594293416</c:v>
                </c:pt>
                <c:pt idx="19">
                  <c:v>138957.99601308932</c:v>
                </c:pt>
                <c:pt idx="20">
                  <c:v>140528.22136803725</c:v>
                </c:pt>
              </c:numCache>
            </c:numRef>
          </c:val>
          <c:smooth val="0"/>
          <c:extLst>
            <c:ext xmlns:c16="http://schemas.microsoft.com/office/drawing/2014/chart" uri="{C3380CC4-5D6E-409C-BE32-E72D297353CC}">
              <c16:uniqueId val="{0000000B-1918-4E3F-BA0E-0B762FF08245}"/>
            </c:ext>
          </c:extLst>
        </c:ser>
        <c:ser>
          <c:idx val="2"/>
          <c:order val="2"/>
          <c:tx>
            <c:v>Budget increase to account for future listings and historic growth in end. species budget</c:v>
          </c:tx>
          <c:cat>
            <c:numRef>
              <c:f>'Projections until 2022'!$A$3:$A$23</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'Projections until 2022'!$L$3:$L$23</c:f>
              <c:numCache>
                <c:formatCode>_("$"* #,##0_);_("$"* \(#,##0\);_("$"* "-"??_);_(@_)</c:formatCode>
                <c:ptCount val="21"/>
                <c:pt idx="10">
                  <c:v>125592.43397573162</c:v>
                </c:pt>
                <c:pt idx="11">
                  <c:v>128212.29214846539</c:v>
                </c:pt>
                <c:pt idx="12">
                  <c:v>130886.80056268239</c:v>
                </c:pt>
                <c:pt idx="13">
                  <c:v>133617.09922241996</c:v>
                </c:pt>
                <c:pt idx="14">
                  <c:v>136404.35191219967</c:v>
                </c:pt>
                <c:pt idx="15">
                  <c:v>139249.74669308818</c:v>
                </c:pt>
                <c:pt idx="16">
                  <c:v>142154.49640910601</c:v>
                </c:pt>
                <c:pt idx="17">
                  <c:v>145119.83920419996</c:v>
                </c:pt>
                <c:pt idx="18">
                  <c:v>148147.03904999958</c:v>
                </c:pt>
                <c:pt idx="19">
                  <c:v>151237.38628458258</c:v>
                </c:pt>
                <c:pt idx="20">
                  <c:v>154392.19816247898</c:v>
                </c:pt>
              </c:numCache>
            </c:numRef>
          </c:val>
          <c:smooth val="0"/>
          <c:extLst>
            <c:ext xmlns:c16="http://schemas.microsoft.com/office/drawing/2014/chart" uri="{C3380CC4-5D6E-409C-BE32-E72D297353CC}">
              <c16:uniqueId val="{0000000C-1918-4E3F-BA0E-0B762FF08245}"/>
            </c:ext>
          </c:extLst>
        </c:ser>
        <c:dLbls>
          <c:showLegendKey val="0"/>
          <c:showVal val="0"/>
          <c:showCatName val="0"/>
          <c:showSerName val="0"/>
          <c:showPercent val="0"/>
          <c:showBubbleSize val="0"/>
        </c:dLbls>
        <c:marker val="1"/>
        <c:smooth val="0"/>
        <c:axId val="400441544"/>
        <c:axId val="400441936"/>
      </c:lineChart>
      <c:catAx>
        <c:axId val="400441544"/>
        <c:scaling>
          <c:orientation val="minMax"/>
        </c:scaling>
        <c:delete val="0"/>
        <c:axPos val="b"/>
        <c:numFmt formatCode="General" sourceLinked="1"/>
        <c:majorTickMark val="out"/>
        <c:minorTickMark val="none"/>
        <c:tickLblPos val="nextTo"/>
        <c:crossAx val="400441936"/>
        <c:crosses val="autoZero"/>
        <c:auto val="1"/>
        <c:lblAlgn val="ctr"/>
        <c:lblOffset val="100"/>
        <c:noMultiLvlLbl val="0"/>
      </c:catAx>
      <c:valAx>
        <c:axId val="400441936"/>
        <c:scaling>
          <c:orientation val="minMax"/>
          <c:min val="70000"/>
        </c:scaling>
        <c:delete val="0"/>
        <c:axPos val="l"/>
        <c:majorGridlines/>
        <c:numFmt formatCode="_(&quot;$&quot;* #,##0_);_(&quot;$&quot;* \(#,##0\);_(&quot;$&quot;* &quot;-&quot;??_);_(@_)" sourceLinked="1"/>
        <c:majorTickMark val="out"/>
        <c:minorTickMark val="none"/>
        <c:tickLblPos val="nextTo"/>
        <c:crossAx val="400441544"/>
        <c:crosses val="autoZero"/>
        <c:crossBetween val="between"/>
      </c:valAx>
    </c:plotArea>
    <c:legend>
      <c:legendPos val="b"/>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Dollar/species - inflation adjusted </a:t>
            </a:r>
          </a:p>
        </c:rich>
      </c:tx>
      <c:overlay val="0"/>
    </c:title>
    <c:autoTitleDeleted val="0"/>
    <c:plotArea>
      <c:layout/>
      <c:lineChart>
        <c:grouping val="standard"/>
        <c:varyColors val="0"/>
        <c:ser>
          <c:idx val="0"/>
          <c:order val="0"/>
          <c:cat>
            <c:numRef>
              <c:f>'All funding info'!$A$19:$A$44</c:f>
              <c:numCache>
                <c:formatCode>General</c:formatCode>
                <c:ptCount val="26"/>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numCache>
            </c:numRef>
          </c:cat>
          <c:val>
            <c:numRef>
              <c:f>'All funding info'!$V$19:$V$45</c:f>
              <c:numCache>
                <c:formatCode>_("$"* #,##0_);_("$"* \(#,##0\);_("$"* "-"??_);_(@_)</c:formatCode>
                <c:ptCount val="27"/>
                <c:pt idx="0">
                  <c:v>194183.5155316607</c:v>
                </c:pt>
                <c:pt idx="1">
                  <c:v>187215.52029519324</c:v>
                </c:pt>
                <c:pt idx="2">
                  <c:v>223029.31525899665</c:v>
                </c:pt>
                <c:pt idx="3">
                  <c:v>213479.2911555607</c:v>
                </c:pt>
                <c:pt idx="4">
                  <c:v>196384.16794226985</c:v>
                </c:pt>
                <c:pt idx="5">
                  <c:v>230630.75646296074</c:v>
                </c:pt>
                <c:pt idx="6">
                  <c:v>235310.44036162147</c:v>
                </c:pt>
                <c:pt idx="7">
                  <c:v>199573.61642234967</c:v>
                </c:pt>
                <c:pt idx="8">
                  <c:v>190087.87025626728</c:v>
                </c:pt>
                <c:pt idx="9">
                  <c:v>186633.17238998221</c:v>
                </c:pt>
                <c:pt idx="10">
                  <c:v>224308.87102315674</c:v>
                </c:pt>
                <c:pt idx="11">
                  <c:v>215723.59513306638</c:v>
                </c:pt>
                <c:pt idx="12">
                  <c:v>230156.24845265617</c:v>
                </c:pt>
                <c:pt idx="13">
                  <c:v>235120.2395802027</c:v>
                </c:pt>
                <c:pt idx="14">
                  <c:v>219853.71721877158</c:v>
                </c:pt>
                <c:pt idx="15">
                  <c:v>240045.5631259947</c:v>
                </c:pt>
                <c:pt idx="16">
                  <c:v>243846.58848007538</c:v>
                </c:pt>
                <c:pt idx="17">
                  <c:v>242540.42756451148</c:v>
                </c:pt>
                <c:pt idx="18">
                  <c:v>222468.23083438736</c:v>
                </c:pt>
                <c:pt idx="19">
                  <c:v>232907.33053870982</c:v>
                </c:pt>
                <c:pt idx="20">
                  <c:v>239719.69741900353</c:v>
                </c:pt>
                <c:pt idx="21">
                  <c:v>260344.06970944919</c:v>
                </c:pt>
                <c:pt idx="22">
                  <c:v>240081.76000353869</c:v>
                </c:pt>
                <c:pt idx="23">
                  <c:v>224927.71464881979</c:v>
                </c:pt>
                <c:pt idx="24">
                  <c:v>206193.04824865013</c:v>
                </c:pt>
                <c:pt idx="25">
                  <c:v>184864.51442598147</c:v>
                </c:pt>
                <c:pt idx="26">
                  <c:v>182643.39326780968</c:v>
                </c:pt>
              </c:numCache>
            </c:numRef>
          </c:val>
          <c:smooth val="0"/>
          <c:extLst>
            <c:ext xmlns:c16="http://schemas.microsoft.com/office/drawing/2014/chart" uri="{C3380CC4-5D6E-409C-BE32-E72D297353CC}">
              <c16:uniqueId val="{00000000-4AE8-4FE0-A772-229B999A8041}"/>
            </c:ext>
          </c:extLst>
        </c:ser>
        <c:ser>
          <c:idx val="1"/>
          <c:order val="1"/>
          <c:cat>
            <c:numRef>
              <c:f>'All funding info'!$A$19:$A$44</c:f>
              <c:numCache>
                <c:formatCode>General</c:formatCode>
                <c:ptCount val="26"/>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numCache>
            </c:numRef>
          </c:cat>
          <c:val>
            <c:numRef>
              <c:f>'All funding info'!$X$19:$X$45</c:f>
              <c:numCache>
                <c:formatCode>_("$"* #,##0_);_("$"* \(#,##0\);_("$"* "-"??_);_(@_)</c:formatCode>
                <c:ptCount val="27"/>
                <c:pt idx="0">
                  <c:v>75837.670250896059</c:v>
                </c:pt>
                <c:pt idx="1">
                  <c:v>77347.361684139571</c:v>
                </c:pt>
                <c:pt idx="2">
                  <c:v>86024.099115610443</c:v>
                </c:pt>
                <c:pt idx="3">
                  <c:v>82792.523999236393</c:v>
                </c:pt>
                <c:pt idx="4">
                  <c:v>81144.631532910556</c:v>
                </c:pt>
                <c:pt idx="5">
                  <c:v>108955.75805893682</c:v>
                </c:pt>
                <c:pt idx="6">
                  <c:v>120374.65846704437</c:v>
                </c:pt>
                <c:pt idx="7">
                  <c:v>96635.966379859776</c:v>
                </c:pt>
                <c:pt idx="8">
                  <c:v>97546.10082184225</c:v>
                </c:pt>
                <c:pt idx="9">
                  <c:v>98964.190901123424</c:v>
                </c:pt>
                <c:pt idx="10">
                  <c:v>135161.25541125541</c:v>
                </c:pt>
                <c:pt idx="11">
                  <c:v>123111.12806644228</c:v>
                </c:pt>
                <c:pt idx="12">
                  <c:v>132630.27692514556</c:v>
                </c:pt>
                <c:pt idx="13">
                  <c:v>134547.3393423424</c:v>
                </c:pt>
                <c:pt idx="14">
                  <c:v>130929.09592822636</c:v>
                </c:pt>
                <c:pt idx="15">
                  <c:v>139942.47312578736</c:v>
                </c:pt>
                <c:pt idx="16">
                  <c:v>140491.46855874965</c:v>
                </c:pt>
                <c:pt idx="17">
                  <c:v>139470.72435488511</c:v>
                </c:pt>
                <c:pt idx="18">
                  <c:v>129321.39582407482</c:v>
                </c:pt>
                <c:pt idx="19">
                  <c:v>133086.36617382243</c:v>
                </c:pt>
                <c:pt idx="20">
                  <c:v>137073.29699342037</c:v>
                </c:pt>
                <c:pt idx="21">
                  <c:v>150124.72800093784</c:v>
                </c:pt>
                <c:pt idx="22">
                  <c:v>139805.31609693397</c:v>
                </c:pt>
                <c:pt idx="23">
                  <c:v>132047.09739434501</c:v>
                </c:pt>
                <c:pt idx="24">
                  <c:v>122259.64742258526</c:v>
                </c:pt>
                <c:pt idx="25">
                  <c:v>112015.27069465685</c:v>
                </c:pt>
                <c:pt idx="26">
                  <c:v>108470.84639498433</c:v>
                </c:pt>
              </c:numCache>
            </c:numRef>
          </c:val>
          <c:smooth val="0"/>
          <c:extLst>
            <c:ext xmlns:c16="http://schemas.microsoft.com/office/drawing/2014/chart" uri="{C3380CC4-5D6E-409C-BE32-E72D297353CC}">
              <c16:uniqueId val="{00000001-4AE8-4FE0-A772-229B999A8041}"/>
            </c:ext>
          </c:extLst>
        </c:ser>
        <c:dLbls>
          <c:showLegendKey val="0"/>
          <c:showVal val="0"/>
          <c:showCatName val="0"/>
          <c:showSerName val="0"/>
          <c:showPercent val="0"/>
          <c:showBubbleSize val="0"/>
        </c:dLbls>
        <c:marker val="1"/>
        <c:smooth val="0"/>
        <c:axId val="400335896"/>
        <c:axId val="400340376"/>
      </c:lineChart>
      <c:catAx>
        <c:axId val="400335896"/>
        <c:scaling>
          <c:orientation val="minMax"/>
        </c:scaling>
        <c:delete val="0"/>
        <c:axPos val="b"/>
        <c:numFmt formatCode="General" sourceLinked="1"/>
        <c:majorTickMark val="out"/>
        <c:minorTickMark val="none"/>
        <c:tickLblPos val="nextTo"/>
        <c:crossAx val="400340376"/>
        <c:crosses val="autoZero"/>
        <c:auto val="1"/>
        <c:lblAlgn val="ctr"/>
        <c:lblOffset val="100"/>
        <c:noMultiLvlLbl val="0"/>
      </c:catAx>
      <c:valAx>
        <c:axId val="400340376"/>
        <c:scaling>
          <c:orientation val="minMax"/>
          <c:max val="270000"/>
          <c:min val="50000"/>
        </c:scaling>
        <c:delete val="0"/>
        <c:axPos val="l"/>
        <c:majorGridlines/>
        <c:numFmt formatCode="_(&quot;$&quot;* #,##0_);_(&quot;$&quot;* \(#,##0\);_(&quot;$&quot;* &quot;-&quot;??_);_(@_)" sourceLinked="1"/>
        <c:majorTickMark val="out"/>
        <c:minorTickMark val="none"/>
        <c:tickLblPos val="nextTo"/>
        <c:crossAx val="400335896"/>
        <c:crosses val="autoZero"/>
        <c:crossBetween val="between"/>
      </c:valAx>
    </c:plotArea>
    <c:legend>
      <c:legendPos val="b"/>
      <c:overlay val="0"/>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Dollar</a:t>
            </a:r>
            <a:r>
              <a:rPr lang="en-US" sz="1100" baseline="0"/>
              <a:t> per </a:t>
            </a:r>
            <a:r>
              <a:rPr lang="en-US" sz="1100"/>
              <a:t>species (recovery and consultation) - inflation adjusted</a:t>
            </a:r>
          </a:p>
        </c:rich>
      </c:tx>
      <c:layout>
        <c:manualLayout>
          <c:xMode val="edge"/>
          <c:yMode val="edge"/>
          <c:x val="0.16177344726196871"/>
          <c:y val="2.5769092007494946E-2"/>
        </c:manualLayout>
      </c:layout>
      <c:overlay val="1"/>
    </c:title>
    <c:autoTitleDeleted val="0"/>
    <c:plotArea>
      <c:layout>
        <c:manualLayout>
          <c:layoutTarget val="inner"/>
          <c:xMode val="edge"/>
          <c:yMode val="edge"/>
          <c:x val="0.15730862136328952"/>
          <c:y val="0.12704194700722227"/>
          <c:w val="0.8053958840815657"/>
          <c:h val="0.69163898497031651"/>
        </c:manualLayout>
      </c:layout>
      <c:lineChart>
        <c:grouping val="standard"/>
        <c:varyColors val="0"/>
        <c:ser>
          <c:idx val="0"/>
          <c:order val="0"/>
          <c:cat>
            <c:numRef>
              <c:f>'All funding info'!$A$19:$A$44</c:f>
              <c:numCache>
                <c:formatCode>General</c:formatCode>
                <c:ptCount val="26"/>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numCache>
            </c:numRef>
          </c:cat>
          <c:val>
            <c:numRef>
              <c:f>'All funding info'!$Y$19:$Y$46</c:f>
              <c:numCache>
                <c:formatCode>_("$"* #,##0_);_("$"* \(#,##0\);_("$"* "-"??_);_(@_)</c:formatCode>
                <c:ptCount val="28"/>
                <c:pt idx="0">
                  <c:v>30311.995221027479</c:v>
                </c:pt>
                <c:pt idx="1">
                  <c:v>33722.445141808901</c:v>
                </c:pt>
                <c:pt idx="2">
                  <c:v>39968.680924421467</c:v>
                </c:pt>
                <c:pt idx="3">
                  <c:v>44031.580088428083</c:v>
                </c:pt>
                <c:pt idx="4">
                  <c:v>41536.99249216415</c:v>
                </c:pt>
                <c:pt idx="5">
                  <c:v>56715.124953790932</c:v>
                </c:pt>
                <c:pt idx="6">
                  <c:v>67851.822122558311</c:v>
                </c:pt>
                <c:pt idx="7">
                  <c:v>58497.317824516671</c:v>
                </c:pt>
                <c:pt idx="8">
                  <c:v>57376.823509305323</c:v>
                </c:pt>
                <c:pt idx="9">
                  <c:v>54443.704352906811</c:v>
                </c:pt>
                <c:pt idx="10">
                  <c:v>80592.781557067268</c:v>
                </c:pt>
                <c:pt idx="11">
                  <c:v>65218.814200655033</c:v>
                </c:pt>
                <c:pt idx="12">
                  <c:v>65614.960435695684</c:v>
                </c:pt>
                <c:pt idx="13">
                  <c:v>68074.075354640576</c:v>
                </c:pt>
                <c:pt idx="14">
                  <c:v>62697.985679779151</c:v>
                </c:pt>
                <c:pt idx="15">
                  <c:v>69366.495157500249</c:v>
                </c:pt>
                <c:pt idx="16">
                  <c:v>68541.755053275789</c:v>
                </c:pt>
                <c:pt idx="17">
                  <c:v>69412.65307015898</c:v>
                </c:pt>
                <c:pt idx="18">
                  <c:v>60406.161711696317</c:v>
                </c:pt>
                <c:pt idx="19">
                  <c:v>62817.847153337505</c:v>
                </c:pt>
                <c:pt idx="20">
                  <c:v>64708.786458979215</c:v>
                </c:pt>
                <c:pt idx="21">
                  <c:v>71432.508509400053</c:v>
                </c:pt>
                <c:pt idx="22">
                  <c:v>64719.902238163755</c:v>
                </c:pt>
                <c:pt idx="23">
                  <c:v>62142.547508375057</c:v>
                </c:pt>
                <c:pt idx="24">
                  <c:v>56734.263810051227</c:v>
                </c:pt>
                <c:pt idx="25">
                  <c:v>50529.095253386738</c:v>
                </c:pt>
                <c:pt idx="26">
                  <c:v>49862.274152180107</c:v>
                </c:pt>
                <c:pt idx="27">
                  <c:v>49736.81018799272</c:v>
                </c:pt>
              </c:numCache>
            </c:numRef>
          </c:val>
          <c:smooth val="0"/>
          <c:extLst>
            <c:ext xmlns:c16="http://schemas.microsoft.com/office/drawing/2014/chart" uri="{C3380CC4-5D6E-409C-BE32-E72D297353CC}">
              <c16:uniqueId val="{00000000-2018-4EEF-9D65-C9AB55B07D44}"/>
            </c:ext>
          </c:extLst>
        </c:ser>
        <c:ser>
          <c:idx val="1"/>
          <c:order val="1"/>
          <c:cat>
            <c:numRef>
              <c:f>'All funding info'!$A$19:$A$44</c:f>
              <c:numCache>
                <c:formatCode>General</c:formatCode>
                <c:ptCount val="26"/>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numCache>
            </c:numRef>
          </c:cat>
          <c:val>
            <c:numRef>
              <c:f>'All funding info'!$Z$19:$Z$45</c:f>
              <c:numCache>
                <c:formatCode>_("$"* #,##0_);_("$"* \(#,##0\);_("$"* "-"??_);_(@_)</c:formatCode>
                <c:ptCount val="27"/>
                <c:pt idx="0">
                  <c:v>11723.906810035844</c:v>
                </c:pt>
                <c:pt idx="1">
                  <c:v>11733.554394647121</c:v>
                </c:pt>
                <c:pt idx="2">
                  <c:v>14122.839288134164</c:v>
                </c:pt>
                <c:pt idx="3">
                  <c:v>18827.00884184918</c:v>
                </c:pt>
                <c:pt idx="4">
                  <c:v>19573.000947590932</c:v>
                </c:pt>
                <c:pt idx="5">
                  <c:v>25832.709046883097</c:v>
                </c:pt>
                <c:pt idx="6">
                  <c:v>31259.443297743121</c:v>
                </c:pt>
                <c:pt idx="7">
                  <c:v>25637.85186955598</c:v>
                </c:pt>
                <c:pt idx="8">
                  <c:v>25982.85914745487</c:v>
                </c:pt>
                <c:pt idx="9">
                  <c:v>30553.099089050011</c:v>
                </c:pt>
                <c:pt idx="10">
                  <c:v>33213.100391671818</c:v>
                </c:pt>
                <c:pt idx="11">
                  <c:v>36771.20947087121</c:v>
                </c:pt>
                <c:pt idx="12">
                  <c:v>46879.578150346628</c:v>
                </c:pt>
                <c:pt idx="13">
                  <c:v>48688.848935213871</c:v>
                </c:pt>
                <c:pt idx="14">
                  <c:v>49739.811939268468</c:v>
                </c:pt>
                <c:pt idx="15">
                  <c:v>48160.706585604996</c:v>
                </c:pt>
                <c:pt idx="16">
                  <c:v>47214.056518664809</c:v>
                </c:pt>
                <c:pt idx="17">
                  <c:v>45289.675503771243</c:v>
                </c:pt>
                <c:pt idx="18">
                  <c:v>45238.373387118219</c:v>
                </c:pt>
                <c:pt idx="19">
                  <c:v>45766.897044839498</c:v>
                </c:pt>
                <c:pt idx="20">
                  <c:v>46389.019667045883</c:v>
                </c:pt>
                <c:pt idx="21">
                  <c:v>49654.212803326212</c:v>
                </c:pt>
                <c:pt idx="22">
                  <c:v>49307.10044190225</c:v>
                </c:pt>
                <c:pt idx="23">
                  <c:v>45735.251947961515</c:v>
                </c:pt>
                <c:pt idx="24">
                  <c:v>42941.131916562823</c:v>
                </c:pt>
                <c:pt idx="25">
                  <c:v>40434.57554794781</c:v>
                </c:pt>
                <c:pt idx="26">
                  <c:v>40028.816266477559</c:v>
                </c:pt>
              </c:numCache>
            </c:numRef>
          </c:val>
          <c:smooth val="0"/>
          <c:extLst>
            <c:ext xmlns:c16="http://schemas.microsoft.com/office/drawing/2014/chart" uri="{C3380CC4-5D6E-409C-BE32-E72D297353CC}">
              <c16:uniqueId val="{00000001-2018-4EEF-9D65-C9AB55B07D44}"/>
            </c:ext>
          </c:extLst>
        </c:ser>
        <c:dLbls>
          <c:showLegendKey val="0"/>
          <c:showVal val="0"/>
          <c:showCatName val="0"/>
          <c:showSerName val="0"/>
          <c:showPercent val="0"/>
          <c:showBubbleSize val="0"/>
        </c:dLbls>
        <c:marker val="1"/>
        <c:smooth val="0"/>
        <c:axId val="400970728"/>
        <c:axId val="400975208"/>
      </c:lineChart>
      <c:catAx>
        <c:axId val="400970728"/>
        <c:scaling>
          <c:orientation val="minMax"/>
        </c:scaling>
        <c:delete val="0"/>
        <c:axPos val="b"/>
        <c:numFmt formatCode="General" sourceLinked="1"/>
        <c:majorTickMark val="out"/>
        <c:minorTickMark val="none"/>
        <c:tickLblPos val="nextTo"/>
        <c:crossAx val="400975208"/>
        <c:crosses val="autoZero"/>
        <c:auto val="1"/>
        <c:lblAlgn val="ctr"/>
        <c:lblOffset val="100"/>
        <c:noMultiLvlLbl val="0"/>
      </c:catAx>
      <c:valAx>
        <c:axId val="400975208"/>
        <c:scaling>
          <c:orientation val="minMax"/>
        </c:scaling>
        <c:delete val="0"/>
        <c:axPos val="l"/>
        <c:majorGridlines/>
        <c:numFmt formatCode="_(&quot;$&quot;* #,##0_);_(&quot;$&quot;* \(#,##0\);_(&quot;$&quot;* &quot;-&quot;??_);_(@_)" sourceLinked="1"/>
        <c:majorTickMark val="out"/>
        <c:minorTickMark val="none"/>
        <c:tickLblPos val="nextTo"/>
        <c:crossAx val="400970728"/>
        <c:crosses val="autoZero"/>
        <c:crossBetween val="between"/>
      </c:valAx>
    </c:plotArea>
    <c:legend>
      <c:legendPos val="b"/>
      <c:overlay val="0"/>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0431480571684799"/>
          <c:y val="2.1940931671850045E-2"/>
        </c:manualLayout>
      </c:layout>
      <c:overlay val="0"/>
    </c:title>
    <c:autoTitleDeleted val="0"/>
    <c:plotArea>
      <c:layout/>
      <c:lineChart>
        <c:grouping val="standard"/>
        <c:varyColors val="0"/>
        <c:ser>
          <c:idx val="0"/>
          <c:order val="0"/>
          <c:tx>
            <c:v>Fed and state funding - inflation adjusted</c:v>
          </c:tx>
          <c:cat>
            <c:numRef>
              <c:f>'All funding info'!$A$19:$A$46</c:f>
              <c:numCache>
                <c:formatCode>General</c:formatCode>
                <c:ptCount val="28"/>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numCache>
            </c:numRef>
          </c:cat>
          <c:val>
            <c:numRef>
              <c:f>'All funding info'!$AD$19:$AD$46</c:f>
              <c:numCache>
                <c:formatCode>_("$"* #,##0_);_("$"* \(#,##0\);_("$"* "-"??_);_(@_)</c:formatCode>
                <c:ptCount val="28"/>
              </c:numCache>
            </c:numRef>
          </c:val>
          <c:smooth val="0"/>
          <c:extLst>
            <c:ext xmlns:c16="http://schemas.microsoft.com/office/drawing/2014/chart" uri="{C3380CC4-5D6E-409C-BE32-E72D297353CC}">
              <c16:uniqueId val="{00000000-ABAC-4D03-9388-68C576F8BACD}"/>
            </c:ext>
          </c:extLst>
        </c:ser>
        <c:dLbls>
          <c:showLegendKey val="0"/>
          <c:showVal val="0"/>
          <c:showCatName val="0"/>
          <c:showSerName val="0"/>
          <c:showPercent val="0"/>
          <c:showBubbleSize val="0"/>
        </c:dLbls>
        <c:marker val="1"/>
        <c:smooth val="0"/>
        <c:axId val="401030744"/>
        <c:axId val="400989848"/>
      </c:lineChart>
      <c:catAx>
        <c:axId val="401030744"/>
        <c:scaling>
          <c:orientation val="minMax"/>
        </c:scaling>
        <c:delete val="0"/>
        <c:axPos val="b"/>
        <c:numFmt formatCode="General" sourceLinked="1"/>
        <c:majorTickMark val="out"/>
        <c:minorTickMark val="none"/>
        <c:tickLblPos val="nextTo"/>
        <c:crossAx val="400989848"/>
        <c:crosses val="autoZero"/>
        <c:auto val="1"/>
        <c:lblAlgn val="ctr"/>
        <c:lblOffset val="100"/>
        <c:noMultiLvlLbl val="0"/>
      </c:catAx>
      <c:valAx>
        <c:axId val="400989848"/>
        <c:scaling>
          <c:orientation val="minMax"/>
        </c:scaling>
        <c:delete val="0"/>
        <c:axPos val="l"/>
        <c:majorGridlines/>
        <c:numFmt formatCode="_(&quot;$&quot;* #,##0_);_(&quot;$&quot;* \(#,##0\);_(&quot;$&quot;* &quot;-&quot;??_);_(@_)" sourceLinked="1"/>
        <c:majorTickMark val="out"/>
        <c:minorTickMark val="none"/>
        <c:tickLblPos val="nextTo"/>
        <c:crossAx val="401030744"/>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'All funding info'!$A$19:$A$44</c:f>
              <c:numCache>
                <c:formatCode>General</c:formatCode>
                <c:ptCount val="26"/>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numCache>
            </c:numRef>
          </c:cat>
          <c:val>
            <c:numRef>
              <c:f>'All funding info'!$R$19:$R$44</c:f>
              <c:numCache>
                <c:formatCode>_("$"* #,##0_);_("$"* \(#,##0\);_("$"* "-"??_);_(@_)</c:formatCode>
                <c:ptCount val="26"/>
                <c:pt idx="0">
                  <c:v>40952341.935483873</c:v>
                </c:pt>
                <c:pt idx="1">
                  <c:v>44938817.138485089</c:v>
                </c:pt>
                <c:pt idx="2">
                  <c:v>56861929.515418507</c:v>
                </c:pt>
                <c:pt idx="3">
                  <c:v>61514845.331432641</c:v>
                </c:pt>
                <c:pt idx="4">
                  <c:v>65483717.647058822</c:v>
                </c:pt>
                <c:pt idx="5">
                  <c:v>99040784.075573564</c:v>
                </c:pt>
                <c:pt idx="6">
                  <c:v>111587308.39895013</c:v>
                </c:pt>
                <c:pt idx="7">
                  <c:v>92770527.724665388</c:v>
                </c:pt>
                <c:pt idx="8">
                  <c:v>101350398.75389409</c:v>
                </c:pt>
                <c:pt idx="9">
                  <c:v>114303640.49079755</c:v>
                </c:pt>
                <c:pt idx="10">
                  <c:v>160571571.42857143</c:v>
                </c:pt>
                <c:pt idx="11">
                  <c:v>151796020.90592334</c:v>
                </c:pt>
                <c:pt idx="12">
                  <c:v>164859434.21795595</c:v>
                </c:pt>
                <c:pt idx="13">
                  <c:v>168722363.53529736</c:v>
                </c:pt>
                <c:pt idx="14">
                  <c:v>164970660.86956522</c:v>
                </c:pt>
                <c:pt idx="15">
                  <c:v>175068033.88035998</c:v>
                </c:pt>
                <c:pt idx="16">
                  <c:v>177019250.38402456</c:v>
                </c:pt>
                <c:pt idx="17">
                  <c:v>176988349.20634919</c:v>
                </c:pt>
                <c:pt idx="18">
                  <c:v>164238172.69657502</c:v>
                </c:pt>
                <c:pt idx="19">
                  <c:v>168753512.30840686</c:v>
                </c:pt>
                <c:pt idx="20">
                  <c:v>177784066.20046622</c:v>
                </c:pt>
                <c:pt idx="21">
                  <c:v>198464890.41723981</c:v>
                </c:pt>
                <c:pt idx="22">
                  <c:v>188317760.78257003</c:v>
                </c:pt>
                <c:pt idx="23">
                  <c:v>184997983.44947737</c:v>
                </c:pt>
                <c:pt idx="24">
                  <c:v>181922355.36480686</c:v>
                </c:pt>
                <c:pt idx="25">
                  <c:v>175303898.63713798</c:v>
                </c:pt>
              </c:numCache>
            </c:numRef>
          </c:val>
          <c:smooth val="0"/>
          <c:extLst>
            <c:ext xmlns:c16="http://schemas.microsoft.com/office/drawing/2014/chart" uri="{C3380CC4-5D6E-409C-BE32-E72D297353CC}">
              <c16:uniqueId val="{00000000-E357-4C78-B2CF-9FAE477FCFEB}"/>
            </c:ext>
          </c:extLst>
        </c:ser>
        <c:dLbls>
          <c:showLegendKey val="0"/>
          <c:showVal val="0"/>
          <c:showCatName val="0"/>
          <c:showSerName val="0"/>
          <c:showPercent val="0"/>
          <c:showBubbleSize val="0"/>
        </c:dLbls>
        <c:marker val="1"/>
        <c:smooth val="0"/>
        <c:axId val="401074688"/>
        <c:axId val="401075072"/>
      </c:lineChart>
      <c:catAx>
        <c:axId val="401074688"/>
        <c:scaling>
          <c:orientation val="minMax"/>
        </c:scaling>
        <c:delete val="0"/>
        <c:axPos val="b"/>
        <c:numFmt formatCode="General" sourceLinked="1"/>
        <c:majorTickMark val="out"/>
        <c:minorTickMark val="none"/>
        <c:tickLblPos val="nextTo"/>
        <c:crossAx val="401075072"/>
        <c:crosses val="autoZero"/>
        <c:auto val="1"/>
        <c:lblAlgn val="ctr"/>
        <c:lblOffset val="100"/>
        <c:noMultiLvlLbl val="0"/>
      </c:catAx>
      <c:valAx>
        <c:axId val="401075072"/>
        <c:scaling>
          <c:orientation val="minMax"/>
        </c:scaling>
        <c:delete val="0"/>
        <c:axPos val="l"/>
        <c:majorGridlines/>
        <c:numFmt formatCode="_(&quot;$&quot;* #,##0_);_(&quot;$&quot;* \(#,##0\);_(&quot;$&quot;* &quot;-&quot;??_);_(@_)" sourceLinked="1"/>
        <c:majorTickMark val="out"/>
        <c:minorTickMark val="none"/>
        <c:tickLblPos val="nextTo"/>
        <c:crossAx val="401074688"/>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a:solidFill>
                <a:srgbClr val="C00000"/>
              </a:solidFill>
            </a:ln>
          </c:spPr>
          <c:marker>
            <c:symbol val="none"/>
          </c:marker>
          <c:cat>
            <c:numRef>
              <c:f>'All funding info'!$A$19:$A$44</c:f>
              <c:numCache>
                <c:formatCode>General</c:formatCode>
                <c:ptCount val="26"/>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numCache>
            </c:numRef>
          </c:cat>
          <c:val>
            <c:numRef>
              <c:f>'All funding info'!$Y$19:$Y$44</c:f>
              <c:numCache>
                <c:formatCode>_("$"* #,##0_);_("$"* \(#,##0\);_("$"* "-"??_);_(@_)</c:formatCode>
                <c:ptCount val="26"/>
                <c:pt idx="0">
                  <c:v>30311.995221027479</c:v>
                </c:pt>
                <c:pt idx="1">
                  <c:v>33722.445141808901</c:v>
                </c:pt>
                <c:pt idx="2">
                  <c:v>39968.680924421467</c:v>
                </c:pt>
                <c:pt idx="3">
                  <c:v>44031.580088428083</c:v>
                </c:pt>
                <c:pt idx="4">
                  <c:v>41536.99249216415</c:v>
                </c:pt>
                <c:pt idx="5">
                  <c:v>56715.124953790932</c:v>
                </c:pt>
                <c:pt idx="6">
                  <c:v>67851.822122558311</c:v>
                </c:pt>
                <c:pt idx="7">
                  <c:v>58497.317824516671</c:v>
                </c:pt>
                <c:pt idx="8">
                  <c:v>57376.823509305323</c:v>
                </c:pt>
                <c:pt idx="9">
                  <c:v>54443.704352906811</c:v>
                </c:pt>
                <c:pt idx="10">
                  <c:v>80592.781557067268</c:v>
                </c:pt>
                <c:pt idx="11">
                  <c:v>65218.814200655033</c:v>
                </c:pt>
                <c:pt idx="12">
                  <c:v>65614.960435695684</c:v>
                </c:pt>
                <c:pt idx="13">
                  <c:v>68074.075354640576</c:v>
                </c:pt>
                <c:pt idx="14">
                  <c:v>62697.985679779151</c:v>
                </c:pt>
                <c:pt idx="15">
                  <c:v>69366.495157500249</c:v>
                </c:pt>
                <c:pt idx="16">
                  <c:v>68541.755053275789</c:v>
                </c:pt>
                <c:pt idx="17">
                  <c:v>69412.65307015898</c:v>
                </c:pt>
                <c:pt idx="18">
                  <c:v>60406.161711696317</c:v>
                </c:pt>
                <c:pt idx="19">
                  <c:v>62817.847153337505</c:v>
                </c:pt>
                <c:pt idx="20">
                  <c:v>64708.786458979215</c:v>
                </c:pt>
                <c:pt idx="21">
                  <c:v>71432.508509400053</c:v>
                </c:pt>
                <c:pt idx="22">
                  <c:v>64719.902238163755</c:v>
                </c:pt>
                <c:pt idx="23">
                  <c:v>62142.547508375057</c:v>
                </c:pt>
                <c:pt idx="24">
                  <c:v>56734.263810051227</c:v>
                </c:pt>
                <c:pt idx="25">
                  <c:v>50529.095253386738</c:v>
                </c:pt>
              </c:numCache>
            </c:numRef>
          </c:val>
          <c:smooth val="0"/>
          <c:extLst>
            <c:ext xmlns:c16="http://schemas.microsoft.com/office/drawing/2014/chart" uri="{C3380CC4-5D6E-409C-BE32-E72D297353CC}">
              <c16:uniqueId val="{00000000-84B7-4ECF-9D2F-53A09E1105F8}"/>
            </c:ext>
          </c:extLst>
        </c:ser>
        <c:dLbls>
          <c:showLegendKey val="0"/>
          <c:showVal val="0"/>
          <c:showCatName val="0"/>
          <c:showSerName val="0"/>
          <c:showPercent val="0"/>
          <c:showBubbleSize val="0"/>
        </c:dLbls>
        <c:smooth val="0"/>
        <c:axId val="85008608"/>
        <c:axId val="401035248"/>
      </c:lineChart>
      <c:catAx>
        <c:axId val="85008608"/>
        <c:scaling>
          <c:orientation val="minMax"/>
        </c:scaling>
        <c:delete val="0"/>
        <c:axPos val="b"/>
        <c:numFmt formatCode="General" sourceLinked="1"/>
        <c:majorTickMark val="out"/>
        <c:minorTickMark val="none"/>
        <c:tickLblPos val="nextTo"/>
        <c:crossAx val="401035248"/>
        <c:crosses val="autoZero"/>
        <c:auto val="1"/>
        <c:lblAlgn val="ctr"/>
        <c:lblOffset val="100"/>
        <c:tickLblSkip val="3"/>
        <c:tickMarkSkip val="3"/>
        <c:noMultiLvlLbl val="0"/>
      </c:catAx>
      <c:valAx>
        <c:axId val="401035248"/>
        <c:scaling>
          <c:orientation val="minMax"/>
          <c:min val="0"/>
        </c:scaling>
        <c:delete val="0"/>
        <c:axPos val="l"/>
        <c:majorGridlines>
          <c:spPr>
            <a:ln>
              <a:noFill/>
            </a:ln>
          </c:spPr>
        </c:majorGridlines>
        <c:numFmt formatCode="_(&quot;$&quot;* #,##0_);_(&quot;$&quot;* \(#,##0\);_(&quot;$&quot;* &quot;-&quot;??_);_(@_)" sourceLinked="1"/>
        <c:majorTickMark val="out"/>
        <c:minorTickMark val="none"/>
        <c:tickLblPos val="nextTo"/>
        <c:crossAx val="85008608"/>
        <c:crosses val="autoZero"/>
        <c:crossBetween val="between"/>
        <c:dispUnits>
          <c:builtInUnit val="thousands"/>
          <c:dispUnitsLbl>
            <c:layout>
              <c:manualLayout>
                <c:xMode val="edge"/>
                <c:yMode val="edge"/>
                <c:x val="2.7777777777777776E-2"/>
                <c:y val="7.4374817731116941E-2"/>
              </c:manualLayout>
            </c:layout>
            <c:tx>
              <c:rich>
                <a:bodyPr/>
                <a:lstStyle/>
                <a:p>
                  <a:pPr>
                    <a:defRPr/>
                  </a:pPr>
                  <a:r>
                    <a:rPr lang="en-US" b="0"/>
                    <a:t>Recovery</a:t>
                  </a:r>
                  <a:r>
                    <a:rPr lang="en-US" b="0" baseline="0"/>
                    <a:t> funding per species (t</a:t>
                  </a:r>
                  <a:r>
                    <a:rPr lang="en-US" b="0"/>
                    <a:t>housands)</a:t>
                  </a:r>
                </a:p>
              </c:rich>
            </c:tx>
          </c:dispUnitsLbl>
        </c:dispUnits>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82894372488348"/>
          <c:y val="2.8597986365241405E-2"/>
          <c:w val="0.80628621596991623"/>
          <c:h val="0.87914439283583956"/>
        </c:manualLayout>
      </c:layout>
      <c:lineChart>
        <c:grouping val="standard"/>
        <c:varyColors val="0"/>
        <c:ser>
          <c:idx val="0"/>
          <c:order val="0"/>
          <c:tx>
            <c:strRef>
              <c:f>'All funding info'!$P$2</c:f>
              <c:strCache>
                <c:ptCount val="1"/>
                <c:pt idx="0">
                  <c:v>Appropriated amount for ecological services (old structure - through 2015)</c:v>
                </c:pt>
              </c:strCache>
            </c:strRef>
          </c:tx>
          <c:cat>
            <c:numRef>
              <c:f>'All funding info'!$A$14:$A$45</c:f>
              <c:numCache>
                <c:formatCode>General</c:formatCode>
                <c:ptCount val="32"/>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numCache>
            </c:numRef>
          </c:cat>
          <c:val>
            <c:numRef>
              <c:f>'All funding info'!$P$14:$P$44</c:f>
              <c:numCache>
                <c:formatCode>_("$"* #,##0_);_("$"* \(#,##0\);_("$"* "-"??_);_(@_)</c:formatCode>
                <c:ptCount val="31"/>
                <c:pt idx="0">
                  <c:v>72266656.396239579</c:v>
                </c:pt>
                <c:pt idx="1">
                  <c:v>90850306.696482047</c:v>
                </c:pt>
                <c:pt idx="2">
                  <c:v>82485675.186967298</c:v>
                </c:pt>
                <c:pt idx="3">
                  <c:v>99885625</c:v>
                </c:pt>
                <c:pt idx="4">
                  <c:v>100635027.89518173</c:v>
                </c:pt>
                <c:pt idx="5">
                  <c:v>104859098.38709678</c:v>
                </c:pt>
                <c:pt idx="6">
                  <c:v>108772217.29150727</c:v>
                </c:pt>
                <c:pt idx="7">
                  <c:v>147422377.38619679</c:v>
                </c:pt>
                <c:pt idx="8">
                  <c:v>158615113.3285816</c:v>
                </c:pt>
                <c:pt idx="9">
                  <c:v>158482023.52941176</c:v>
                </c:pt>
                <c:pt idx="10">
                  <c:v>209643357.62483132</c:v>
                </c:pt>
                <c:pt idx="11">
                  <c:v>218132778.2152231</c:v>
                </c:pt>
                <c:pt idx="12">
                  <c:v>191590671.76545569</c:v>
                </c:pt>
                <c:pt idx="13">
                  <c:v>197501297.1962617</c:v>
                </c:pt>
                <c:pt idx="14">
                  <c:v>215561314.11042947</c:v>
                </c:pt>
                <c:pt idx="15">
                  <c:v>266478938.77551022</c:v>
                </c:pt>
                <c:pt idx="16">
                  <c:v>265987192.79907086</c:v>
                </c:pt>
                <c:pt idx="17">
                  <c:v>286084216.82665163</c:v>
                </c:pt>
                <c:pt idx="18">
                  <c:v>294840780.4335742</c:v>
                </c:pt>
                <c:pt idx="19">
                  <c:v>277015683.69565219</c:v>
                </c:pt>
                <c:pt idx="20">
                  <c:v>300296999.47061938</c:v>
                </c:pt>
                <c:pt idx="21">
                  <c:v>307246701.48489499</c:v>
                </c:pt>
                <c:pt idx="22">
                  <c:v>307783802.57936507</c:v>
                </c:pt>
                <c:pt idx="23">
                  <c:v>282534653.15967196</c:v>
                </c:pt>
                <c:pt idx="24">
                  <c:v>295326495.12308407</c:v>
                </c:pt>
                <c:pt idx="25">
                  <c:v>310916447.55244756</c:v>
                </c:pt>
                <c:pt idx="26">
                  <c:v>344174860.15589184</c:v>
                </c:pt>
                <c:pt idx="27">
                  <c:v>323390130.72476661</c:v>
                </c:pt>
                <c:pt idx="28">
                  <c:v>315123728.22299653</c:v>
                </c:pt>
                <c:pt idx="29">
                  <c:v>306815255.79399139</c:v>
                </c:pt>
                <c:pt idx="30">
                  <c:v>289312965.07666099</c:v>
                </c:pt>
              </c:numCache>
            </c:numRef>
          </c:val>
          <c:smooth val="0"/>
          <c:extLst>
            <c:ext xmlns:c16="http://schemas.microsoft.com/office/drawing/2014/chart" uri="{C3380CC4-5D6E-409C-BE32-E72D297353CC}">
              <c16:uniqueId val="{00000000-6D93-4CDF-A188-CB8D83C9187E}"/>
            </c:ext>
          </c:extLst>
        </c:ser>
        <c:ser>
          <c:idx val="1"/>
          <c:order val="1"/>
          <c:tx>
            <c:strRef>
              <c:f>'All funding info'!$R$2</c:f>
              <c:strCache>
                <c:ptCount val="1"/>
                <c:pt idx="0">
                  <c:v>Appropriated amount for FWS endangered species program</c:v>
                </c:pt>
              </c:strCache>
            </c:strRef>
          </c:tx>
          <c:cat>
            <c:numRef>
              <c:f>'All funding info'!$A$14:$A$45</c:f>
              <c:numCache>
                <c:formatCode>General</c:formatCode>
                <c:ptCount val="32"/>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numCache>
            </c:numRef>
          </c:cat>
          <c:val>
            <c:numRef>
              <c:f>'All funding info'!$R$14:$R$44</c:f>
              <c:numCache>
                <c:formatCode>_("$"* #,##0_);_("$"* \(#,##0\);_("$"* "-"??_);_(@_)</c:formatCode>
                <c:ptCount val="31"/>
                <c:pt idx="0">
                  <c:v>29781185.753825836</c:v>
                </c:pt>
                <c:pt idx="1">
                  <c:v>37147780.671202607</c:v>
                </c:pt>
                <c:pt idx="2">
                  <c:v>36883981.753830552</c:v>
                </c:pt>
                <c:pt idx="3">
                  <c:v>39410250</c:v>
                </c:pt>
                <c:pt idx="4">
                  <c:v>38428104.818258666</c:v>
                </c:pt>
                <c:pt idx="5">
                  <c:v>40952341.935483873</c:v>
                </c:pt>
                <c:pt idx="6">
                  <c:v>44938817.138485089</c:v>
                </c:pt>
                <c:pt idx="7">
                  <c:v>56861929.515418507</c:v>
                </c:pt>
                <c:pt idx="8">
                  <c:v>61514845.331432641</c:v>
                </c:pt>
                <c:pt idx="9">
                  <c:v>65483717.647058822</c:v>
                </c:pt>
                <c:pt idx="10">
                  <c:v>99040784.075573564</c:v>
                </c:pt>
                <c:pt idx="11">
                  <c:v>111587308.39895013</c:v>
                </c:pt>
                <c:pt idx="12">
                  <c:v>92770527.724665388</c:v>
                </c:pt>
                <c:pt idx="13">
                  <c:v>101350398.75389409</c:v>
                </c:pt>
                <c:pt idx="14">
                  <c:v>114303640.49079755</c:v>
                </c:pt>
                <c:pt idx="15">
                  <c:v>160571571.42857143</c:v>
                </c:pt>
                <c:pt idx="16">
                  <c:v>151796020.90592334</c:v>
                </c:pt>
                <c:pt idx="17">
                  <c:v>164859434.21795595</c:v>
                </c:pt>
                <c:pt idx="18">
                  <c:v>168722363.53529736</c:v>
                </c:pt>
                <c:pt idx="19">
                  <c:v>164970660.86956522</c:v>
                </c:pt>
                <c:pt idx="20">
                  <c:v>175068033.88035998</c:v>
                </c:pt>
                <c:pt idx="21">
                  <c:v>177019250.38402456</c:v>
                </c:pt>
                <c:pt idx="22">
                  <c:v>176988349.20634919</c:v>
                </c:pt>
                <c:pt idx="23">
                  <c:v>164238172.69657502</c:v>
                </c:pt>
                <c:pt idx="24">
                  <c:v>168753512.30840686</c:v>
                </c:pt>
                <c:pt idx="25">
                  <c:v>177784066.20046622</c:v>
                </c:pt>
                <c:pt idx="26">
                  <c:v>198464890.41723981</c:v>
                </c:pt>
                <c:pt idx="27">
                  <c:v>188317760.78257003</c:v>
                </c:pt>
                <c:pt idx="28">
                  <c:v>184997983.44947737</c:v>
                </c:pt>
                <c:pt idx="29">
                  <c:v>181922355.36480686</c:v>
                </c:pt>
                <c:pt idx="30">
                  <c:v>175303898.63713798</c:v>
                </c:pt>
              </c:numCache>
            </c:numRef>
          </c:val>
          <c:smooth val="0"/>
          <c:extLst>
            <c:ext xmlns:c16="http://schemas.microsoft.com/office/drawing/2014/chart" uri="{C3380CC4-5D6E-409C-BE32-E72D297353CC}">
              <c16:uniqueId val="{00000001-6D93-4CDF-A188-CB8D83C9187E}"/>
            </c:ext>
          </c:extLst>
        </c:ser>
        <c:ser>
          <c:idx val="2"/>
          <c:order val="2"/>
          <c:tx>
            <c:strRef>
              <c:f>'All funding info'!$S$2</c:f>
              <c:strCache>
                <c:ptCount val="1"/>
                <c:pt idx="0">
                  <c:v>Appropriated amount for FWS recovery </c:v>
                </c:pt>
              </c:strCache>
            </c:strRef>
          </c:tx>
          <c:cat>
            <c:numRef>
              <c:f>'All funding info'!$A$14:$A$45</c:f>
              <c:numCache>
                <c:formatCode>General</c:formatCode>
                <c:ptCount val="32"/>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numCache>
            </c:numRef>
          </c:cat>
          <c:val>
            <c:numRef>
              <c:f>'All funding info'!$S$14:$S$44</c:f>
              <c:numCache>
                <c:formatCode>_("$"* #,##0_);_("$"* \(#,##0\);_("$"* "-"??_);_(@_)</c:formatCode>
                <c:ptCount val="31"/>
                <c:pt idx="0">
                  <c:v>10357663.137038196</c:v>
                </c:pt>
                <c:pt idx="1">
                  <c:v>13200721.190322271</c:v>
                </c:pt>
                <c:pt idx="2">
                  <c:v>5781706.2046939693</c:v>
                </c:pt>
                <c:pt idx="3">
                  <c:v>13950625</c:v>
                </c:pt>
                <c:pt idx="4">
                  <c:v>15308392.223161453</c:v>
                </c:pt>
                <c:pt idx="5">
                  <c:v>16368477.419354839</c:v>
                </c:pt>
                <c:pt idx="6">
                  <c:v>19592740.627390973</c:v>
                </c:pt>
                <c:pt idx="7">
                  <c:v>26419298.091042589</c:v>
                </c:pt>
                <c:pt idx="8">
                  <c:v>32715464.005702063</c:v>
                </c:pt>
                <c:pt idx="9">
                  <c:v>33520352.94117647</c:v>
                </c:pt>
                <c:pt idx="10">
                  <c:v>51554048.582995959</c:v>
                </c:pt>
                <c:pt idx="11">
                  <c:v>62898639.107611552</c:v>
                </c:pt>
                <c:pt idx="12">
                  <c:v>56157425.111536004</c:v>
                </c:pt>
                <c:pt idx="13">
                  <c:v>59614519.626168229</c:v>
                </c:pt>
                <c:pt idx="14">
                  <c:v>62882478.527607366</c:v>
                </c:pt>
                <c:pt idx="15">
                  <c:v>95744224.489795923</c:v>
                </c:pt>
                <c:pt idx="16">
                  <c:v>80414797.90940766</c:v>
                </c:pt>
                <c:pt idx="17">
                  <c:v>81559395.821569741</c:v>
                </c:pt>
                <c:pt idx="18">
                  <c:v>85364890.494719282</c:v>
                </c:pt>
                <c:pt idx="19">
                  <c:v>78999461.956521735</c:v>
                </c:pt>
                <c:pt idx="20">
                  <c:v>86777485.442032814</c:v>
                </c:pt>
                <c:pt idx="21">
                  <c:v>86362611.367127493</c:v>
                </c:pt>
                <c:pt idx="22">
                  <c:v>88084656.746031746</c:v>
                </c:pt>
                <c:pt idx="23">
                  <c:v>76715825.373854324</c:v>
                </c:pt>
                <c:pt idx="24">
                  <c:v>79653030.190431952</c:v>
                </c:pt>
                <c:pt idx="25">
                  <c:v>83927296.037296042</c:v>
                </c:pt>
                <c:pt idx="26">
                  <c:v>94433776.249426872</c:v>
                </c:pt>
                <c:pt idx="27">
                  <c:v>87177708.314806581</c:v>
                </c:pt>
                <c:pt idx="28">
                  <c:v>87061709.059233457</c:v>
                </c:pt>
                <c:pt idx="29">
                  <c:v>84420584.549356222</c:v>
                </c:pt>
                <c:pt idx="30">
                  <c:v>79078034.07155025</c:v>
                </c:pt>
              </c:numCache>
            </c:numRef>
          </c:val>
          <c:smooth val="0"/>
          <c:extLst>
            <c:ext xmlns:c16="http://schemas.microsoft.com/office/drawing/2014/chart" uri="{C3380CC4-5D6E-409C-BE32-E72D297353CC}">
              <c16:uniqueId val="{00000002-6D93-4CDF-A188-CB8D83C9187E}"/>
            </c:ext>
          </c:extLst>
        </c:ser>
        <c:ser>
          <c:idx val="3"/>
          <c:order val="3"/>
          <c:tx>
            <c:strRef>
              <c:f>'All funding info'!$T$2</c:f>
              <c:strCache>
                <c:ptCount val="1"/>
                <c:pt idx="0">
                  <c:v>Appropriated amount for FWS consultation (old structure - through 2015)</c:v>
                </c:pt>
              </c:strCache>
            </c:strRef>
          </c:tx>
          <c:cat>
            <c:numRef>
              <c:f>'All funding info'!$A$14:$A$45</c:f>
              <c:numCache>
                <c:formatCode>General</c:formatCode>
                <c:ptCount val="32"/>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numCache>
            </c:numRef>
          </c:cat>
          <c:val>
            <c:numRef>
              <c:f>'All funding info'!$T$14:$T$44</c:f>
              <c:numCache>
                <c:formatCode>_("$"* #,##0_);_("$"* \(#,##0\);_("$"* "-"??_);_(@_)</c:formatCode>
                <c:ptCount val="31"/>
                <c:pt idx="0">
                  <c:v>6570540.9043391692</c:v>
                </c:pt>
                <c:pt idx="1">
                  <c:v>6382741.6360412743</c:v>
                </c:pt>
                <c:pt idx="2">
                  <c:v>13283607.664955935</c:v>
                </c:pt>
                <c:pt idx="3">
                  <c:v>6785125</c:v>
                </c:pt>
                <c:pt idx="4">
                  <c:v>6076831.7836010139</c:v>
                </c:pt>
                <c:pt idx="5">
                  <c:v>6330909.6774193551</c:v>
                </c:pt>
                <c:pt idx="6">
                  <c:v>6817195.1032899776</c:v>
                </c:pt>
                <c:pt idx="7">
                  <c:v>9335196.7694566827</c:v>
                </c:pt>
                <c:pt idx="8">
                  <c:v>13988467.56949394</c:v>
                </c:pt>
                <c:pt idx="9">
                  <c:v>15795411.764705883</c:v>
                </c:pt>
                <c:pt idx="10">
                  <c:v>23481932.523616735</c:v>
                </c:pt>
                <c:pt idx="11">
                  <c:v>28977503.937007874</c:v>
                </c:pt>
                <c:pt idx="12">
                  <c:v>24612337.794773739</c:v>
                </c:pt>
                <c:pt idx="13">
                  <c:v>26996190.654205609</c:v>
                </c:pt>
                <c:pt idx="14">
                  <c:v>35288829.447852761</c:v>
                </c:pt>
                <c:pt idx="15">
                  <c:v>39457163.265306123</c:v>
                </c:pt>
                <c:pt idx="16">
                  <c:v>45338901.277584203</c:v>
                </c:pt>
                <c:pt idx="17">
                  <c:v>58271315.64088086</c:v>
                </c:pt>
                <c:pt idx="18">
                  <c:v>61055816.564758196</c:v>
                </c:pt>
                <c:pt idx="19">
                  <c:v>62672163.043478265</c:v>
                </c:pt>
                <c:pt idx="20">
                  <c:v>60249043.938591845</c:v>
                </c:pt>
                <c:pt idx="21">
                  <c:v>59489711.213517658</c:v>
                </c:pt>
                <c:pt idx="22">
                  <c:v>57472598.214285709</c:v>
                </c:pt>
                <c:pt idx="23">
                  <c:v>57452734.201640137</c:v>
                </c:pt>
                <c:pt idx="24">
                  <c:v>58032425.452856481</c:v>
                </c:pt>
                <c:pt idx="25">
                  <c:v>60166558.508158512</c:v>
                </c:pt>
                <c:pt idx="26">
                  <c:v>65642869.325997248</c:v>
                </c:pt>
                <c:pt idx="27">
                  <c:v>66416664.295242332</c:v>
                </c:pt>
                <c:pt idx="28">
                  <c:v>64075087.979094081</c:v>
                </c:pt>
                <c:pt idx="29">
                  <c:v>63896404.291845486</c:v>
                </c:pt>
                <c:pt idx="30">
                  <c:v>63280110.732538328</c:v>
                </c:pt>
              </c:numCache>
            </c:numRef>
          </c:val>
          <c:smooth val="0"/>
          <c:extLst>
            <c:ext xmlns:c16="http://schemas.microsoft.com/office/drawing/2014/chart" uri="{C3380CC4-5D6E-409C-BE32-E72D297353CC}">
              <c16:uniqueId val="{00000003-6D93-4CDF-A188-CB8D83C9187E}"/>
            </c:ext>
          </c:extLst>
        </c:ser>
        <c:dLbls>
          <c:showLegendKey val="0"/>
          <c:showVal val="0"/>
          <c:showCatName val="0"/>
          <c:showSerName val="0"/>
          <c:showPercent val="0"/>
          <c:showBubbleSize val="0"/>
        </c:dLbls>
        <c:marker val="1"/>
        <c:smooth val="0"/>
        <c:axId val="401036032"/>
        <c:axId val="401036424"/>
      </c:lineChart>
      <c:catAx>
        <c:axId val="401036032"/>
        <c:scaling>
          <c:orientation val="minMax"/>
        </c:scaling>
        <c:delete val="0"/>
        <c:axPos val="b"/>
        <c:numFmt formatCode="General" sourceLinked="1"/>
        <c:majorTickMark val="out"/>
        <c:minorTickMark val="none"/>
        <c:tickLblPos val="nextTo"/>
        <c:crossAx val="401036424"/>
        <c:crosses val="autoZero"/>
        <c:auto val="1"/>
        <c:lblAlgn val="ctr"/>
        <c:lblOffset val="100"/>
        <c:noMultiLvlLbl val="0"/>
      </c:catAx>
      <c:valAx>
        <c:axId val="401036424"/>
        <c:scaling>
          <c:orientation val="minMax"/>
        </c:scaling>
        <c:delete val="0"/>
        <c:axPos val="l"/>
        <c:majorGridlines/>
        <c:numFmt formatCode="_(&quot;$&quot;* #,##0_);_(&quot;$&quot;* \(#,##0\);_(&quot;$&quot;* &quot;-&quot;??_);_(@_)" sourceLinked="1"/>
        <c:majorTickMark val="out"/>
        <c:minorTickMark val="none"/>
        <c:tickLblPos val="nextTo"/>
        <c:crossAx val="401036032"/>
        <c:crosses val="autoZero"/>
        <c:crossBetween val="between"/>
      </c:valAx>
    </c:plotArea>
    <c:legend>
      <c:legendPos val="r"/>
      <c:layout>
        <c:manualLayout>
          <c:xMode val="edge"/>
          <c:yMode val="edge"/>
          <c:x val="0.12888862541058346"/>
          <c:y val="3.8075549129325356E-2"/>
          <c:w val="0.37081483317845426"/>
          <c:h val="0.3108058088379505"/>
        </c:manualLayout>
      </c:layout>
      <c:overlay val="0"/>
      <c:spPr>
        <a:solidFill>
          <a:schemeClr val="bg1">
            <a:lumMod val="85000"/>
          </a:schemeClr>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82894372488348"/>
          <c:y val="2.8597986365241405E-2"/>
          <c:w val="0.80628621596991623"/>
          <c:h val="0.87914439283583956"/>
        </c:manualLayout>
      </c:layout>
      <c:lineChart>
        <c:grouping val="standard"/>
        <c:varyColors val="0"/>
        <c:ser>
          <c:idx val="0"/>
          <c:order val="0"/>
          <c:tx>
            <c:strRef>
              <c:f>'All funding info'!$P$2</c:f>
              <c:strCache>
                <c:ptCount val="1"/>
                <c:pt idx="0">
                  <c:v>Appropriated amount for ecological services (old structure - through 2015)</c:v>
                </c:pt>
              </c:strCache>
            </c:strRef>
          </c:tx>
          <c:cat>
            <c:numRef>
              <c:f>'All funding info'!$A$14:$A$46</c:f>
              <c:numCache>
                <c:formatCode>General</c:formatCode>
                <c:ptCount val="3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numCache>
            </c:numRef>
          </c:cat>
          <c:val>
            <c:numRef>
              <c:f>'All funding info'!$P$14:$P$46</c:f>
              <c:numCache>
                <c:formatCode>_("$"* #,##0_);_("$"* \(#,##0\);_("$"* "-"??_);_(@_)</c:formatCode>
                <c:ptCount val="33"/>
                <c:pt idx="0">
                  <c:v>72266656.396239579</c:v>
                </c:pt>
                <c:pt idx="1">
                  <c:v>90850306.696482047</c:v>
                </c:pt>
                <c:pt idx="2">
                  <c:v>82485675.186967298</c:v>
                </c:pt>
                <c:pt idx="3">
                  <c:v>99885625</c:v>
                </c:pt>
                <c:pt idx="4">
                  <c:v>100635027.89518173</c:v>
                </c:pt>
                <c:pt idx="5">
                  <c:v>104859098.38709678</c:v>
                </c:pt>
                <c:pt idx="6">
                  <c:v>108772217.29150727</c:v>
                </c:pt>
                <c:pt idx="7">
                  <c:v>147422377.38619679</c:v>
                </c:pt>
                <c:pt idx="8">
                  <c:v>158615113.3285816</c:v>
                </c:pt>
                <c:pt idx="9">
                  <c:v>158482023.52941176</c:v>
                </c:pt>
                <c:pt idx="10">
                  <c:v>209643357.62483132</c:v>
                </c:pt>
                <c:pt idx="11">
                  <c:v>218132778.2152231</c:v>
                </c:pt>
                <c:pt idx="12">
                  <c:v>191590671.76545569</c:v>
                </c:pt>
                <c:pt idx="13">
                  <c:v>197501297.1962617</c:v>
                </c:pt>
                <c:pt idx="14">
                  <c:v>215561314.11042947</c:v>
                </c:pt>
                <c:pt idx="15">
                  <c:v>266478938.77551022</c:v>
                </c:pt>
                <c:pt idx="16">
                  <c:v>265987192.79907086</c:v>
                </c:pt>
                <c:pt idx="17">
                  <c:v>286084216.82665163</c:v>
                </c:pt>
                <c:pt idx="18">
                  <c:v>294840780.4335742</c:v>
                </c:pt>
                <c:pt idx="19">
                  <c:v>277015683.69565219</c:v>
                </c:pt>
                <c:pt idx="20">
                  <c:v>300296999.47061938</c:v>
                </c:pt>
                <c:pt idx="21">
                  <c:v>307246701.48489499</c:v>
                </c:pt>
                <c:pt idx="22">
                  <c:v>307783802.57936507</c:v>
                </c:pt>
                <c:pt idx="23">
                  <c:v>282534653.15967196</c:v>
                </c:pt>
                <c:pt idx="24">
                  <c:v>295326495.12308407</c:v>
                </c:pt>
                <c:pt idx="25">
                  <c:v>310916447.55244756</c:v>
                </c:pt>
                <c:pt idx="26">
                  <c:v>344174860.15589184</c:v>
                </c:pt>
                <c:pt idx="27">
                  <c:v>323390130.72476661</c:v>
                </c:pt>
                <c:pt idx="28">
                  <c:v>315123728.22299653</c:v>
                </c:pt>
                <c:pt idx="29">
                  <c:v>306815255.79399139</c:v>
                </c:pt>
                <c:pt idx="30">
                  <c:v>289312965.07666099</c:v>
                </c:pt>
                <c:pt idx="31">
                  <c:v>291316212.26215643</c:v>
                </c:pt>
              </c:numCache>
            </c:numRef>
          </c:val>
          <c:smooth val="0"/>
          <c:extLst>
            <c:ext xmlns:c16="http://schemas.microsoft.com/office/drawing/2014/chart" uri="{C3380CC4-5D6E-409C-BE32-E72D297353CC}">
              <c16:uniqueId val="{00000000-F9B0-46DE-A94F-D1375347EA42}"/>
            </c:ext>
          </c:extLst>
        </c:ser>
        <c:ser>
          <c:idx val="1"/>
          <c:order val="1"/>
          <c:tx>
            <c:strRef>
              <c:f>'All funding info'!$R$2</c:f>
              <c:strCache>
                <c:ptCount val="1"/>
                <c:pt idx="0">
                  <c:v>Appropriated amount for FWS endangered species program</c:v>
                </c:pt>
              </c:strCache>
            </c:strRef>
          </c:tx>
          <c:cat>
            <c:numRef>
              <c:f>'All funding info'!$A$14:$A$46</c:f>
              <c:numCache>
                <c:formatCode>General</c:formatCode>
                <c:ptCount val="3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numCache>
            </c:numRef>
          </c:cat>
          <c:val>
            <c:numRef>
              <c:f>'All funding info'!$R$14:$R$45</c:f>
              <c:numCache>
                <c:formatCode>_("$"* #,##0_);_("$"* \(#,##0\);_("$"* "-"??_);_(@_)</c:formatCode>
                <c:ptCount val="32"/>
                <c:pt idx="0">
                  <c:v>29781185.753825836</c:v>
                </c:pt>
                <c:pt idx="1">
                  <c:v>37147780.671202607</c:v>
                </c:pt>
                <c:pt idx="2">
                  <c:v>36883981.753830552</c:v>
                </c:pt>
                <c:pt idx="3">
                  <c:v>39410250</c:v>
                </c:pt>
                <c:pt idx="4">
                  <c:v>38428104.818258666</c:v>
                </c:pt>
                <c:pt idx="5">
                  <c:v>40952341.935483873</c:v>
                </c:pt>
                <c:pt idx="6">
                  <c:v>44938817.138485089</c:v>
                </c:pt>
                <c:pt idx="7">
                  <c:v>56861929.515418507</c:v>
                </c:pt>
                <c:pt idx="8">
                  <c:v>61514845.331432641</c:v>
                </c:pt>
                <c:pt idx="9">
                  <c:v>65483717.647058822</c:v>
                </c:pt>
                <c:pt idx="10">
                  <c:v>99040784.075573564</c:v>
                </c:pt>
                <c:pt idx="11">
                  <c:v>111587308.39895013</c:v>
                </c:pt>
                <c:pt idx="12">
                  <c:v>92770527.724665388</c:v>
                </c:pt>
                <c:pt idx="13">
                  <c:v>101350398.75389409</c:v>
                </c:pt>
                <c:pt idx="14">
                  <c:v>114303640.49079755</c:v>
                </c:pt>
                <c:pt idx="15">
                  <c:v>160571571.42857143</c:v>
                </c:pt>
                <c:pt idx="16">
                  <c:v>151796020.90592334</c:v>
                </c:pt>
                <c:pt idx="17">
                  <c:v>164859434.21795595</c:v>
                </c:pt>
                <c:pt idx="18">
                  <c:v>168722363.53529736</c:v>
                </c:pt>
                <c:pt idx="19">
                  <c:v>164970660.86956522</c:v>
                </c:pt>
                <c:pt idx="20">
                  <c:v>175068033.88035998</c:v>
                </c:pt>
                <c:pt idx="21">
                  <c:v>177019250.38402456</c:v>
                </c:pt>
                <c:pt idx="22">
                  <c:v>176988349.20634919</c:v>
                </c:pt>
                <c:pt idx="23">
                  <c:v>164238172.69657502</c:v>
                </c:pt>
                <c:pt idx="24">
                  <c:v>168753512.30840686</c:v>
                </c:pt>
                <c:pt idx="25">
                  <c:v>177784066.20046622</c:v>
                </c:pt>
                <c:pt idx="26">
                  <c:v>198464890.41723981</c:v>
                </c:pt>
                <c:pt idx="27">
                  <c:v>188317760.78257003</c:v>
                </c:pt>
                <c:pt idx="28">
                  <c:v>184997983.44947737</c:v>
                </c:pt>
                <c:pt idx="29">
                  <c:v>181922355.36480686</c:v>
                </c:pt>
                <c:pt idx="30">
                  <c:v>175303898.63713798</c:v>
                </c:pt>
                <c:pt idx="31">
                  <c:v>173011000</c:v>
                </c:pt>
              </c:numCache>
            </c:numRef>
          </c:val>
          <c:smooth val="0"/>
          <c:extLst>
            <c:ext xmlns:c16="http://schemas.microsoft.com/office/drawing/2014/chart" uri="{C3380CC4-5D6E-409C-BE32-E72D297353CC}">
              <c16:uniqueId val="{00000001-F9B0-46DE-A94F-D1375347EA42}"/>
            </c:ext>
          </c:extLst>
        </c:ser>
        <c:ser>
          <c:idx val="2"/>
          <c:order val="2"/>
          <c:tx>
            <c:strRef>
              <c:f>'All funding info'!$S$2</c:f>
              <c:strCache>
                <c:ptCount val="1"/>
                <c:pt idx="0">
                  <c:v>Appropriated amount for FWS recovery </c:v>
                </c:pt>
              </c:strCache>
            </c:strRef>
          </c:tx>
          <c:cat>
            <c:numRef>
              <c:f>'All funding info'!$A$14:$A$46</c:f>
              <c:numCache>
                <c:formatCode>General</c:formatCode>
                <c:ptCount val="3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numCache>
            </c:numRef>
          </c:cat>
          <c:val>
            <c:numRef>
              <c:f>'All funding info'!$S$14:$S$45</c:f>
              <c:numCache>
                <c:formatCode>_("$"* #,##0_);_("$"* \(#,##0\);_("$"* "-"??_);_(@_)</c:formatCode>
                <c:ptCount val="32"/>
                <c:pt idx="0">
                  <c:v>10357663.137038196</c:v>
                </c:pt>
                <c:pt idx="1">
                  <c:v>13200721.190322271</c:v>
                </c:pt>
                <c:pt idx="2">
                  <c:v>5781706.2046939693</c:v>
                </c:pt>
                <c:pt idx="3">
                  <c:v>13950625</c:v>
                </c:pt>
                <c:pt idx="4">
                  <c:v>15308392.223161453</c:v>
                </c:pt>
                <c:pt idx="5">
                  <c:v>16368477.419354839</c:v>
                </c:pt>
                <c:pt idx="6">
                  <c:v>19592740.627390973</c:v>
                </c:pt>
                <c:pt idx="7">
                  <c:v>26419298.091042589</c:v>
                </c:pt>
                <c:pt idx="8">
                  <c:v>32715464.005702063</c:v>
                </c:pt>
                <c:pt idx="9">
                  <c:v>33520352.94117647</c:v>
                </c:pt>
                <c:pt idx="10">
                  <c:v>51554048.582995959</c:v>
                </c:pt>
                <c:pt idx="11">
                  <c:v>62898639.107611552</c:v>
                </c:pt>
                <c:pt idx="12">
                  <c:v>56157425.111536004</c:v>
                </c:pt>
                <c:pt idx="13">
                  <c:v>59614519.626168229</c:v>
                </c:pt>
                <c:pt idx="14">
                  <c:v>62882478.527607366</c:v>
                </c:pt>
                <c:pt idx="15">
                  <c:v>95744224.489795923</c:v>
                </c:pt>
                <c:pt idx="16">
                  <c:v>80414797.90940766</c:v>
                </c:pt>
                <c:pt idx="17">
                  <c:v>81559395.821569741</c:v>
                </c:pt>
                <c:pt idx="18">
                  <c:v>85364890.494719282</c:v>
                </c:pt>
                <c:pt idx="19">
                  <c:v>78999461.956521735</c:v>
                </c:pt>
                <c:pt idx="20">
                  <c:v>86777485.442032814</c:v>
                </c:pt>
                <c:pt idx="21">
                  <c:v>86362611.367127493</c:v>
                </c:pt>
                <c:pt idx="22">
                  <c:v>88084656.746031746</c:v>
                </c:pt>
                <c:pt idx="23">
                  <c:v>76715825.373854324</c:v>
                </c:pt>
                <c:pt idx="24">
                  <c:v>79653030.190431952</c:v>
                </c:pt>
                <c:pt idx="25">
                  <c:v>83927296.037296042</c:v>
                </c:pt>
                <c:pt idx="26">
                  <c:v>94433776.249426872</c:v>
                </c:pt>
                <c:pt idx="27">
                  <c:v>87177708.314806581</c:v>
                </c:pt>
                <c:pt idx="28">
                  <c:v>87061709.059233457</c:v>
                </c:pt>
                <c:pt idx="29">
                  <c:v>84420584.549356222</c:v>
                </c:pt>
                <c:pt idx="30">
                  <c:v>79078034.07155025</c:v>
                </c:pt>
                <c:pt idx="31">
                  <c:v>79530327.272727266</c:v>
                </c:pt>
              </c:numCache>
            </c:numRef>
          </c:val>
          <c:smooth val="0"/>
          <c:extLst>
            <c:ext xmlns:c16="http://schemas.microsoft.com/office/drawing/2014/chart" uri="{C3380CC4-5D6E-409C-BE32-E72D297353CC}">
              <c16:uniqueId val="{00000002-F9B0-46DE-A94F-D1375347EA42}"/>
            </c:ext>
          </c:extLst>
        </c:ser>
        <c:ser>
          <c:idx val="3"/>
          <c:order val="3"/>
          <c:tx>
            <c:strRef>
              <c:f>'All funding info'!$T$2</c:f>
              <c:strCache>
                <c:ptCount val="1"/>
                <c:pt idx="0">
                  <c:v>Appropriated amount for FWS consultation (old structure - through 2015)</c:v>
                </c:pt>
              </c:strCache>
            </c:strRef>
          </c:tx>
          <c:cat>
            <c:numRef>
              <c:f>'All funding info'!$A$14:$A$46</c:f>
              <c:numCache>
                <c:formatCode>General</c:formatCode>
                <c:ptCount val="3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numCache>
            </c:numRef>
          </c:cat>
          <c:val>
            <c:numRef>
              <c:f>'All funding info'!$T$14:$T$45</c:f>
              <c:numCache>
                <c:formatCode>_("$"* #,##0_);_("$"* \(#,##0\);_("$"* "-"??_);_(@_)</c:formatCode>
                <c:ptCount val="32"/>
                <c:pt idx="0">
                  <c:v>6570540.9043391692</c:v>
                </c:pt>
                <c:pt idx="1">
                  <c:v>6382741.6360412743</c:v>
                </c:pt>
                <c:pt idx="2">
                  <c:v>13283607.664955935</c:v>
                </c:pt>
                <c:pt idx="3">
                  <c:v>6785125</c:v>
                </c:pt>
                <c:pt idx="4">
                  <c:v>6076831.7836010139</c:v>
                </c:pt>
                <c:pt idx="5">
                  <c:v>6330909.6774193551</c:v>
                </c:pt>
                <c:pt idx="6">
                  <c:v>6817195.1032899776</c:v>
                </c:pt>
                <c:pt idx="7">
                  <c:v>9335196.7694566827</c:v>
                </c:pt>
                <c:pt idx="8">
                  <c:v>13988467.56949394</c:v>
                </c:pt>
                <c:pt idx="9">
                  <c:v>15795411.764705883</c:v>
                </c:pt>
                <c:pt idx="10">
                  <c:v>23481932.523616735</c:v>
                </c:pt>
                <c:pt idx="11">
                  <c:v>28977503.937007874</c:v>
                </c:pt>
                <c:pt idx="12">
                  <c:v>24612337.794773739</c:v>
                </c:pt>
                <c:pt idx="13">
                  <c:v>26996190.654205609</c:v>
                </c:pt>
                <c:pt idx="14">
                  <c:v>35288829.447852761</c:v>
                </c:pt>
                <c:pt idx="15">
                  <c:v>39457163.265306123</c:v>
                </c:pt>
                <c:pt idx="16">
                  <c:v>45338901.277584203</c:v>
                </c:pt>
                <c:pt idx="17">
                  <c:v>58271315.64088086</c:v>
                </c:pt>
                <c:pt idx="18">
                  <c:v>61055816.564758196</c:v>
                </c:pt>
                <c:pt idx="19">
                  <c:v>62672163.043478265</c:v>
                </c:pt>
                <c:pt idx="20">
                  <c:v>60249043.938591845</c:v>
                </c:pt>
                <c:pt idx="21">
                  <c:v>59489711.213517658</c:v>
                </c:pt>
                <c:pt idx="22">
                  <c:v>57472598.214285709</c:v>
                </c:pt>
                <c:pt idx="23">
                  <c:v>57452734.201640137</c:v>
                </c:pt>
                <c:pt idx="24">
                  <c:v>58032425.452856481</c:v>
                </c:pt>
                <c:pt idx="25">
                  <c:v>60166558.508158512</c:v>
                </c:pt>
                <c:pt idx="26">
                  <c:v>65642869.325997248</c:v>
                </c:pt>
                <c:pt idx="27">
                  <c:v>66416664.295242332</c:v>
                </c:pt>
                <c:pt idx="28">
                  <c:v>64075087.979094081</c:v>
                </c:pt>
                <c:pt idx="29">
                  <c:v>63896404.291845486</c:v>
                </c:pt>
                <c:pt idx="30">
                  <c:v>63280110.732538328</c:v>
                </c:pt>
                <c:pt idx="31">
                  <c:v>63845961.94503171</c:v>
                </c:pt>
              </c:numCache>
            </c:numRef>
          </c:val>
          <c:smooth val="0"/>
          <c:extLst>
            <c:ext xmlns:c16="http://schemas.microsoft.com/office/drawing/2014/chart" uri="{C3380CC4-5D6E-409C-BE32-E72D297353CC}">
              <c16:uniqueId val="{00000003-F9B0-46DE-A94F-D1375347EA42}"/>
            </c:ext>
          </c:extLst>
        </c:ser>
        <c:dLbls>
          <c:showLegendKey val="0"/>
          <c:showVal val="0"/>
          <c:showCatName val="0"/>
          <c:showSerName val="0"/>
          <c:showPercent val="0"/>
          <c:showBubbleSize val="0"/>
        </c:dLbls>
        <c:marker val="1"/>
        <c:smooth val="0"/>
        <c:axId val="401037208"/>
        <c:axId val="401037600"/>
      </c:lineChart>
      <c:catAx>
        <c:axId val="401037208"/>
        <c:scaling>
          <c:orientation val="minMax"/>
        </c:scaling>
        <c:delete val="0"/>
        <c:axPos val="b"/>
        <c:numFmt formatCode="General" sourceLinked="1"/>
        <c:majorTickMark val="out"/>
        <c:minorTickMark val="none"/>
        <c:tickLblPos val="nextTo"/>
        <c:crossAx val="401037600"/>
        <c:crosses val="autoZero"/>
        <c:auto val="1"/>
        <c:lblAlgn val="ctr"/>
        <c:lblOffset val="100"/>
        <c:noMultiLvlLbl val="0"/>
      </c:catAx>
      <c:valAx>
        <c:axId val="401037600"/>
        <c:scaling>
          <c:orientation val="minMax"/>
        </c:scaling>
        <c:delete val="0"/>
        <c:axPos val="l"/>
        <c:majorGridlines/>
        <c:numFmt formatCode="_(&quot;$&quot;* #,##0_);_(&quot;$&quot;* \(#,##0\);_(&quot;$&quot;* &quot;-&quot;??_);_(@_)" sourceLinked="1"/>
        <c:majorTickMark val="out"/>
        <c:minorTickMark val="none"/>
        <c:tickLblPos val="nextTo"/>
        <c:crossAx val="401037208"/>
        <c:crosses val="autoZero"/>
        <c:crossBetween val="between"/>
      </c:valAx>
    </c:plotArea>
    <c:legend>
      <c:legendPos val="r"/>
      <c:layout>
        <c:manualLayout>
          <c:xMode val="edge"/>
          <c:yMode val="edge"/>
          <c:x val="0.12888862541058346"/>
          <c:y val="3.8075549129325356E-2"/>
          <c:w val="0.37081483317845426"/>
          <c:h val="0.3108058088379505"/>
        </c:manualLayout>
      </c:layout>
      <c:overlay val="0"/>
      <c:spPr>
        <a:solidFill>
          <a:schemeClr val="bg1">
            <a:lumMod val="85000"/>
          </a:schemeClr>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Minimum future funding needs of endangered species program</a:t>
            </a:r>
          </a:p>
        </c:rich>
      </c:tx>
      <c:overlay val="0"/>
    </c:title>
    <c:autoTitleDeleted val="0"/>
    <c:plotArea>
      <c:layout>
        <c:manualLayout>
          <c:layoutTarget val="inner"/>
          <c:xMode val="edge"/>
          <c:yMode val="edge"/>
          <c:x val="0.11911295300949318"/>
          <c:y val="8.9099824607232134E-2"/>
          <c:w val="0.82760967976360011"/>
          <c:h val="0.70040810538493115"/>
        </c:manualLayout>
      </c:layout>
      <c:lineChart>
        <c:grouping val="standard"/>
        <c:varyColors val="0"/>
        <c:ser>
          <c:idx val="0"/>
          <c:order val="0"/>
          <c:tx>
            <c:v>No budget increase from 2012 (inflation adjusted)</c:v>
          </c:tx>
          <c:cat>
            <c:numRef>
              <c:f>'Projections until 2022'!$A$3:$A$23</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'Projections until 2022'!$H$3:$H$23</c:f>
              <c:numCache>
                <c:formatCode>_("$"* #,##0_);_("$"* \(#,##0\);_("$"* "-"??_);_(@_)</c:formatCode>
                <c:ptCount val="21"/>
                <c:pt idx="10">
                  <c:v>175955000</c:v>
                </c:pt>
                <c:pt idx="11">
                  <c:v>177943291.50000003</c:v>
                </c:pt>
                <c:pt idx="12">
                  <c:v>179954050.69395006</c:v>
                </c:pt>
                <c:pt idx="13">
                  <c:v>181987531.46679172</c:v>
                </c:pt>
                <c:pt idx="14">
                  <c:v>184043990.57236648</c:v>
                </c:pt>
                <c:pt idx="15">
                  <c:v>186123687.66583425</c:v>
                </c:pt>
                <c:pt idx="16">
                  <c:v>188226885.33645821</c:v>
                </c:pt>
                <c:pt idx="17">
                  <c:v>190353849.14076021</c:v>
                </c:pt>
                <c:pt idx="18">
                  <c:v>192504847.63605082</c:v>
                </c:pt>
                <c:pt idx="19">
                  <c:v>194680152.4143382</c:v>
                </c:pt>
                <c:pt idx="20">
                  <c:v>196880038.13662025</c:v>
                </c:pt>
              </c:numCache>
            </c:numRef>
          </c:val>
          <c:smooth val="0"/>
          <c:extLst>
            <c:ext xmlns:c16="http://schemas.microsoft.com/office/drawing/2014/chart" uri="{C3380CC4-5D6E-409C-BE32-E72D297353CC}">
              <c16:uniqueId val="{00000000-360C-413D-AC71-506125867AE8}"/>
            </c:ext>
          </c:extLst>
        </c:ser>
        <c:ser>
          <c:idx val="1"/>
          <c:order val="1"/>
          <c:tx>
            <c:v>Scenario 1 (inflation adjusted &amp; tracks listing)</c:v>
          </c:tx>
          <c:cat>
            <c:numRef>
              <c:f>'Projections until 2022'!$A$3:$A$23</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'Projections until 2022'!$K$3:$K$23</c:f>
              <c:numCache>
                <c:formatCode>_("$"* #,##0_);_("$"* \(#,##0\);_("$"* "-"??_);_(@_)</c:formatCode>
                <c:ptCount val="21"/>
                <c:pt idx="10">
                  <c:v>175955000</c:v>
                </c:pt>
                <c:pt idx="11">
                  <c:v>188993303.1777302</c:v>
                </c:pt>
                <c:pt idx="12">
                  <c:v>195624567.59949031</c:v>
                </c:pt>
                <c:pt idx="13">
                  <c:v>202381566.04229939</c:v>
                </c:pt>
                <c:pt idx="14">
                  <c:v>209266293.34887919</c:v>
                </c:pt>
                <c:pt idx="15">
                  <c:v>216280773.39041978</c:v>
                </c:pt>
                <c:pt idx="16">
                  <c:v>226006614.21341178</c:v>
                </c:pt>
                <c:pt idx="17">
                  <c:v>235924642.14704922</c:v>
                </c:pt>
                <c:pt idx="18">
                  <c:v>246037958.72741792</c:v>
                </c:pt>
                <c:pt idx="19">
                  <c:v>256349711.04494721</c:v>
                </c:pt>
                <c:pt idx="20">
                  <c:v>266863092.37790275</c:v>
                </c:pt>
              </c:numCache>
            </c:numRef>
          </c:val>
          <c:smooth val="0"/>
          <c:extLst>
            <c:ext xmlns:c16="http://schemas.microsoft.com/office/drawing/2014/chart" uri="{C3380CC4-5D6E-409C-BE32-E72D297353CC}">
              <c16:uniqueId val="{00000001-360C-413D-AC71-506125867AE8}"/>
            </c:ext>
          </c:extLst>
        </c:ser>
        <c:ser>
          <c:idx val="2"/>
          <c:order val="2"/>
          <c:tx>
            <c:v>Scenario 2 (inflation adjusted, tracks listings, &amp; tracks historic budget increase)</c:v>
          </c:tx>
          <c:cat>
            <c:numRef>
              <c:f>'Projections until 2022'!$A$3:$A$23</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'Projections until 2022'!$M$3:$M$23</c:f>
              <c:numCache>
                <c:formatCode>_("$"* #,##0_);_("$"* \(#,##0\);_("$"* "-"??_);_(@_)</c:formatCode>
                <c:ptCount val="21"/>
                <c:pt idx="10">
                  <c:v>175955000</c:v>
                </c:pt>
                <c:pt idx="11">
                  <c:v>190779890.7169165</c:v>
                </c:pt>
                <c:pt idx="12">
                  <c:v>199340597.25696528</c:v>
                </c:pt>
                <c:pt idx="13">
                  <c:v>208175440.5885303</c:v>
                </c:pt>
                <c:pt idx="14">
                  <c:v>217292132.59613407</c:v>
                </c:pt>
                <c:pt idx="15">
                  <c:v>226698587.61634755</c:v>
                </c:pt>
                <c:pt idx="16">
                  <c:v>239132293.85939813</c:v>
                </c:pt>
                <c:pt idx="17">
                  <c:v>251986088.79417282</c:v>
                </c:pt>
                <c:pt idx="18">
                  <c:v>265272088.12292928</c:v>
                </c:pt>
                <c:pt idx="19">
                  <c:v>279002730.21779799</c:v>
                </c:pt>
                <c:pt idx="20">
                  <c:v>293190784.31054759</c:v>
                </c:pt>
              </c:numCache>
            </c:numRef>
          </c:val>
          <c:smooth val="0"/>
          <c:extLst>
            <c:ext xmlns:c16="http://schemas.microsoft.com/office/drawing/2014/chart" uri="{C3380CC4-5D6E-409C-BE32-E72D297353CC}">
              <c16:uniqueId val="{00000002-360C-413D-AC71-506125867AE8}"/>
            </c:ext>
          </c:extLst>
        </c:ser>
        <c:ser>
          <c:idx val="3"/>
          <c:order val="3"/>
          <c:tx>
            <c:v>2002-2012 end. species appropriations (inflation adjusted)</c:v>
          </c:tx>
          <c:cat>
            <c:numRef>
              <c:f>'Projections until 2022'!$A$3:$A$23</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'Projections until 2022'!$N$3:$N$23</c:f>
              <c:numCache>
                <c:formatCode>_("$"* #,##0_);_("$"* \(#,##0\);_("$"* "-"??_);_(@_)</c:formatCode>
                <c:ptCount val="21"/>
                <c:pt idx="0">
                  <c:v>168722363.53529736</c:v>
                </c:pt>
                <c:pt idx="1">
                  <c:v>164970660.86956522</c:v>
                </c:pt>
                <c:pt idx="2">
                  <c:v>175068033.88035998</c:v>
                </c:pt>
                <c:pt idx="3">
                  <c:v>177019250.38402456</c:v>
                </c:pt>
                <c:pt idx="4">
                  <c:v>176988349.20634919</c:v>
                </c:pt>
                <c:pt idx="5">
                  <c:v>164238172.69657502</c:v>
                </c:pt>
                <c:pt idx="6">
                  <c:v>168753512.30840686</c:v>
                </c:pt>
                <c:pt idx="7">
                  <c:v>177784066.20046622</c:v>
                </c:pt>
                <c:pt idx="8">
                  <c:v>198464890.41723981</c:v>
                </c:pt>
                <c:pt idx="9">
                  <c:v>188317760.78257003</c:v>
                </c:pt>
                <c:pt idx="10">
                  <c:v>184997983.44947737</c:v>
                </c:pt>
              </c:numCache>
            </c:numRef>
          </c:val>
          <c:smooth val="0"/>
          <c:extLst>
            <c:ext xmlns:c16="http://schemas.microsoft.com/office/drawing/2014/chart" uri="{C3380CC4-5D6E-409C-BE32-E72D297353CC}">
              <c16:uniqueId val="{00000003-360C-413D-AC71-506125867AE8}"/>
            </c:ext>
          </c:extLst>
        </c:ser>
        <c:dLbls>
          <c:showLegendKey val="0"/>
          <c:showVal val="0"/>
          <c:showCatName val="0"/>
          <c:showSerName val="0"/>
          <c:showPercent val="0"/>
          <c:showBubbleSize val="0"/>
        </c:dLbls>
        <c:marker val="1"/>
        <c:smooth val="0"/>
        <c:axId val="401038384"/>
        <c:axId val="401038776"/>
      </c:lineChart>
      <c:catAx>
        <c:axId val="401038384"/>
        <c:scaling>
          <c:orientation val="minMax"/>
        </c:scaling>
        <c:delete val="0"/>
        <c:axPos val="b"/>
        <c:title>
          <c:tx>
            <c:rich>
              <a:bodyPr/>
              <a:lstStyle/>
              <a:p>
                <a:pPr>
                  <a:defRPr/>
                </a:pPr>
                <a:r>
                  <a:rPr lang="en-US"/>
                  <a:t>Year</a:t>
                </a:r>
              </a:p>
            </c:rich>
          </c:tx>
          <c:overlay val="0"/>
        </c:title>
        <c:numFmt formatCode="General" sourceLinked="1"/>
        <c:majorTickMark val="out"/>
        <c:minorTickMark val="none"/>
        <c:tickLblPos val="nextTo"/>
        <c:crossAx val="401038776"/>
        <c:crosses val="autoZero"/>
        <c:auto val="1"/>
        <c:lblAlgn val="ctr"/>
        <c:lblOffset val="100"/>
        <c:noMultiLvlLbl val="0"/>
      </c:catAx>
      <c:valAx>
        <c:axId val="401038776"/>
        <c:scaling>
          <c:orientation val="minMax"/>
          <c:min val="150000000"/>
        </c:scaling>
        <c:delete val="0"/>
        <c:axPos val="l"/>
        <c:majorGridlines/>
        <c:title>
          <c:tx>
            <c:rich>
              <a:bodyPr rot="-5400000" vert="horz"/>
              <a:lstStyle/>
              <a:p>
                <a:pPr>
                  <a:defRPr/>
                </a:pPr>
                <a:r>
                  <a:rPr lang="en-US"/>
                  <a:t>Dollars (in thousands)</a:t>
                </a:r>
              </a:p>
            </c:rich>
          </c:tx>
          <c:layout>
            <c:manualLayout>
              <c:xMode val="edge"/>
              <c:yMode val="edge"/>
              <c:x val="2.6846238021366455E-2"/>
              <c:y val="0.38043833545464889"/>
            </c:manualLayout>
          </c:layout>
          <c:overlay val="0"/>
        </c:title>
        <c:numFmt formatCode="_(&quot;$&quot;* #,##0_);_(&quot;$&quot;* \(#,##0\);_(&quot;$&quot;* &quot;-&quot;??_);_(@_)" sourceLinked="1"/>
        <c:majorTickMark val="out"/>
        <c:minorTickMark val="none"/>
        <c:tickLblPos val="nextTo"/>
        <c:crossAx val="401038384"/>
        <c:crosses val="autoZero"/>
        <c:crossBetween val="between"/>
        <c:dispUnits>
          <c:builtInUnit val="thousands"/>
        </c:dispUnits>
      </c:valAx>
    </c:plotArea>
    <c:legend>
      <c:legendPos val="b"/>
      <c:layout>
        <c:manualLayout>
          <c:xMode val="edge"/>
          <c:yMode val="edge"/>
          <c:x val="5.6496370789472221E-2"/>
          <c:y val="0.87816531783775309"/>
          <c:w val="0.94159562144284203"/>
          <c:h val="0.11234853062598885"/>
        </c:manualLayout>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7326</xdr:colOff>
      <xdr:row>66</xdr:row>
      <xdr:rowOff>107674</xdr:rowOff>
    </xdr:from>
    <xdr:to>
      <xdr:col>8</xdr:col>
      <xdr:colOff>527538</xdr:colOff>
      <xdr:row>83</xdr:row>
      <xdr:rowOff>29307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1997</xdr:colOff>
      <xdr:row>83</xdr:row>
      <xdr:rowOff>183173</xdr:rowOff>
    </xdr:from>
    <xdr:to>
      <xdr:col>9</xdr:col>
      <xdr:colOff>710046</xdr:colOff>
      <xdr:row>103</xdr:row>
      <xdr:rowOff>153865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7327</xdr:colOff>
      <xdr:row>104</xdr:row>
      <xdr:rowOff>117233</xdr:rowOff>
    </xdr:from>
    <xdr:to>
      <xdr:col>9</xdr:col>
      <xdr:colOff>874569</xdr:colOff>
      <xdr:row>126</xdr:row>
      <xdr:rowOff>155863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704850</xdr:colOff>
      <xdr:row>64</xdr:row>
      <xdr:rowOff>94517</xdr:rowOff>
    </xdr:from>
    <xdr:to>
      <xdr:col>18</xdr:col>
      <xdr:colOff>792041</xdr:colOff>
      <xdr:row>82</xdr:row>
      <xdr:rowOff>138478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209817</xdr:colOff>
      <xdr:row>86</xdr:row>
      <xdr:rowOff>65941</xdr:rowOff>
    </xdr:from>
    <xdr:to>
      <xdr:col>19</xdr:col>
      <xdr:colOff>21982</xdr:colOff>
      <xdr:row>109</xdr:row>
      <xdr:rowOff>175846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1102370</xdr:colOff>
      <xdr:row>69</xdr:row>
      <xdr:rowOff>166719</xdr:rowOff>
    </xdr:from>
    <xdr:to>
      <xdr:col>23</xdr:col>
      <xdr:colOff>837934</xdr:colOff>
      <xdr:row>84</xdr:row>
      <xdr:rowOff>33769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561978</xdr:colOff>
      <xdr:row>85</xdr:row>
      <xdr:rowOff>4328</xdr:rowOff>
    </xdr:from>
    <xdr:to>
      <xdr:col>23</xdr:col>
      <xdr:colOff>954231</xdr:colOff>
      <xdr:row>110</xdr:row>
      <xdr:rowOff>172315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136</xdr:row>
      <xdr:rowOff>0</xdr:rowOff>
    </xdr:from>
    <xdr:to>
      <xdr:col>14</xdr:col>
      <xdr:colOff>333375</xdr:colOff>
      <xdr:row>161</xdr:row>
      <xdr:rowOff>167987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68</xdr:row>
      <xdr:rowOff>0</xdr:rowOff>
    </xdr:from>
    <xdr:to>
      <xdr:col>11</xdr:col>
      <xdr:colOff>266700</xdr:colOff>
      <xdr:row>103</xdr:row>
      <xdr:rowOff>31750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25</xdr:row>
      <xdr:rowOff>257175</xdr:rowOff>
    </xdr:from>
    <xdr:to>
      <xdr:col>8</xdr:col>
      <xdr:colOff>677334</xdr:colOff>
      <xdr:row>45</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137584</xdr:colOff>
      <xdr:row>47</xdr:row>
      <xdr:rowOff>42334</xdr:rowOff>
    </xdr:from>
    <xdr:to>
      <xdr:col>8</xdr:col>
      <xdr:colOff>1037168</xdr:colOff>
      <xdr:row>65</xdr:row>
      <xdr:rowOff>63500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222250</xdr:colOff>
      <xdr:row>44</xdr:row>
      <xdr:rowOff>63500</xdr:rowOff>
    </xdr:from>
    <xdr:to>
      <xdr:col>13</xdr:col>
      <xdr:colOff>878416</xdr:colOff>
      <xdr:row>66</xdr:row>
      <xdr:rowOff>31749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fws.gov/endangered/esa-library/pdf/Recovery_Report_2010.pdf" TargetMode="External"/><Relationship Id="rId13" Type="http://schemas.openxmlformats.org/officeDocument/2006/relationships/hyperlink" Target="http://www.fws.gov/endangered/esa-library/pdf/2009_EXP_Report.pdf" TargetMode="External"/><Relationship Id="rId18" Type="http://schemas.openxmlformats.org/officeDocument/2006/relationships/hyperlink" Target="http://ecos.fws.gov/tess_public/pub/speciesCountByYear.jsp" TargetMode="External"/><Relationship Id="rId26" Type="http://schemas.openxmlformats.org/officeDocument/2006/relationships/hyperlink" Target="http://www.fws.gov/filedownloads/ftp_DJCase/endangered/pdfs/Recovery/1996-1.PDF" TargetMode="External"/><Relationship Id="rId3" Type="http://schemas.openxmlformats.org/officeDocument/2006/relationships/hyperlink" Target="http://www.fws.gov/filedownloads/ftp_DJCase/endangered/pdfs/Recovery/1996-1.PDF" TargetMode="External"/><Relationship Id="rId21" Type="http://schemas.openxmlformats.org/officeDocument/2006/relationships/hyperlink" Target="http://ecos.fws.gov/tess_public/pub/speciesCountByYear.jsp" TargetMode="External"/><Relationship Id="rId7" Type="http://schemas.openxmlformats.org/officeDocument/2006/relationships/hyperlink" Target="http://www.fws.gov/endangered/esa-library/pdf/Recovery_Report_2008.pdf" TargetMode="External"/><Relationship Id="rId12" Type="http://schemas.openxmlformats.org/officeDocument/2006/relationships/hyperlink" Target="http://www.fws.gov/endangered/esa-library/pdf/2001-2002_full_report.pdf" TargetMode="External"/><Relationship Id="rId17" Type="http://schemas.openxmlformats.org/officeDocument/2006/relationships/hyperlink" Target="http://ecos.fws.gov/tess_public/pub/speciesCountByYear.jsp" TargetMode="External"/><Relationship Id="rId25" Type="http://schemas.openxmlformats.org/officeDocument/2006/relationships/hyperlink" Target="http://ecos.fws.gov/tess_public/pub/SpeciesReport.do?listingType=P" TargetMode="External"/><Relationship Id="rId2" Type="http://schemas.openxmlformats.org/officeDocument/2006/relationships/hyperlink" Target="http://www.fws.gov/filedownloads/ftp_DJCase/endangered/pdfs/Recovery/1994_USFWS_Recover_Reports.pdf" TargetMode="External"/><Relationship Id="rId16" Type="http://schemas.openxmlformats.org/officeDocument/2006/relationships/hyperlink" Target="http://ecos.fws.gov/tess_public/pub/speciesCountByYear.jsp" TargetMode="External"/><Relationship Id="rId20" Type="http://schemas.openxmlformats.org/officeDocument/2006/relationships/hyperlink" Target="http://ecos.fws.gov/tess_public/pub/speciesCountByYear.jsp" TargetMode="External"/><Relationship Id="rId29" Type="http://schemas.openxmlformats.org/officeDocument/2006/relationships/drawing" Target="../drawings/drawing1.xml"/><Relationship Id="rId1" Type="http://schemas.openxmlformats.org/officeDocument/2006/relationships/hyperlink" Target="http://www.fws.gov/filedownloads/ftp_DJCase/endangered/bulletin/2003/07-12/2003_07-12.pdf" TargetMode="External"/><Relationship Id="rId6" Type="http://schemas.openxmlformats.org/officeDocument/2006/relationships/hyperlink" Target="http://www.fws.gov/endangered/esa-library/pdf/97-2000_full_Report.pdf" TargetMode="External"/><Relationship Id="rId11" Type="http://schemas.openxmlformats.org/officeDocument/2006/relationships/hyperlink" Target="http://www.fws.gov/endangered/esa-library/pdf/recovery_report_2004.pdf" TargetMode="External"/><Relationship Id="rId24" Type="http://schemas.openxmlformats.org/officeDocument/2006/relationships/hyperlink" Target="http://www.fws.gov/filedownloads/ftp_DJCase/endangered/pdfs/Recovery/1996-1.PDF" TargetMode="External"/><Relationship Id="rId5" Type="http://schemas.openxmlformats.org/officeDocument/2006/relationships/hyperlink" Target="http://www.fws.gov/endangered/esa-library/pdf/97-2000_full_Report.pdf" TargetMode="External"/><Relationship Id="rId15" Type="http://schemas.openxmlformats.org/officeDocument/2006/relationships/hyperlink" Target="http://ecos.fws.gov/tess_public/pub/speciesCountByYear.jsp" TargetMode="External"/><Relationship Id="rId23" Type="http://schemas.openxmlformats.org/officeDocument/2006/relationships/hyperlink" Target="http://www.fws.gov/filedownloads/ftp_DJCase/endangered/pdfs/Recovery/1996-1.PDF" TargetMode="External"/><Relationship Id="rId28" Type="http://schemas.openxmlformats.org/officeDocument/2006/relationships/printerSettings" Target="../printerSettings/printerSettings1.bin"/><Relationship Id="rId10" Type="http://schemas.openxmlformats.org/officeDocument/2006/relationships/hyperlink" Target="http://www.fws.gov/endangered/esa-library/pdf/summary_2005-6Recovery.pdf" TargetMode="External"/><Relationship Id="rId19" Type="http://schemas.openxmlformats.org/officeDocument/2006/relationships/hyperlink" Target="http://ecos.fws.gov/tess_public/pub/speciesCountByYear.jsp" TargetMode="External"/><Relationship Id="rId4" Type="http://schemas.openxmlformats.org/officeDocument/2006/relationships/hyperlink" Target="http://www.fws.gov/filedownloads/ftp_DJCase/endangered/pdfs/Recovery/1996-1.PDF" TargetMode="External"/><Relationship Id="rId9" Type="http://schemas.openxmlformats.org/officeDocument/2006/relationships/hyperlink" Target="http://ecos.fws.gov/tess_public/pub/boxScore.jsp" TargetMode="External"/><Relationship Id="rId14" Type="http://schemas.openxmlformats.org/officeDocument/2006/relationships/hyperlink" Target="http://ecos.fws.gov/tess_public/pub/speciesCountByYear.jsp" TargetMode="External"/><Relationship Id="rId22" Type="http://schemas.openxmlformats.org/officeDocument/2006/relationships/hyperlink" Target="http://www.fws.gov/filedownloads/ftp_DJCase/endangered/pdfs/Recovery/1996-1.PDF" TargetMode="External"/><Relationship Id="rId27" Type="http://schemas.openxmlformats.org/officeDocument/2006/relationships/hyperlink" Target="http://ecos.fws.gov/tess_public/pub/speciesByYear.jsp?year=201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abSelected="1" zoomScaleNormal="100" workbookViewId="0">
      <pane xSplit="1" ySplit="2" topLeftCell="B27" activePane="bottomRight" state="frozen"/>
      <selection pane="topRight" activeCell="B1" sqref="B1"/>
      <selection pane="bottomLeft" activeCell="A3" sqref="A3"/>
      <selection pane="bottomRight" activeCell="C48" sqref="C48"/>
    </sheetView>
  </sheetViews>
  <sheetFormatPr defaultRowHeight="15" x14ac:dyDescent="0.25"/>
  <cols>
    <col min="2" max="2" width="10.7109375" bestFit="1" customWidth="1"/>
    <col min="3" max="3" width="12.28515625" customWidth="1"/>
    <col min="4" max="4" width="12.28515625" hidden="1" customWidth="1"/>
    <col min="5" max="5" width="11.5703125" customWidth="1"/>
    <col min="6" max="6" width="12" customWidth="1"/>
    <col min="7" max="7" width="14.5703125" bestFit="1" customWidth="1"/>
    <col min="8" max="8" width="14.5703125" customWidth="1"/>
    <col min="9" max="9" width="16" bestFit="1" customWidth="1"/>
    <col min="10" max="10" width="16.140625" bestFit="1" customWidth="1"/>
    <col min="11" max="13" width="14.28515625" customWidth="1"/>
    <col min="15" max="15" width="10.140625" customWidth="1"/>
    <col min="16" max="16" width="14.140625" customWidth="1"/>
    <col min="17" max="17" width="13.140625" customWidth="1"/>
    <col min="18" max="18" width="14.7109375" customWidth="1"/>
    <col min="19" max="20" width="14.5703125" bestFit="1" customWidth="1"/>
    <col min="21" max="21" width="14.5703125" customWidth="1"/>
    <col min="22" max="24" width="14.42578125" customWidth="1"/>
    <col min="25" max="25" width="12.85546875" customWidth="1"/>
    <col min="26" max="26" width="13.42578125" customWidth="1"/>
    <col min="27" max="27" width="17" hidden="1" customWidth="1"/>
    <col min="28" max="28" width="14.42578125" customWidth="1"/>
    <col min="29" max="29" width="17" hidden="1" customWidth="1"/>
    <col min="30" max="30" width="17" customWidth="1"/>
    <col min="31" max="31" width="14.42578125" customWidth="1"/>
    <col min="32" max="32" width="16.140625" bestFit="1" customWidth="1"/>
    <col min="33" max="33" width="16.140625" customWidth="1"/>
    <col min="34" max="34" width="18.7109375" customWidth="1"/>
    <col min="35" max="35" width="15.7109375" hidden="1" customWidth="1"/>
    <col min="36" max="36" width="13.42578125" customWidth="1"/>
    <col min="37" max="37" width="13.140625" bestFit="1" customWidth="1"/>
    <col min="38" max="38" width="10.85546875" bestFit="1" customWidth="1"/>
  </cols>
  <sheetData>
    <row r="1" spans="1:36" x14ac:dyDescent="0.25">
      <c r="A1" s="4"/>
      <c r="B1" s="4"/>
      <c r="C1" s="4"/>
      <c r="D1" s="4"/>
      <c r="E1" s="4"/>
      <c r="F1" s="4"/>
      <c r="G1" s="85" t="s">
        <v>26</v>
      </c>
      <c r="H1" s="85"/>
      <c r="I1" s="85"/>
      <c r="J1" s="85"/>
      <c r="K1" s="85"/>
      <c r="L1" s="84"/>
      <c r="M1" s="54"/>
      <c r="N1" s="88" t="s">
        <v>20</v>
      </c>
      <c r="O1" s="104"/>
      <c r="P1" s="86" t="s">
        <v>56</v>
      </c>
      <c r="Q1" s="87"/>
      <c r="R1" s="87"/>
      <c r="S1" s="87"/>
      <c r="T1" s="87"/>
      <c r="U1" s="87"/>
      <c r="V1" s="87"/>
      <c r="W1" s="87"/>
      <c r="X1" s="87"/>
      <c r="Y1" s="87"/>
      <c r="Z1" s="87"/>
      <c r="AA1" s="87"/>
      <c r="AB1" s="111"/>
      <c r="AC1" s="110"/>
      <c r="AD1" s="110"/>
      <c r="AE1" s="110"/>
      <c r="AF1" s="110"/>
      <c r="AG1" s="110"/>
      <c r="AH1" s="110"/>
      <c r="AI1" s="110"/>
      <c r="AJ1" s="110"/>
    </row>
    <row r="2" spans="1:36" ht="87" customHeight="1" x14ac:dyDescent="0.25">
      <c r="A2" s="5" t="s">
        <v>0</v>
      </c>
      <c r="B2" s="5" t="s">
        <v>17</v>
      </c>
      <c r="C2" s="5" t="s">
        <v>28</v>
      </c>
      <c r="D2" s="5" t="s">
        <v>27</v>
      </c>
      <c r="E2" s="5" t="s">
        <v>21</v>
      </c>
      <c r="F2" s="5" t="s">
        <v>18</v>
      </c>
      <c r="G2" s="6" t="s">
        <v>50</v>
      </c>
      <c r="H2" s="6" t="s">
        <v>51</v>
      </c>
      <c r="I2" s="6" t="s">
        <v>22</v>
      </c>
      <c r="J2" s="6" t="s">
        <v>23</v>
      </c>
      <c r="K2" s="7" t="s">
        <v>52</v>
      </c>
      <c r="L2" s="7" t="s">
        <v>53</v>
      </c>
      <c r="M2" s="7" t="s">
        <v>45</v>
      </c>
      <c r="N2" s="11" t="s">
        <v>19</v>
      </c>
      <c r="O2" s="11" t="s">
        <v>55</v>
      </c>
      <c r="P2" s="8" t="s">
        <v>50</v>
      </c>
      <c r="Q2" s="8" t="s">
        <v>51</v>
      </c>
      <c r="R2" s="8" t="s">
        <v>22</v>
      </c>
      <c r="S2" s="8" t="s">
        <v>23</v>
      </c>
      <c r="T2" s="9" t="s">
        <v>52</v>
      </c>
      <c r="U2" s="9" t="s">
        <v>53</v>
      </c>
      <c r="V2" s="8" t="s">
        <v>57</v>
      </c>
      <c r="W2" s="8" t="s">
        <v>58</v>
      </c>
      <c r="X2" s="8" t="s">
        <v>25</v>
      </c>
      <c r="Y2" s="8" t="s">
        <v>24</v>
      </c>
      <c r="Z2" s="9" t="s">
        <v>59</v>
      </c>
      <c r="AA2" s="10"/>
      <c r="AB2" s="9" t="s">
        <v>60</v>
      </c>
      <c r="AC2" s="11"/>
      <c r="AD2" s="11"/>
      <c r="AE2" s="11"/>
      <c r="AF2" s="11"/>
      <c r="AG2" s="11"/>
      <c r="AH2" s="11"/>
      <c r="AI2" s="11"/>
      <c r="AJ2" s="11"/>
    </row>
    <row r="3" spans="1:36" ht="14.25" customHeight="1" x14ac:dyDescent="0.25">
      <c r="A3" s="12">
        <v>1973</v>
      </c>
      <c r="B3" s="12">
        <v>392</v>
      </c>
      <c r="C3" s="12">
        <v>142</v>
      </c>
      <c r="D3" s="12"/>
      <c r="E3" s="24" t="s">
        <v>12</v>
      </c>
      <c r="F3" s="13">
        <v>7</v>
      </c>
      <c r="G3" s="14"/>
      <c r="H3" s="14"/>
      <c r="I3" s="14"/>
      <c r="J3" s="14"/>
      <c r="K3" s="15"/>
      <c r="L3" s="15"/>
      <c r="M3" s="15"/>
      <c r="N3" s="12">
        <v>44.4000000059605</v>
      </c>
      <c r="O3" s="12">
        <f t="shared" ref="O3:O46" si="0">E$64/N3</f>
        <v>5.4369369362070525</v>
      </c>
      <c r="P3" s="12"/>
      <c r="Q3" s="12"/>
      <c r="R3" s="12"/>
      <c r="S3" s="12"/>
      <c r="T3" s="12"/>
      <c r="U3" s="12"/>
      <c r="V3" s="12"/>
      <c r="W3" s="12"/>
      <c r="X3" s="12"/>
      <c r="Y3" s="12"/>
      <c r="Z3" s="16"/>
      <c r="AA3" s="14"/>
      <c r="AB3" s="14"/>
      <c r="AC3" s="14"/>
      <c r="AD3" s="14"/>
      <c r="AE3" s="14"/>
      <c r="AF3" s="14"/>
      <c r="AG3" s="30"/>
      <c r="AH3" s="14"/>
      <c r="AI3" s="14"/>
      <c r="AJ3" s="28"/>
    </row>
    <row r="4" spans="1:36" ht="14.25" customHeight="1" x14ac:dyDescent="0.25">
      <c r="A4" s="12">
        <v>1974</v>
      </c>
      <c r="B4" s="12"/>
      <c r="C4" s="12"/>
      <c r="D4" s="12"/>
      <c r="E4" s="25"/>
      <c r="F4" s="18">
        <v>0</v>
      </c>
      <c r="G4" s="14"/>
      <c r="H4" s="14"/>
      <c r="I4" s="14"/>
      <c r="J4" s="14"/>
      <c r="K4" s="15"/>
      <c r="L4" s="15"/>
      <c r="M4" s="15"/>
      <c r="N4" s="12">
        <v>49.299999997019803</v>
      </c>
      <c r="O4" s="12">
        <f t="shared" si="0"/>
        <v>4.8965517244339285</v>
      </c>
      <c r="P4" s="12"/>
      <c r="Q4" s="12"/>
      <c r="R4" s="12"/>
      <c r="S4" s="12"/>
      <c r="T4" s="12"/>
      <c r="U4" s="12"/>
      <c r="V4" s="12"/>
      <c r="W4" s="12"/>
      <c r="X4" s="12"/>
      <c r="Y4" s="12"/>
      <c r="Z4" s="16"/>
      <c r="AA4" s="14"/>
      <c r="AB4" s="14"/>
      <c r="AC4" s="14"/>
      <c r="AD4" s="14"/>
      <c r="AE4" s="14"/>
      <c r="AF4" s="14"/>
      <c r="AG4" s="30"/>
      <c r="AH4" s="14"/>
      <c r="AI4" s="14"/>
      <c r="AJ4" s="28"/>
    </row>
    <row r="5" spans="1:36" ht="14.25" customHeight="1" x14ac:dyDescent="0.25">
      <c r="A5" s="12">
        <v>1975</v>
      </c>
      <c r="B5" s="12"/>
      <c r="C5" s="12"/>
      <c r="D5" s="12"/>
      <c r="E5" s="25"/>
      <c r="F5" s="18">
        <v>7</v>
      </c>
      <c r="G5" s="14"/>
      <c r="H5" s="14"/>
      <c r="I5" s="14"/>
      <c r="J5" s="14"/>
      <c r="K5" s="15"/>
      <c r="L5" s="15"/>
      <c r="M5" s="15"/>
      <c r="N5" s="12">
        <v>53.799999997019803</v>
      </c>
      <c r="O5" s="12">
        <f t="shared" si="0"/>
        <v>4.4869888478321958</v>
      </c>
      <c r="P5" s="12"/>
      <c r="Q5" s="12"/>
      <c r="R5" s="12"/>
      <c r="S5" s="12"/>
      <c r="T5" s="12"/>
      <c r="U5" s="12"/>
      <c r="V5" s="12"/>
      <c r="W5" s="12"/>
      <c r="X5" s="12"/>
      <c r="Y5" s="12"/>
      <c r="Z5" s="16"/>
      <c r="AA5" s="14"/>
      <c r="AB5" s="14"/>
      <c r="AC5" s="14"/>
      <c r="AD5" s="14"/>
      <c r="AE5" s="14"/>
      <c r="AF5" s="14"/>
      <c r="AG5" s="30"/>
      <c r="AH5" s="14"/>
      <c r="AI5" s="14"/>
      <c r="AJ5" s="28"/>
    </row>
    <row r="6" spans="1:36" ht="14.25" customHeight="1" x14ac:dyDescent="0.25">
      <c r="A6" s="12">
        <v>1976</v>
      </c>
      <c r="B6" s="12"/>
      <c r="C6" s="19"/>
      <c r="D6" s="19"/>
      <c r="E6" s="25"/>
      <c r="F6" s="18">
        <v>35</v>
      </c>
      <c r="G6" s="14"/>
      <c r="H6" s="14"/>
      <c r="I6" s="14"/>
      <c r="J6" s="14"/>
      <c r="K6" s="15"/>
      <c r="L6" s="15"/>
      <c r="M6" s="15"/>
      <c r="N6" s="12">
        <v>56.9000000059605</v>
      </c>
      <c r="O6" s="12">
        <f t="shared" si="0"/>
        <v>4.242530755267353</v>
      </c>
      <c r="P6" s="12"/>
      <c r="Q6" s="12"/>
      <c r="R6" s="12"/>
      <c r="S6" s="12"/>
      <c r="T6" s="12"/>
      <c r="U6" s="12"/>
      <c r="V6" s="12"/>
      <c r="W6" s="12"/>
      <c r="X6" s="12"/>
      <c r="Y6" s="12"/>
      <c r="Z6" s="16"/>
      <c r="AA6" s="14"/>
      <c r="AB6" s="14"/>
      <c r="AC6" s="14"/>
      <c r="AD6" s="14"/>
      <c r="AE6" s="14"/>
      <c r="AF6" s="14"/>
      <c r="AG6" s="30"/>
      <c r="AH6" s="14"/>
      <c r="AI6" s="14"/>
      <c r="AJ6" s="28"/>
    </row>
    <row r="7" spans="1:36" ht="14.25" customHeight="1" x14ac:dyDescent="0.25">
      <c r="A7" s="12">
        <v>1977</v>
      </c>
      <c r="B7" s="12"/>
      <c r="C7" s="12"/>
      <c r="D7" s="12"/>
      <c r="E7" s="25"/>
      <c r="F7" s="18">
        <v>21</v>
      </c>
      <c r="G7" s="14"/>
      <c r="H7" s="14"/>
      <c r="I7" s="14"/>
      <c r="J7" s="14"/>
      <c r="K7" s="15"/>
      <c r="L7" s="15"/>
      <c r="M7" s="15"/>
      <c r="N7" s="12">
        <v>60.5999999940395</v>
      </c>
      <c r="O7" s="12">
        <f t="shared" si="0"/>
        <v>3.9834983502267929</v>
      </c>
      <c r="P7" s="12"/>
      <c r="Q7" s="12"/>
      <c r="R7" s="12"/>
      <c r="S7" s="12"/>
      <c r="T7" s="12"/>
      <c r="U7" s="12"/>
      <c r="V7" s="12"/>
      <c r="W7" s="12"/>
      <c r="X7" s="12"/>
      <c r="Y7" s="12"/>
      <c r="Z7" s="16"/>
      <c r="AA7" s="14"/>
      <c r="AB7" s="14"/>
      <c r="AC7" s="14"/>
      <c r="AD7" s="14"/>
      <c r="AE7" s="14"/>
      <c r="AF7" s="14"/>
      <c r="AG7" s="30"/>
      <c r="AH7" s="14"/>
      <c r="AI7" s="14"/>
      <c r="AJ7" s="28"/>
    </row>
    <row r="8" spans="1:36" ht="14.25" customHeight="1" x14ac:dyDescent="0.25">
      <c r="A8" s="12">
        <v>1978</v>
      </c>
      <c r="B8" s="12"/>
      <c r="C8" s="12"/>
      <c r="D8" s="12"/>
      <c r="E8" s="25"/>
      <c r="F8" s="18">
        <v>37</v>
      </c>
      <c r="G8" s="14"/>
      <c r="H8" s="14"/>
      <c r="I8" s="14"/>
      <c r="J8" s="14"/>
      <c r="K8" s="15"/>
      <c r="L8" s="15"/>
      <c r="M8" s="15"/>
      <c r="N8" s="12">
        <v>65.200000002980204</v>
      </c>
      <c r="O8" s="12">
        <f t="shared" si="0"/>
        <v>3.7024539875608271</v>
      </c>
      <c r="P8" s="12"/>
      <c r="Q8" s="12"/>
      <c r="R8" s="12"/>
      <c r="S8" s="12"/>
      <c r="T8" s="12"/>
      <c r="U8" s="12"/>
      <c r="V8" s="12"/>
      <c r="W8" s="12"/>
      <c r="X8" s="12"/>
      <c r="Y8" s="12"/>
      <c r="Z8" s="16"/>
      <c r="AA8" s="14"/>
      <c r="AB8" s="14"/>
      <c r="AC8" s="14"/>
      <c r="AD8" s="14"/>
      <c r="AE8" s="14"/>
      <c r="AF8" s="14"/>
      <c r="AG8" s="30"/>
      <c r="AH8" s="14"/>
      <c r="AI8" s="14"/>
      <c r="AJ8" s="28"/>
    </row>
    <row r="9" spans="1:36" ht="14.25" customHeight="1" x14ac:dyDescent="0.25">
      <c r="A9" s="12">
        <v>1979</v>
      </c>
      <c r="B9" s="12"/>
      <c r="C9" s="12"/>
      <c r="D9" s="12"/>
      <c r="E9" s="25"/>
      <c r="F9" s="18">
        <v>38</v>
      </c>
      <c r="G9" s="14"/>
      <c r="H9" s="14"/>
      <c r="I9" s="14"/>
      <c r="J9" s="14"/>
      <c r="K9" s="15"/>
      <c r="L9" s="15"/>
      <c r="M9" s="15"/>
      <c r="N9" s="12">
        <v>72.599999994039507</v>
      </c>
      <c r="O9" s="12">
        <f t="shared" si="0"/>
        <v>3.3250688707964056</v>
      </c>
      <c r="P9" s="12"/>
      <c r="Q9" s="12"/>
      <c r="R9" s="12"/>
      <c r="S9" s="12"/>
      <c r="T9" s="12"/>
      <c r="U9" s="12"/>
      <c r="V9" s="12"/>
      <c r="W9" s="12"/>
      <c r="X9" s="12"/>
      <c r="Y9" s="12"/>
      <c r="Z9" s="16"/>
      <c r="AA9" s="14"/>
      <c r="AB9" s="14"/>
      <c r="AC9" s="14"/>
      <c r="AD9" s="14"/>
      <c r="AE9" s="14"/>
      <c r="AF9" s="14"/>
      <c r="AG9" s="30"/>
      <c r="AH9" s="14"/>
      <c r="AI9" s="14"/>
      <c r="AJ9" s="28"/>
    </row>
    <row r="10" spans="1:36" ht="14.25" customHeight="1" x14ac:dyDescent="0.25">
      <c r="A10" s="12">
        <v>1980</v>
      </c>
      <c r="B10" s="12"/>
      <c r="C10" s="12"/>
      <c r="D10" s="12"/>
      <c r="E10" s="25"/>
      <c r="F10" s="18">
        <v>16</v>
      </c>
      <c r="G10" s="14"/>
      <c r="H10" s="14"/>
      <c r="I10" s="20"/>
      <c r="J10" s="20"/>
      <c r="K10" s="21"/>
      <c r="L10" s="21"/>
      <c r="M10" s="21"/>
      <c r="N10" s="12">
        <v>82.400000005960493</v>
      </c>
      <c r="O10" s="12">
        <f t="shared" si="0"/>
        <v>2.9296116502735203</v>
      </c>
      <c r="P10" s="12"/>
      <c r="Q10" s="12"/>
      <c r="R10" s="12"/>
      <c r="S10" s="12"/>
      <c r="T10" s="12"/>
      <c r="U10" s="12"/>
      <c r="V10" s="12"/>
      <c r="W10" s="12"/>
      <c r="X10" s="12"/>
      <c r="Y10" s="12"/>
      <c r="Z10" s="16"/>
      <c r="AA10" s="14"/>
      <c r="AB10" s="14"/>
      <c r="AC10" s="14"/>
      <c r="AD10" s="14"/>
      <c r="AE10" s="14"/>
      <c r="AF10" s="14"/>
      <c r="AG10" s="30"/>
      <c r="AH10" s="14"/>
      <c r="AI10" s="14"/>
      <c r="AJ10" s="28"/>
    </row>
    <row r="11" spans="1:36" ht="14.25" customHeight="1" x14ac:dyDescent="0.25">
      <c r="A11" s="12">
        <v>1981</v>
      </c>
      <c r="B11" s="12"/>
      <c r="C11" s="12"/>
      <c r="D11" s="12"/>
      <c r="E11" s="25"/>
      <c r="F11" s="18">
        <v>4</v>
      </c>
      <c r="G11" s="14"/>
      <c r="H11" s="14"/>
      <c r="I11" s="14"/>
      <c r="J11" s="14"/>
      <c r="K11" s="15"/>
      <c r="L11" s="15"/>
      <c r="M11" s="15"/>
      <c r="N11" s="12">
        <v>90.900000005960493</v>
      </c>
      <c r="O11" s="12">
        <f t="shared" si="0"/>
        <v>2.6556655663825186</v>
      </c>
      <c r="P11" s="12"/>
      <c r="Q11" s="12"/>
      <c r="R11" s="12"/>
      <c r="S11" s="12"/>
      <c r="T11" s="12"/>
      <c r="U11" s="12"/>
      <c r="V11" s="12"/>
      <c r="W11" s="12"/>
      <c r="X11" s="12"/>
      <c r="Y11" s="12"/>
      <c r="Z11" s="16"/>
      <c r="AA11" s="14"/>
      <c r="AB11" s="14"/>
      <c r="AC11" s="14"/>
      <c r="AD11" s="14"/>
      <c r="AE11" s="14"/>
      <c r="AF11" s="14"/>
      <c r="AG11" s="30"/>
      <c r="AH11" s="14"/>
      <c r="AI11" s="14"/>
      <c r="AJ11" s="28"/>
    </row>
    <row r="12" spans="1:36" ht="14.25" customHeight="1" x14ac:dyDescent="0.25">
      <c r="A12" s="12">
        <v>1982</v>
      </c>
      <c r="B12" s="12"/>
      <c r="C12" s="12"/>
      <c r="D12" s="12"/>
      <c r="E12" s="25"/>
      <c r="F12" s="18">
        <v>11</v>
      </c>
      <c r="G12" s="14"/>
      <c r="H12" s="14"/>
      <c r="I12" s="14"/>
      <c r="J12" s="14"/>
      <c r="K12" s="15"/>
      <c r="L12" s="15"/>
      <c r="M12" s="15"/>
      <c r="N12" s="12">
        <v>96.5</v>
      </c>
      <c r="O12" s="12">
        <f t="shared" si="0"/>
        <v>2.5015544041450779</v>
      </c>
      <c r="P12" s="12"/>
      <c r="Q12" s="12"/>
      <c r="R12" s="12"/>
      <c r="S12" s="12"/>
      <c r="T12" s="12"/>
      <c r="U12" s="12"/>
      <c r="V12" s="12"/>
      <c r="W12" s="12"/>
      <c r="X12" s="12"/>
      <c r="Y12" s="12"/>
      <c r="Z12" s="16"/>
      <c r="AA12" s="14"/>
      <c r="AB12" s="14"/>
      <c r="AC12" s="14"/>
      <c r="AD12" s="14"/>
      <c r="AE12" s="14"/>
      <c r="AF12" s="14"/>
      <c r="AG12" s="30"/>
      <c r="AH12" s="14"/>
      <c r="AI12" s="14"/>
      <c r="AJ12" s="28"/>
    </row>
    <row r="13" spans="1:36" ht="14.25" customHeight="1" x14ac:dyDescent="0.25">
      <c r="A13" s="12">
        <v>1983</v>
      </c>
      <c r="B13" s="12"/>
      <c r="C13" s="12"/>
      <c r="D13" s="12"/>
      <c r="E13" s="25"/>
      <c r="F13" s="18">
        <v>7</v>
      </c>
      <c r="G13" s="14"/>
      <c r="H13" s="14"/>
      <c r="I13" s="14"/>
      <c r="J13" s="14"/>
      <c r="K13" s="14"/>
      <c r="L13" s="14"/>
      <c r="M13" s="14"/>
      <c r="N13" s="12">
        <v>99.599999994039507</v>
      </c>
      <c r="O13" s="12">
        <f t="shared" si="0"/>
        <v>2.4236947792615102</v>
      </c>
      <c r="P13" s="12"/>
      <c r="Q13" s="12"/>
      <c r="R13" s="12"/>
      <c r="S13" s="12"/>
      <c r="T13" s="12"/>
      <c r="U13" s="12"/>
      <c r="V13" s="12"/>
      <c r="W13" s="12"/>
      <c r="X13" s="12"/>
      <c r="Y13" s="12"/>
      <c r="Z13" s="16"/>
      <c r="AA13" s="14"/>
      <c r="AB13" s="14"/>
      <c r="AC13" s="14"/>
      <c r="AD13" s="14"/>
      <c r="AE13" s="14"/>
      <c r="AF13" s="14"/>
      <c r="AG13" s="30"/>
      <c r="AH13" s="14"/>
      <c r="AI13" s="14"/>
      <c r="AJ13" s="28"/>
    </row>
    <row r="14" spans="1:36" ht="14.25" customHeight="1" x14ac:dyDescent="0.25">
      <c r="A14" s="12">
        <v>1984</v>
      </c>
      <c r="B14" s="12"/>
      <c r="C14" s="12"/>
      <c r="D14" s="12"/>
      <c r="E14" s="25"/>
      <c r="F14" s="18">
        <v>32</v>
      </c>
      <c r="G14" s="39">
        <v>31104000</v>
      </c>
      <c r="H14" s="98"/>
      <c r="I14" s="39">
        <v>12818000</v>
      </c>
      <c r="J14" s="39">
        <v>4458000</v>
      </c>
      <c r="K14" s="39">
        <v>2828000</v>
      </c>
      <c r="L14" s="98"/>
      <c r="M14" s="39"/>
      <c r="N14" s="12">
        <v>103.90000000596</v>
      </c>
      <c r="O14" s="12">
        <f t="shared" si="0"/>
        <v>2.3233878728214883</v>
      </c>
      <c r="P14" s="20">
        <f>G14*O14</f>
        <v>72266656.396239579</v>
      </c>
      <c r="Q14" s="107"/>
      <c r="R14" s="20">
        <f>I14*O14</f>
        <v>29781185.753825836</v>
      </c>
      <c r="S14" s="20">
        <f>J14*O14</f>
        <v>10357663.137038196</v>
      </c>
      <c r="T14" s="20">
        <f>K14*O14</f>
        <v>6570540.9043391692</v>
      </c>
      <c r="U14" s="107"/>
      <c r="V14" s="20"/>
      <c r="W14" s="107"/>
      <c r="X14" s="20"/>
      <c r="Y14" s="12"/>
      <c r="Z14" s="16"/>
      <c r="AA14" s="14"/>
      <c r="AB14" s="108"/>
      <c r="AC14" s="14"/>
      <c r="AD14" s="14"/>
      <c r="AE14" s="14"/>
      <c r="AF14" s="14"/>
      <c r="AG14" s="30"/>
      <c r="AH14" s="14"/>
      <c r="AI14" s="14"/>
      <c r="AJ14" s="28"/>
    </row>
    <row r="15" spans="1:36" ht="14.25" customHeight="1" x14ac:dyDescent="0.25">
      <c r="A15" s="12">
        <v>1985</v>
      </c>
      <c r="B15" s="12"/>
      <c r="C15" s="12"/>
      <c r="D15" s="12"/>
      <c r="E15" s="25"/>
      <c r="F15" s="18">
        <v>59</v>
      </c>
      <c r="G15" s="39">
        <v>40495000</v>
      </c>
      <c r="H15" s="98"/>
      <c r="I15" s="39">
        <v>16558000</v>
      </c>
      <c r="J15" s="39">
        <v>5884000</v>
      </c>
      <c r="K15" s="39">
        <v>2845000</v>
      </c>
      <c r="L15" s="98"/>
      <c r="M15" s="39"/>
      <c r="N15" s="12">
        <v>107.59999999404</v>
      </c>
      <c r="O15" s="12">
        <f t="shared" si="0"/>
        <v>2.2434944239160894</v>
      </c>
      <c r="P15" s="20">
        <f t="shared" ref="P15:P45" si="1">G15*O15</f>
        <v>90850306.696482047</v>
      </c>
      <c r="Q15" s="107"/>
      <c r="R15" s="20">
        <f t="shared" ref="R15:R44" si="2">I15*O15</f>
        <v>37147780.671202607</v>
      </c>
      <c r="S15" s="20">
        <f t="shared" ref="S15:S46" si="3">J15*O15</f>
        <v>13200721.190322271</v>
      </c>
      <c r="T15" s="20">
        <f t="shared" ref="T15:T45" si="4">K15*O15</f>
        <v>6382741.6360412743</v>
      </c>
      <c r="U15" s="107"/>
      <c r="V15" s="20"/>
      <c r="W15" s="107"/>
      <c r="X15" s="20"/>
      <c r="Y15" s="12"/>
      <c r="Z15" s="16"/>
      <c r="AA15" s="14"/>
      <c r="AB15" s="108"/>
      <c r="AC15" s="14"/>
      <c r="AD15" s="14"/>
      <c r="AE15" s="14"/>
      <c r="AF15" s="14"/>
      <c r="AG15" s="30"/>
      <c r="AH15" s="14"/>
      <c r="AI15" s="14"/>
      <c r="AJ15" s="28"/>
    </row>
    <row r="16" spans="1:36" ht="14.25" customHeight="1" x14ac:dyDescent="0.25">
      <c r="A16" s="12">
        <v>1986</v>
      </c>
      <c r="B16" s="12"/>
      <c r="C16" s="12"/>
      <c r="D16" s="12"/>
      <c r="E16" s="25"/>
      <c r="F16" s="18">
        <v>36</v>
      </c>
      <c r="G16" s="39">
        <v>37450000</v>
      </c>
      <c r="H16" s="98"/>
      <c r="I16" s="39">
        <v>16746000</v>
      </c>
      <c r="J16" s="39">
        <v>2625000</v>
      </c>
      <c r="K16" s="39">
        <v>6031000</v>
      </c>
      <c r="L16" s="98"/>
      <c r="M16" s="39"/>
      <c r="N16" s="12">
        <v>109.59999999404</v>
      </c>
      <c r="O16" s="12">
        <f t="shared" si="0"/>
        <v>2.2025547446453215</v>
      </c>
      <c r="P16" s="20">
        <f t="shared" si="1"/>
        <v>82485675.186967298</v>
      </c>
      <c r="Q16" s="107"/>
      <c r="R16" s="20">
        <f t="shared" si="2"/>
        <v>36883981.753830552</v>
      </c>
      <c r="S16" s="20">
        <f t="shared" si="3"/>
        <v>5781706.2046939693</v>
      </c>
      <c r="T16" s="20">
        <f t="shared" si="4"/>
        <v>13283607.664955935</v>
      </c>
      <c r="U16" s="107"/>
      <c r="V16" s="20"/>
      <c r="W16" s="107"/>
      <c r="X16" s="20"/>
      <c r="Y16" s="12"/>
      <c r="Z16" s="16"/>
      <c r="AA16" s="14"/>
      <c r="AB16" s="108"/>
      <c r="AC16" s="14"/>
      <c r="AD16" s="14"/>
      <c r="AE16" s="14"/>
      <c r="AF16" s="14"/>
      <c r="AG16" s="30"/>
      <c r="AH16" s="14"/>
      <c r="AI16" s="14"/>
      <c r="AJ16" s="28"/>
    </row>
    <row r="17" spans="1:36" ht="14.25" customHeight="1" x14ac:dyDescent="0.25">
      <c r="A17" s="12">
        <v>1987</v>
      </c>
      <c r="B17" s="12"/>
      <c r="C17" s="12"/>
      <c r="D17" s="12"/>
      <c r="E17" s="26"/>
      <c r="F17" s="22">
        <v>60</v>
      </c>
      <c r="G17" s="39">
        <v>47005000</v>
      </c>
      <c r="H17" s="98"/>
      <c r="I17" s="39">
        <v>18546000</v>
      </c>
      <c r="J17" s="39">
        <v>6565000</v>
      </c>
      <c r="K17" s="39">
        <v>3193000</v>
      </c>
      <c r="L17" s="98"/>
      <c r="M17" s="39"/>
      <c r="N17" s="12">
        <v>113.6</v>
      </c>
      <c r="O17" s="12">
        <f t="shared" si="0"/>
        <v>2.125</v>
      </c>
      <c r="P17" s="20">
        <f t="shared" si="1"/>
        <v>99885625</v>
      </c>
      <c r="Q17" s="107"/>
      <c r="R17" s="20">
        <f t="shared" si="2"/>
        <v>39410250</v>
      </c>
      <c r="S17" s="20">
        <f t="shared" si="3"/>
        <v>13950625</v>
      </c>
      <c r="T17" s="20">
        <f t="shared" si="4"/>
        <v>6785125</v>
      </c>
      <c r="U17" s="107"/>
      <c r="V17" s="20"/>
      <c r="W17" s="107"/>
      <c r="X17" s="20"/>
      <c r="Y17" s="12"/>
      <c r="Z17" s="16"/>
      <c r="AA17" s="14"/>
      <c r="AB17" s="108"/>
      <c r="AC17" s="14"/>
      <c r="AD17" s="14"/>
      <c r="AE17" s="14"/>
      <c r="AF17" s="14"/>
      <c r="AG17" s="30"/>
      <c r="AH17" s="14"/>
      <c r="AI17" s="14"/>
      <c r="AJ17" s="28"/>
    </row>
    <row r="18" spans="1:36" ht="14.25" customHeight="1" x14ac:dyDescent="0.25">
      <c r="A18" s="12">
        <v>1988</v>
      </c>
      <c r="B18" s="12"/>
      <c r="C18" s="12"/>
      <c r="D18" s="12"/>
      <c r="E18" s="26"/>
      <c r="F18" s="22">
        <v>47</v>
      </c>
      <c r="G18" s="39">
        <v>49317000</v>
      </c>
      <c r="H18" s="98"/>
      <c r="I18" s="39">
        <v>18832000</v>
      </c>
      <c r="J18" s="39">
        <v>7502000</v>
      </c>
      <c r="K18" s="39">
        <v>2978000</v>
      </c>
      <c r="L18" s="98"/>
      <c r="M18" s="39"/>
      <c r="N18" s="12">
        <v>118.3</v>
      </c>
      <c r="O18" s="12">
        <f t="shared" si="0"/>
        <v>2.0405748098055789</v>
      </c>
      <c r="P18" s="20">
        <f t="shared" si="1"/>
        <v>100635027.89518173</v>
      </c>
      <c r="Q18" s="107"/>
      <c r="R18" s="20">
        <f t="shared" si="2"/>
        <v>38428104.818258666</v>
      </c>
      <c r="S18" s="20">
        <f t="shared" si="3"/>
        <v>15308392.223161453</v>
      </c>
      <c r="T18" s="20">
        <f t="shared" si="4"/>
        <v>6076831.7836010139</v>
      </c>
      <c r="U18" s="107"/>
      <c r="V18" s="20"/>
      <c r="W18" s="107"/>
      <c r="X18" s="20"/>
      <c r="Y18" s="12"/>
      <c r="Z18" s="16"/>
      <c r="AA18" s="14"/>
      <c r="AB18" s="108"/>
      <c r="AC18" s="14"/>
      <c r="AD18" s="14"/>
      <c r="AE18" s="14"/>
      <c r="AF18" s="14"/>
      <c r="AG18" s="30"/>
      <c r="AH18" s="14"/>
      <c r="AI18" s="14"/>
      <c r="AJ18" s="28"/>
    </row>
    <row r="19" spans="1:36" ht="14.25" customHeight="1" x14ac:dyDescent="0.25">
      <c r="A19" s="12">
        <v>1989</v>
      </c>
      <c r="B19" s="12"/>
      <c r="C19" s="12">
        <v>540</v>
      </c>
      <c r="D19" s="12">
        <v>554</v>
      </c>
      <c r="E19" s="24" t="s">
        <v>3</v>
      </c>
      <c r="F19" s="22">
        <v>32</v>
      </c>
      <c r="G19" s="39">
        <v>53863000</v>
      </c>
      <c r="H19" s="98"/>
      <c r="I19" s="39">
        <v>21036000</v>
      </c>
      <c r="J19" s="39">
        <v>8408000</v>
      </c>
      <c r="K19" s="39">
        <v>3252000</v>
      </c>
      <c r="L19" s="98"/>
      <c r="M19" s="39">
        <f>I19/C19</f>
        <v>38955.555555555555</v>
      </c>
      <c r="N19" s="12">
        <v>124</v>
      </c>
      <c r="O19" s="12">
        <f t="shared" si="0"/>
        <v>1.9467741935483871</v>
      </c>
      <c r="P19" s="20">
        <f t="shared" si="1"/>
        <v>104859098.38709678</v>
      </c>
      <c r="Q19" s="107"/>
      <c r="R19" s="20">
        <f t="shared" si="2"/>
        <v>40952341.935483873</v>
      </c>
      <c r="S19" s="20">
        <f t="shared" si="3"/>
        <v>16368477.419354839</v>
      </c>
      <c r="T19" s="20">
        <f t="shared" si="4"/>
        <v>6330909.6774193551</v>
      </c>
      <c r="U19" s="107"/>
      <c r="V19" s="20">
        <f t="shared" ref="V19:V44" si="5">P19/C19</f>
        <v>194183.5155316607</v>
      </c>
      <c r="W19" s="107"/>
      <c r="X19" s="20">
        <f t="shared" ref="X19:X44" si="6">R19/C19</f>
        <v>75837.670250896059</v>
      </c>
      <c r="Y19" s="20">
        <f>S19/C19</f>
        <v>30311.995221027479</v>
      </c>
      <c r="Z19" s="21">
        <f t="shared" ref="Z19:Z44" si="7">T19/C19</f>
        <v>11723.906810035844</v>
      </c>
      <c r="AA19" s="14"/>
      <c r="AB19" s="108"/>
      <c r="AC19" s="14"/>
      <c r="AD19" s="14"/>
      <c r="AE19" s="33"/>
      <c r="AF19" s="33"/>
      <c r="AG19" s="34"/>
      <c r="AH19" s="27"/>
      <c r="AI19" s="17"/>
      <c r="AJ19" s="28"/>
    </row>
    <row r="20" spans="1:36" ht="14.25" customHeight="1" x14ac:dyDescent="0.25">
      <c r="A20" s="12">
        <v>1990</v>
      </c>
      <c r="B20" s="12"/>
      <c r="C20" s="12">
        <v>581</v>
      </c>
      <c r="D20" s="12">
        <v>591</v>
      </c>
      <c r="E20" s="24" t="s">
        <v>3</v>
      </c>
      <c r="F20" s="13">
        <v>41</v>
      </c>
      <c r="G20" s="39">
        <v>58892000</v>
      </c>
      <c r="H20" s="98"/>
      <c r="I20" s="39">
        <v>24331000</v>
      </c>
      <c r="J20" s="39">
        <v>10608000</v>
      </c>
      <c r="K20" s="39">
        <v>3691000</v>
      </c>
      <c r="L20" s="98"/>
      <c r="M20" s="39">
        <f t="shared" ref="M20:M45" si="8">I20/C20</f>
        <v>41877.796901893285</v>
      </c>
      <c r="N20" s="12">
        <v>130.69999999999999</v>
      </c>
      <c r="O20" s="12">
        <f t="shared" si="0"/>
        <v>1.8469778117827087</v>
      </c>
      <c r="P20" s="20">
        <f t="shared" si="1"/>
        <v>108772217.29150727</v>
      </c>
      <c r="Q20" s="107"/>
      <c r="R20" s="20">
        <f t="shared" si="2"/>
        <v>44938817.138485089</v>
      </c>
      <c r="S20" s="20">
        <f t="shared" si="3"/>
        <v>19592740.627390973</v>
      </c>
      <c r="T20" s="20">
        <f t="shared" si="4"/>
        <v>6817195.1032899776</v>
      </c>
      <c r="U20" s="107"/>
      <c r="V20" s="20">
        <f t="shared" si="5"/>
        <v>187215.52029519324</v>
      </c>
      <c r="W20" s="107"/>
      <c r="X20" s="20">
        <f t="shared" si="6"/>
        <v>77347.361684139571</v>
      </c>
      <c r="Y20" s="20">
        <f t="shared" ref="Y20:Y44" si="9">S20/C20</f>
        <v>33722.445141808901</v>
      </c>
      <c r="Z20" s="21">
        <f t="shared" si="7"/>
        <v>11733.554394647121</v>
      </c>
      <c r="AA20" s="14"/>
      <c r="AB20" s="108"/>
      <c r="AC20" s="14"/>
      <c r="AD20" s="14"/>
      <c r="AE20" s="33"/>
      <c r="AF20" s="33"/>
      <c r="AG20" s="34"/>
      <c r="AH20" s="27"/>
      <c r="AI20" s="17"/>
      <c r="AJ20" s="28"/>
    </row>
    <row r="21" spans="1:36" ht="14.25" customHeight="1" x14ac:dyDescent="0.25">
      <c r="A21" s="12">
        <v>1991</v>
      </c>
      <c r="B21" s="12"/>
      <c r="C21" s="12">
        <v>661</v>
      </c>
      <c r="D21" s="12">
        <v>639</v>
      </c>
      <c r="E21" s="24" t="s">
        <v>3</v>
      </c>
      <c r="F21" s="22">
        <v>80</v>
      </c>
      <c r="G21" s="39">
        <v>83177000</v>
      </c>
      <c r="H21" s="98"/>
      <c r="I21" s="39">
        <v>32082000</v>
      </c>
      <c r="J21" s="39">
        <v>14906000</v>
      </c>
      <c r="K21" s="39">
        <v>5267000</v>
      </c>
      <c r="L21" s="98"/>
      <c r="M21" s="39">
        <f t="shared" si="8"/>
        <v>48535.552193645992</v>
      </c>
      <c r="N21" s="12">
        <v>136.19999999999999</v>
      </c>
      <c r="O21" s="12">
        <f t="shared" si="0"/>
        <v>1.7723935389133629</v>
      </c>
      <c r="P21" s="20">
        <f t="shared" si="1"/>
        <v>147422377.38619679</v>
      </c>
      <c r="Q21" s="107"/>
      <c r="R21" s="20">
        <f t="shared" si="2"/>
        <v>56861929.515418507</v>
      </c>
      <c r="S21" s="20">
        <f t="shared" si="3"/>
        <v>26419298.091042589</v>
      </c>
      <c r="T21" s="20">
        <f t="shared" si="4"/>
        <v>9335196.7694566827</v>
      </c>
      <c r="U21" s="107"/>
      <c r="V21" s="20">
        <f t="shared" si="5"/>
        <v>223029.31525899665</v>
      </c>
      <c r="W21" s="107"/>
      <c r="X21" s="20">
        <f t="shared" si="6"/>
        <v>86024.099115610443</v>
      </c>
      <c r="Y21" s="20">
        <f t="shared" si="9"/>
        <v>39968.680924421467</v>
      </c>
      <c r="Z21" s="21">
        <f t="shared" si="7"/>
        <v>14122.839288134164</v>
      </c>
      <c r="AA21" s="14"/>
      <c r="AB21" s="108"/>
      <c r="AC21" s="14"/>
      <c r="AD21" s="14"/>
      <c r="AE21" s="33"/>
      <c r="AF21" s="33"/>
      <c r="AG21" s="34"/>
      <c r="AH21" s="27"/>
      <c r="AI21" s="17"/>
      <c r="AJ21" s="28"/>
    </row>
    <row r="22" spans="1:36" ht="14.25" customHeight="1" x14ac:dyDescent="0.25">
      <c r="A22" s="12">
        <v>1992</v>
      </c>
      <c r="B22" s="12"/>
      <c r="C22" s="12">
        <v>743</v>
      </c>
      <c r="D22" s="12">
        <v>728</v>
      </c>
      <c r="E22" s="24" t="s">
        <v>3</v>
      </c>
      <c r="F22" s="22">
        <v>82</v>
      </c>
      <c r="G22" s="39">
        <v>92186000</v>
      </c>
      <c r="H22" s="98"/>
      <c r="I22" s="39">
        <v>35752000</v>
      </c>
      <c r="J22" s="39">
        <v>19014000</v>
      </c>
      <c r="K22" s="39">
        <v>8130000</v>
      </c>
      <c r="L22" s="98"/>
      <c r="M22" s="39">
        <f t="shared" si="8"/>
        <v>48118.438761776582</v>
      </c>
      <c r="N22" s="12">
        <v>140.30000000000001</v>
      </c>
      <c r="O22" s="12">
        <f t="shared" si="0"/>
        <v>1.7205987170349251</v>
      </c>
      <c r="P22" s="20">
        <f t="shared" si="1"/>
        <v>158615113.3285816</v>
      </c>
      <c r="Q22" s="107"/>
      <c r="R22" s="20">
        <f t="shared" si="2"/>
        <v>61514845.331432641</v>
      </c>
      <c r="S22" s="20">
        <f t="shared" si="3"/>
        <v>32715464.005702063</v>
      </c>
      <c r="T22" s="20">
        <f t="shared" si="4"/>
        <v>13988467.56949394</v>
      </c>
      <c r="U22" s="107"/>
      <c r="V22" s="20">
        <f t="shared" si="5"/>
        <v>213479.2911555607</v>
      </c>
      <c r="W22" s="107"/>
      <c r="X22" s="20">
        <f t="shared" si="6"/>
        <v>82792.523999236393</v>
      </c>
      <c r="Y22" s="20">
        <f t="shared" si="9"/>
        <v>44031.580088428083</v>
      </c>
      <c r="Z22" s="21">
        <f t="shared" si="7"/>
        <v>18827.00884184918</v>
      </c>
      <c r="AA22" s="14"/>
      <c r="AB22" s="108"/>
      <c r="AC22" s="14"/>
      <c r="AD22" s="14"/>
      <c r="AE22" s="33"/>
      <c r="AF22" s="33"/>
      <c r="AG22" s="34"/>
      <c r="AH22" s="27"/>
      <c r="AI22" s="17"/>
      <c r="AJ22" s="28"/>
    </row>
    <row r="23" spans="1:36" ht="14.25" customHeight="1" x14ac:dyDescent="0.25">
      <c r="A23" s="12">
        <v>1993</v>
      </c>
      <c r="B23" s="12"/>
      <c r="C23" s="12">
        <v>807</v>
      </c>
      <c r="D23" s="12">
        <v>809</v>
      </c>
      <c r="E23" s="24" t="s">
        <v>3</v>
      </c>
      <c r="F23" s="22">
        <v>67</v>
      </c>
      <c r="G23" s="39">
        <v>94866000</v>
      </c>
      <c r="H23" s="98"/>
      <c r="I23" s="39">
        <v>39198000</v>
      </c>
      <c r="J23" s="39">
        <v>20065000</v>
      </c>
      <c r="K23" s="39">
        <v>9455000</v>
      </c>
      <c r="L23" s="98"/>
      <c r="M23" s="39">
        <f t="shared" si="8"/>
        <v>48572.490706319702</v>
      </c>
      <c r="N23" s="12">
        <v>144.5</v>
      </c>
      <c r="O23" s="12">
        <f t="shared" si="0"/>
        <v>1.6705882352941177</v>
      </c>
      <c r="P23" s="20">
        <f t="shared" si="1"/>
        <v>158482023.52941176</v>
      </c>
      <c r="Q23" s="107"/>
      <c r="R23" s="20">
        <f t="shared" si="2"/>
        <v>65483717.647058822</v>
      </c>
      <c r="S23" s="20">
        <f t="shared" si="3"/>
        <v>33520352.94117647</v>
      </c>
      <c r="T23" s="20">
        <f t="shared" si="4"/>
        <v>15795411.764705883</v>
      </c>
      <c r="U23" s="107"/>
      <c r="V23" s="20">
        <f t="shared" si="5"/>
        <v>196384.16794226985</v>
      </c>
      <c r="W23" s="107"/>
      <c r="X23" s="20">
        <f t="shared" si="6"/>
        <v>81144.631532910556</v>
      </c>
      <c r="Y23" s="20">
        <f t="shared" si="9"/>
        <v>41536.99249216415</v>
      </c>
      <c r="Z23" s="21">
        <f t="shared" si="7"/>
        <v>19573.000947590932</v>
      </c>
      <c r="AA23" s="14"/>
      <c r="AB23" s="108"/>
      <c r="AC23" s="14"/>
      <c r="AD23" s="14"/>
      <c r="AE23" s="33"/>
      <c r="AF23" s="33"/>
      <c r="AG23" s="33"/>
      <c r="AH23" s="17"/>
      <c r="AI23" s="17"/>
      <c r="AJ23" s="28"/>
    </row>
    <row r="24" spans="1:36" ht="14.25" customHeight="1" x14ac:dyDescent="0.25">
      <c r="A24" s="12">
        <v>1994</v>
      </c>
      <c r="B24" s="3"/>
      <c r="C24" s="12">
        <v>909</v>
      </c>
      <c r="D24" s="12">
        <v>914</v>
      </c>
      <c r="E24" s="24" t="s">
        <v>2</v>
      </c>
      <c r="F24" s="13">
        <v>129</v>
      </c>
      <c r="G24" s="39">
        <v>128704000</v>
      </c>
      <c r="H24" s="98"/>
      <c r="I24" s="39">
        <v>60803000</v>
      </c>
      <c r="J24" s="39">
        <v>31650000</v>
      </c>
      <c r="K24" s="39">
        <v>14416000</v>
      </c>
      <c r="L24" s="98"/>
      <c r="M24" s="39">
        <f t="shared" si="8"/>
        <v>66889.988998899891</v>
      </c>
      <c r="N24" s="12">
        <v>148.19999999999999</v>
      </c>
      <c r="O24" s="12">
        <f t="shared" si="0"/>
        <v>1.6288798920377869</v>
      </c>
      <c r="P24" s="20">
        <f t="shared" si="1"/>
        <v>209643357.62483132</v>
      </c>
      <c r="Q24" s="107"/>
      <c r="R24" s="20">
        <f t="shared" si="2"/>
        <v>99040784.075573564</v>
      </c>
      <c r="S24" s="20">
        <f t="shared" si="3"/>
        <v>51554048.582995959</v>
      </c>
      <c r="T24" s="20">
        <f t="shared" si="4"/>
        <v>23481932.523616735</v>
      </c>
      <c r="U24" s="107"/>
      <c r="V24" s="20">
        <f t="shared" si="5"/>
        <v>230630.75646296074</v>
      </c>
      <c r="W24" s="107"/>
      <c r="X24" s="20">
        <f t="shared" si="6"/>
        <v>108955.75805893682</v>
      </c>
      <c r="Y24" s="20">
        <f t="shared" si="9"/>
        <v>56715.124953790932</v>
      </c>
      <c r="Z24" s="21">
        <f t="shared" si="7"/>
        <v>25832.709046883097</v>
      </c>
      <c r="AA24" s="14"/>
      <c r="AB24" s="108"/>
      <c r="AC24" s="14"/>
      <c r="AD24" s="14"/>
      <c r="AE24" s="14"/>
      <c r="AF24" s="29"/>
      <c r="AG24" s="31"/>
      <c r="AH24" s="17"/>
      <c r="AI24" s="17"/>
      <c r="AJ24" s="28"/>
    </row>
    <row r="25" spans="1:36" ht="14.25" customHeight="1" x14ac:dyDescent="0.25">
      <c r="A25" s="12">
        <v>1995</v>
      </c>
      <c r="B25" s="12"/>
      <c r="C25" s="12">
        <v>927</v>
      </c>
      <c r="D25" s="12">
        <v>957</v>
      </c>
      <c r="E25" s="24" t="s">
        <v>12</v>
      </c>
      <c r="F25" s="13">
        <v>18</v>
      </c>
      <c r="G25" s="39">
        <v>137711000</v>
      </c>
      <c r="H25" s="98"/>
      <c r="I25" s="39">
        <v>70447000</v>
      </c>
      <c r="J25" s="39">
        <v>39709000</v>
      </c>
      <c r="K25" s="39">
        <v>18294000</v>
      </c>
      <c r="L25" s="98"/>
      <c r="M25" s="39">
        <f t="shared" si="8"/>
        <v>75994.606256742176</v>
      </c>
      <c r="N25" s="12">
        <v>152.4</v>
      </c>
      <c r="O25" s="12">
        <f t="shared" si="0"/>
        <v>1.583989501312336</v>
      </c>
      <c r="P25" s="20">
        <f t="shared" si="1"/>
        <v>218132778.2152231</v>
      </c>
      <c r="Q25" s="107"/>
      <c r="R25" s="20">
        <f t="shared" si="2"/>
        <v>111587308.39895013</v>
      </c>
      <c r="S25" s="20">
        <f t="shared" si="3"/>
        <v>62898639.107611552</v>
      </c>
      <c r="T25" s="20">
        <f t="shared" si="4"/>
        <v>28977503.937007874</v>
      </c>
      <c r="U25" s="107"/>
      <c r="V25" s="20">
        <f t="shared" si="5"/>
        <v>235310.44036162147</v>
      </c>
      <c r="W25" s="107"/>
      <c r="X25" s="20">
        <f t="shared" si="6"/>
        <v>120374.65846704437</v>
      </c>
      <c r="Y25" s="20">
        <f t="shared" si="9"/>
        <v>67851.822122558311</v>
      </c>
      <c r="Z25" s="21">
        <f t="shared" si="7"/>
        <v>31259.443297743121</v>
      </c>
      <c r="AA25" s="14"/>
      <c r="AB25" s="108"/>
      <c r="AC25" s="14"/>
      <c r="AD25" s="14"/>
      <c r="AE25" s="33"/>
      <c r="AF25" s="33"/>
      <c r="AG25" s="33"/>
      <c r="AH25" s="17"/>
      <c r="AI25" s="17"/>
      <c r="AJ25" s="28"/>
    </row>
    <row r="26" spans="1:36" ht="14.25" customHeight="1" x14ac:dyDescent="0.25">
      <c r="A26" s="12">
        <v>1996</v>
      </c>
      <c r="B26" s="12"/>
      <c r="C26" s="12">
        <v>960</v>
      </c>
      <c r="D26" s="12">
        <v>963</v>
      </c>
      <c r="E26" s="24" t="s">
        <v>3</v>
      </c>
      <c r="F26" s="13">
        <v>92</v>
      </c>
      <c r="G26" s="39">
        <v>124526000</v>
      </c>
      <c r="H26" s="98"/>
      <c r="I26" s="39">
        <v>60297000</v>
      </c>
      <c r="J26" s="39">
        <v>36500000</v>
      </c>
      <c r="K26" s="39">
        <v>15997000</v>
      </c>
      <c r="L26" s="98"/>
      <c r="M26" s="39">
        <f t="shared" si="8"/>
        <v>62809.375</v>
      </c>
      <c r="N26" s="12">
        <v>156.9</v>
      </c>
      <c r="O26" s="12">
        <f t="shared" si="0"/>
        <v>1.5385595920968769</v>
      </c>
      <c r="P26" s="20">
        <f t="shared" si="1"/>
        <v>191590671.76545569</v>
      </c>
      <c r="Q26" s="107"/>
      <c r="R26" s="20">
        <f t="shared" si="2"/>
        <v>92770527.724665388</v>
      </c>
      <c r="S26" s="20">
        <f t="shared" si="3"/>
        <v>56157425.111536004</v>
      </c>
      <c r="T26" s="20">
        <f t="shared" si="4"/>
        <v>24612337.794773739</v>
      </c>
      <c r="U26" s="107"/>
      <c r="V26" s="20">
        <f t="shared" si="5"/>
        <v>199573.61642234967</v>
      </c>
      <c r="W26" s="107"/>
      <c r="X26" s="20">
        <f t="shared" si="6"/>
        <v>96635.966379859776</v>
      </c>
      <c r="Y26" s="20">
        <f t="shared" si="9"/>
        <v>58497.317824516671</v>
      </c>
      <c r="Z26" s="21">
        <f t="shared" si="7"/>
        <v>25637.85186955598</v>
      </c>
      <c r="AA26" s="14"/>
      <c r="AB26" s="108"/>
      <c r="AC26" s="14"/>
      <c r="AD26" s="14"/>
      <c r="AE26" s="14"/>
      <c r="AF26" s="14"/>
      <c r="AG26" s="31"/>
      <c r="AH26" s="17"/>
      <c r="AI26" s="17"/>
      <c r="AJ26" s="28"/>
    </row>
    <row r="27" spans="1:36" ht="14.25" customHeight="1" x14ac:dyDescent="0.25">
      <c r="A27" s="12">
        <v>1997</v>
      </c>
      <c r="B27" s="12"/>
      <c r="C27" s="12">
        <v>1039</v>
      </c>
      <c r="D27" s="12">
        <v>1111</v>
      </c>
      <c r="E27" s="24" t="s">
        <v>12</v>
      </c>
      <c r="F27" s="13">
        <v>79</v>
      </c>
      <c r="G27" s="39">
        <v>131313000</v>
      </c>
      <c r="H27" s="98"/>
      <c r="I27" s="39">
        <v>67385000</v>
      </c>
      <c r="J27" s="39">
        <v>39636000</v>
      </c>
      <c r="K27" s="39">
        <v>17949000</v>
      </c>
      <c r="L27" s="98"/>
      <c r="M27" s="39">
        <f t="shared" si="8"/>
        <v>64855.630413859479</v>
      </c>
      <c r="N27" s="12">
        <v>160.5</v>
      </c>
      <c r="O27" s="12">
        <f t="shared" si="0"/>
        <v>1.5040498442367602</v>
      </c>
      <c r="P27" s="20">
        <f t="shared" si="1"/>
        <v>197501297.1962617</v>
      </c>
      <c r="Q27" s="107"/>
      <c r="R27" s="20">
        <f t="shared" si="2"/>
        <v>101350398.75389409</v>
      </c>
      <c r="S27" s="20">
        <f t="shared" si="3"/>
        <v>59614519.626168229</v>
      </c>
      <c r="T27" s="20">
        <f t="shared" si="4"/>
        <v>26996190.654205609</v>
      </c>
      <c r="U27" s="107"/>
      <c r="V27" s="20">
        <f t="shared" si="5"/>
        <v>190087.87025626728</v>
      </c>
      <c r="W27" s="107"/>
      <c r="X27" s="20">
        <f t="shared" si="6"/>
        <v>97546.10082184225</v>
      </c>
      <c r="Y27" s="20">
        <f t="shared" si="9"/>
        <v>57376.823509305323</v>
      </c>
      <c r="Z27" s="21">
        <f t="shared" si="7"/>
        <v>25982.85914745487</v>
      </c>
      <c r="AA27" s="14"/>
      <c r="AB27" s="108"/>
      <c r="AC27" s="14"/>
      <c r="AD27" s="14"/>
      <c r="AE27" s="14"/>
      <c r="AF27" s="14"/>
      <c r="AG27" s="31"/>
      <c r="AH27" s="17"/>
      <c r="AI27" s="17"/>
      <c r="AJ27" s="28"/>
    </row>
    <row r="28" spans="1:36" ht="14.25" customHeight="1" x14ac:dyDescent="0.25">
      <c r="A28" s="12">
        <v>1998</v>
      </c>
      <c r="B28" s="12"/>
      <c r="C28" s="12">
        <v>1155</v>
      </c>
      <c r="D28" s="12">
        <v>1116</v>
      </c>
      <c r="E28" s="24" t="s">
        <v>4</v>
      </c>
      <c r="F28" s="13">
        <v>63</v>
      </c>
      <c r="G28" s="39">
        <v>145553000</v>
      </c>
      <c r="H28" s="98"/>
      <c r="I28" s="39">
        <v>77181000</v>
      </c>
      <c r="J28" s="39">
        <v>42460000</v>
      </c>
      <c r="K28" s="39">
        <v>23828000</v>
      </c>
      <c r="L28" s="98"/>
      <c r="M28" s="39">
        <f t="shared" si="8"/>
        <v>66823.376623376622</v>
      </c>
      <c r="N28" s="12">
        <v>163</v>
      </c>
      <c r="O28" s="12">
        <f t="shared" si="0"/>
        <v>1.4809815950920246</v>
      </c>
      <c r="P28" s="20">
        <f t="shared" si="1"/>
        <v>215561314.11042947</v>
      </c>
      <c r="Q28" s="107"/>
      <c r="R28" s="20">
        <f t="shared" si="2"/>
        <v>114303640.49079755</v>
      </c>
      <c r="S28" s="20">
        <f t="shared" si="3"/>
        <v>62882478.527607366</v>
      </c>
      <c r="T28" s="20">
        <f t="shared" si="4"/>
        <v>35288829.447852761</v>
      </c>
      <c r="U28" s="107"/>
      <c r="V28" s="20">
        <f t="shared" si="5"/>
        <v>186633.17238998221</v>
      </c>
      <c r="W28" s="107"/>
      <c r="X28" s="20">
        <f t="shared" si="6"/>
        <v>98964.190901123424</v>
      </c>
      <c r="Y28" s="20">
        <f t="shared" si="9"/>
        <v>54443.704352906811</v>
      </c>
      <c r="Z28" s="21">
        <f t="shared" si="7"/>
        <v>30553.099089050011</v>
      </c>
      <c r="AA28" s="14"/>
      <c r="AB28" s="108"/>
      <c r="AC28" s="14"/>
      <c r="AD28" s="14"/>
      <c r="AE28" s="14"/>
      <c r="AF28" s="14"/>
      <c r="AG28" s="31"/>
      <c r="AH28" s="17"/>
      <c r="AI28" s="17"/>
      <c r="AJ28" s="28"/>
    </row>
    <row r="29" spans="1:36" ht="14.25" customHeight="1" x14ac:dyDescent="0.25">
      <c r="A29" s="12">
        <v>1999</v>
      </c>
      <c r="B29" s="12"/>
      <c r="C29" s="12">
        <v>1188</v>
      </c>
      <c r="D29" s="12">
        <v>1202</v>
      </c>
      <c r="E29" s="24" t="s">
        <v>12</v>
      </c>
      <c r="F29" s="13">
        <v>35</v>
      </c>
      <c r="G29" s="39">
        <v>183908000</v>
      </c>
      <c r="H29" s="98"/>
      <c r="I29" s="39">
        <v>110817000</v>
      </c>
      <c r="J29" s="39">
        <v>66077000</v>
      </c>
      <c r="K29" s="39">
        <v>27231000</v>
      </c>
      <c r="L29" s="98"/>
      <c r="M29" s="39">
        <f t="shared" si="8"/>
        <v>93280.303030303025</v>
      </c>
      <c r="N29" s="12">
        <v>166.6</v>
      </c>
      <c r="O29" s="12">
        <f t="shared" si="0"/>
        <v>1.4489795918367347</v>
      </c>
      <c r="P29" s="20">
        <f t="shared" si="1"/>
        <v>266478938.77551022</v>
      </c>
      <c r="Q29" s="107"/>
      <c r="R29" s="20">
        <f t="shared" si="2"/>
        <v>160571571.42857143</v>
      </c>
      <c r="S29" s="20">
        <f t="shared" si="3"/>
        <v>95744224.489795923</v>
      </c>
      <c r="T29" s="20">
        <f t="shared" si="4"/>
        <v>39457163.265306123</v>
      </c>
      <c r="U29" s="107"/>
      <c r="V29" s="20">
        <f t="shared" si="5"/>
        <v>224308.87102315674</v>
      </c>
      <c r="W29" s="107"/>
      <c r="X29" s="20">
        <f t="shared" si="6"/>
        <v>135161.25541125541</v>
      </c>
      <c r="Y29" s="20">
        <f t="shared" si="9"/>
        <v>80592.781557067268</v>
      </c>
      <c r="Z29" s="21">
        <f t="shared" si="7"/>
        <v>33213.100391671818</v>
      </c>
      <c r="AA29" s="14"/>
      <c r="AB29" s="108"/>
      <c r="AC29" s="14"/>
      <c r="AD29" s="14"/>
      <c r="AE29" s="14"/>
      <c r="AF29" s="14"/>
      <c r="AG29" s="31"/>
      <c r="AH29" s="17"/>
      <c r="AI29" s="17"/>
      <c r="AJ29" s="28"/>
    </row>
    <row r="30" spans="1:36" ht="14.25" customHeight="1" x14ac:dyDescent="0.25">
      <c r="A30" s="12">
        <v>2000</v>
      </c>
      <c r="B30" s="12"/>
      <c r="C30" s="12">
        <v>1233</v>
      </c>
      <c r="D30" s="12">
        <v>1235</v>
      </c>
      <c r="E30" s="24" t="s">
        <v>4</v>
      </c>
      <c r="F30" s="13">
        <v>41</v>
      </c>
      <c r="G30" s="39">
        <v>189739000</v>
      </c>
      <c r="H30" s="98"/>
      <c r="I30" s="39">
        <v>108282000</v>
      </c>
      <c r="J30" s="39">
        <v>57363000</v>
      </c>
      <c r="K30" s="39">
        <v>32342000</v>
      </c>
      <c r="L30" s="98"/>
      <c r="M30" s="39">
        <f t="shared" si="8"/>
        <v>87819.95133819952</v>
      </c>
      <c r="N30" s="12">
        <v>172.2</v>
      </c>
      <c r="O30" s="12">
        <f t="shared" si="0"/>
        <v>1.4018583042973287</v>
      </c>
      <c r="P30" s="20">
        <f t="shared" si="1"/>
        <v>265987192.79907086</v>
      </c>
      <c r="Q30" s="107"/>
      <c r="R30" s="20">
        <f t="shared" si="2"/>
        <v>151796020.90592334</v>
      </c>
      <c r="S30" s="20">
        <f t="shared" si="3"/>
        <v>80414797.90940766</v>
      </c>
      <c r="T30" s="20">
        <f t="shared" si="4"/>
        <v>45338901.277584203</v>
      </c>
      <c r="U30" s="107"/>
      <c r="V30" s="20">
        <f t="shared" si="5"/>
        <v>215723.59513306638</v>
      </c>
      <c r="W30" s="107"/>
      <c r="X30" s="20">
        <f t="shared" si="6"/>
        <v>123111.12806644228</v>
      </c>
      <c r="Y30" s="20">
        <f t="shared" si="9"/>
        <v>65218.814200655033</v>
      </c>
      <c r="Z30" s="21">
        <f t="shared" si="7"/>
        <v>36771.20947087121</v>
      </c>
      <c r="AA30" s="14"/>
      <c r="AB30" s="108"/>
      <c r="AC30" s="14"/>
      <c r="AD30" s="14"/>
      <c r="AE30" s="14"/>
      <c r="AF30" s="14"/>
      <c r="AG30" s="31"/>
      <c r="AH30" s="17"/>
      <c r="AI30" s="17"/>
      <c r="AJ30" s="28"/>
    </row>
    <row r="31" spans="1:36" ht="14.25" customHeight="1" x14ac:dyDescent="0.25">
      <c r="A31" s="12">
        <v>2001</v>
      </c>
      <c r="B31" s="12"/>
      <c r="C31" s="12">
        <v>1243</v>
      </c>
      <c r="D31" s="12">
        <v>1272</v>
      </c>
      <c r="E31" s="24" t="s">
        <v>12</v>
      </c>
      <c r="F31" s="13">
        <v>10</v>
      </c>
      <c r="G31" s="39">
        <v>209882000</v>
      </c>
      <c r="H31" s="98"/>
      <c r="I31" s="39">
        <v>120947000</v>
      </c>
      <c r="J31" s="39">
        <v>59835000</v>
      </c>
      <c r="K31" s="39">
        <v>42750000</v>
      </c>
      <c r="L31" s="98"/>
      <c r="M31" s="39">
        <f>I31/C31</f>
        <v>97302.493966210779</v>
      </c>
      <c r="N31" s="12">
        <v>177.1</v>
      </c>
      <c r="O31" s="12">
        <f t="shared" si="0"/>
        <v>1.3630717108977979</v>
      </c>
      <c r="P31" s="20">
        <f t="shared" si="1"/>
        <v>286084216.82665163</v>
      </c>
      <c r="Q31" s="107"/>
      <c r="R31" s="20">
        <f t="shared" si="2"/>
        <v>164859434.21795595</v>
      </c>
      <c r="S31" s="20">
        <f t="shared" si="3"/>
        <v>81559395.821569741</v>
      </c>
      <c r="T31" s="20">
        <f t="shared" si="4"/>
        <v>58271315.64088086</v>
      </c>
      <c r="U31" s="107"/>
      <c r="V31" s="20">
        <f t="shared" si="5"/>
        <v>230156.24845265617</v>
      </c>
      <c r="W31" s="107"/>
      <c r="X31" s="20">
        <f t="shared" si="6"/>
        <v>132630.27692514556</v>
      </c>
      <c r="Y31" s="20">
        <f t="shared" si="9"/>
        <v>65614.960435695684</v>
      </c>
      <c r="Z31" s="21">
        <f t="shared" si="7"/>
        <v>46879.578150346628</v>
      </c>
      <c r="AA31" s="23"/>
      <c r="AB31" s="108"/>
      <c r="AC31" s="14"/>
      <c r="AD31" s="14"/>
      <c r="AE31" s="14"/>
      <c r="AF31" s="14"/>
      <c r="AG31" s="31"/>
      <c r="AH31" s="17"/>
      <c r="AI31" s="17"/>
      <c r="AJ31" s="28"/>
    </row>
    <row r="32" spans="1:36" ht="14.25" customHeight="1" x14ac:dyDescent="0.25">
      <c r="A32" s="12">
        <v>2002</v>
      </c>
      <c r="B32" s="12"/>
      <c r="C32" s="12">
        <v>1254</v>
      </c>
      <c r="D32" s="12">
        <v>1285</v>
      </c>
      <c r="E32" s="24" t="s">
        <v>10</v>
      </c>
      <c r="F32" s="13">
        <v>11</v>
      </c>
      <c r="G32" s="39">
        <v>219726000</v>
      </c>
      <c r="H32" s="98"/>
      <c r="I32" s="39">
        <v>125738000</v>
      </c>
      <c r="J32" s="39">
        <v>63617000</v>
      </c>
      <c r="K32" s="39">
        <v>45501000</v>
      </c>
      <c r="L32" s="98"/>
      <c r="M32" s="39">
        <f t="shared" si="8"/>
        <v>100269.53748006379</v>
      </c>
      <c r="N32" s="12">
        <v>179.9</v>
      </c>
      <c r="O32" s="12">
        <f t="shared" si="0"/>
        <v>1.3418565869927737</v>
      </c>
      <c r="P32" s="20">
        <f t="shared" si="1"/>
        <v>294840780.4335742</v>
      </c>
      <c r="Q32" s="107"/>
      <c r="R32" s="20">
        <f t="shared" si="2"/>
        <v>168722363.53529736</v>
      </c>
      <c r="S32" s="20">
        <f t="shared" si="3"/>
        <v>85364890.494719282</v>
      </c>
      <c r="T32" s="20">
        <f t="shared" si="4"/>
        <v>61055816.564758196</v>
      </c>
      <c r="U32" s="107"/>
      <c r="V32" s="20">
        <f t="shared" si="5"/>
        <v>235120.2395802027</v>
      </c>
      <c r="W32" s="107"/>
      <c r="X32" s="20">
        <f t="shared" si="6"/>
        <v>134547.3393423424</v>
      </c>
      <c r="Y32" s="20">
        <f t="shared" si="9"/>
        <v>68074.075354640576</v>
      </c>
      <c r="Z32" s="21">
        <f t="shared" si="7"/>
        <v>48688.848935213871</v>
      </c>
      <c r="AA32" s="23"/>
      <c r="AB32" s="108"/>
      <c r="AC32" s="14"/>
      <c r="AD32" s="14"/>
      <c r="AE32" s="14"/>
      <c r="AF32" s="14"/>
      <c r="AG32" s="31"/>
      <c r="AH32" s="17"/>
      <c r="AI32" s="17"/>
      <c r="AJ32" s="28"/>
    </row>
    <row r="33" spans="1:36" ht="14.25" customHeight="1" x14ac:dyDescent="0.25">
      <c r="A33" s="12">
        <v>2003</v>
      </c>
      <c r="B33" s="12">
        <v>1818</v>
      </c>
      <c r="C33" s="12">
        <v>1260</v>
      </c>
      <c r="D33" s="12">
        <v>1335</v>
      </c>
      <c r="E33" s="24" t="s">
        <v>1</v>
      </c>
      <c r="F33" s="13">
        <v>2</v>
      </c>
      <c r="G33" s="39">
        <v>211147000</v>
      </c>
      <c r="H33" s="98"/>
      <c r="I33" s="39">
        <v>125744000</v>
      </c>
      <c r="J33" s="39">
        <v>60215000</v>
      </c>
      <c r="K33" s="39">
        <v>47770000</v>
      </c>
      <c r="L33" s="98"/>
      <c r="M33" s="39">
        <f t="shared" si="8"/>
        <v>99796.825396825399</v>
      </c>
      <c r="N33" s="12">
        <v>184</v>
      </c>
      <c r="O33" s="12">
        <f t="shared" si="0"/>
        <v>1.3119565217391305</v>
      </c>
      <c r="P33" s="20">
        <f t="shared" si="1"/>
        <v>277015683.69565219</v>
      </c>
      <c r="Q33" s="107"/>
      <c r="R33" s="20">
        <f t="shared" si="2"/>
        <v>164970660.86956522</v>
      </c>
      <c r="S33" s="20">
        <f t="shared" si="3"/>
        <v>78999461.956521735</v>
      </c>
      <c r="T33" s="20">
        <f t="shared" si="4"/>
        <v>62672163.043478265</v>
      </c>
      <c r="U33" s="107"/>
      <c r="V33" s="20">
        <f t="shared" si="5"/>
        <v>219853.71721877158</v>
      </c>
      <c r="W33" s="107"/>
      <c r="X33" s="20">
        <f t="shared" si="6"/>
        <v>130929.09592822636</v>
      </c>
      <c r="Y33" s="20">
        <f t="shared" si="9"/>
        <v>62697.985679779151</v>
      </c>
      <c r="Z33" s="21">
        <f t="shared" si="7"/>
        <v>49739.811939268468</v>
      </c>
      <c r="AA33" s="23"/>
      <c r="AB33" s="108"/>
      <c r="AC33" s="14"/>
      <c r="AD33" s="14"/>
      <c r="AE33" s="14"/>
      <c r="AF33" s="14"/>
      <c r="AG33" s="31"/>
      <c r="AH33" s="17"/>
      <c r="AI33" s="17"/>
      <c r="AJ33" s="28"/>
    </row>
    <row r="34" spans="1:36" ht="14.25" customHeight="1" x14ac:dyDescent="0.25">
      <c r="A34" s="12">
        <v>2004</v>
      </c>
      <c r="B34" s="12"/>
      <c r="C34" s="12">
        <v>1251</v>
      </c>
      <c r="D34" s="12">
        <v>1340</v>
      </c>
      <c r="E34" s="24" t="s">
        <v>9</v>
      </c>
      <c r="F34" s="13">
        <v>8</v>
      </c>
      <c r="G34" s="39">
        <v>234988000</v>
      </c>
      <c r="H34" s="98"/>
      <c r="I34" s="39">
        <v>136994000</v>
      </c>
      <c r="J34" s="39">
        <v>67905000</v>
      </c>
      <c r="K34" s="39">
        <v>47146000</v>
      </c>
      <c r="L34" s="98"/>
      <c r="M34" s="39">
        <f t="shared" si="8"/>
        <v>109507.59392486011</v>
      </c>
      <c r="N34" s="12">
        <v>188.9</v>
      </c>
      <c r="O34" s="12">
        <f t="shared" si="0"/>
        <v>1.2779248279512969</v>
      </c>
      <c r="P34" s="20">
        <f t="shared" si="1"/>
        <v>300296999.47061938</v>
      </c>
      <c r="Q34" s="107"/>
      <c r="R34" s="20">
        <f t="shared" si="2"/>
        <v>175068033.88035998</v>
      </c>
      <c r="S34" s="20">
        <f t="shared" si="3"/>
        <v>86777485.442032814</v>
      </c>
      <c r="T34" s="20">
        <f t="shared" si="4"/>
        <v>60249043.938591845</v>
      </c>
      <c r="U34" s="107"/>
      <c r="V34" s="20">
        <f t="shared" si="5"/>
        <v>240045.5631259947</v>
      </c>
      <c r="W34" s="107"/>
      <c r="X34" s="20">
        <f t="shared" si="6"/>
        <v>139942.47312578736</v>
      </c>
      <c r="Y34" s="20">
        <f t="shared" si="9"/>
        <v>69366.495157500249</v>
      </c>
      <c r="Z34" s="21">
        <f t="shared" si="7"/>
        <v>48160.706585604996</v>
      </c>
      <c r="AA34" s="23"/>
      <c r="AB34" s="108"/>
      <c r="AC34" s="14"/>
      <c r="AD34" s="14"/>
      <c r="AE34" s="14"/>
      <c r="AF34" s="14"/>
      <c r="AG34" s="31"/>
      <c r="AH34" s="17"/>
      <c r="AI34" s="17"/>
      <c r="AJ34" s="28"/>
    </row>
    <row r="35" spans="1:36" ht="14.25" customHeight="1" x14ac:dyDescent="0.25">
      <c r="A35" s="12">
        <v>2005</v>
      </c>
      <c r="B35" s="12"/>
      <c r="C35" s="12">
        <v>1260</v>
      </c>
      <c r="D35" s="12"/>
      <c r="E35" s="24" t="s">
        <v>12</v>
      </c>
      <c r="F35" s="13">
        <v>10</v>
      </c>
      <c r="G35" s="39">
        <v>248572000</v>
      </c>
      <c r="H35" s="98"/>
      <c r="I35" s="39">
        <v>143214000</v>
      </c>
      <c r="J35" s="39">
        <v>69870000</v>
      </c>
      <c r="K35" s="39">
        <v>48129000</v>
      </c>
      <c r="L35" s="98"/>
      <c r="M35" s="39">
        <f t="shared" si="8"/>
        <v>113661.90476190476</v>
      </c>
      <c r="N35" s="12">
        <v>195.3</v>
      </c>
      <c r="O35" s="12">
        <f t="shared" si="0"/>
        <v>1.2360471070148489</v>
      </c>
      <c r="P35" s="20">
        <f t="shared" si="1"/>
        <v>307246701.48489499</v>
      </c>
      <c r="Q35" s="107"/>
      <c r="R35" s="20">
        <f t="shared" si="2"/>
        <v>177019250.38402456</v>
      </c>
      <c r="S35" s="20">
        <f t="shared" si="3"/>
        <v>86362611.367127493</v>
      </c>
      <c r="T35" s="20">
        <f t="shared" si="4"/>
        <v>59489711.213517658</v>
      </c>
      <c r="U35" s="107"/>
      <c r="V35" s="20">
        <f t="shared" si="5"/>
        <v>243846.58848007538</v>
      </c>
      <c r="W35" s="107"/>
      <c r="X35" s="20">
        <f t="shared" si="6"/>
        <v>140491.46855874965</v>
      </c>
      <c r="Y35" s="20">
        <f t="shared" si="9"/>
        <v>68541.755053275789</v>
      </c>
      <c r="Z35" s="21">
        <f t="shared" si="7"/>
        <v>47214.056518664809</v>
      </c>
      <c r="AA35" s="23"/>
      <c r="AB35" s="108"/>
      <c r="AC35" s="14"/>
      <c r="AD35" s="14"/>
      <c r="AE35" s="14"/>
      <c r="AF35" s="14"/>
      <c r="AG35" s="31"/>
      <c r="AH35" s="17"/>
      <c r="AI35" s="17"/>
      <c r="AJ35" s="28"/>
    </row>
    <row r="36" spans="1:36" ht="14.25" customHeight="1" x14ac:dyDescent="0.25">
      <c r="A36" s="12">
        <v>2006</v>
      </c>
      <c r="B36" s="12"/>
      <c r="C36" s="12">
        <v>1269</v>
      </c>
      <c r="D36" s="12"/>
      <c r="E36" s="24" t="s">
        <v>8</v>
      </c>
      <c r="F36" s="13">
        <v>16</v>
      </c>
      <c r="G36" s="39">
        <v>257039000</v>
      </c>
      <c r="H36" s="98"/>
      <c r="I36" s="39">
        <v>147808000</v>
      </c>
      <c r="J36" s="39">
        <v>73562000</v>
      </c>
      <c r="K36" s="39">
        <v>47997000</v>
      </c>
      <c r="L36" s="98"/>
      <c r="M36" s="39">
        <f t="shared" si="8"/>
        <v>116475.96532702916</v>
      </c>
      <c r="N36" s="12">
        <v>201.6</v>
      </c>
      <c r="O36" s="12">
        <f t="shared" si="0"/>
        <v>1.1974206349206349</v>
      </c>
      <c r="P36" s="20">
        <f t="shared" si="1"/>
        <v>307783802.57936507</v>
      </c>
      <c r="Q36" s="107"/>
      <c r="R36" s="20">
        <f t="shared" si="2"/>
        <v>176988349.20634919</v>
      </c>
      <c r="S36" s="20">
        <f t="shared" si="3"/>
        <v>88084656.746031746</v>
      </c>
      <c r="T36" s="20">
        <f t="shared" si="4"/>
        <v>57472598.214285709</v>
      </c>
      <c r="U36" s="107"/>
      <c r="V36" s="20">
        <f t="shared" si="5"/>
        <v>242540.42756451148</v>
      </c>
      <c r="W36" s="107"/>
      <c r="X36" s="20">
        <f t="shared" si="6"/>
        <v>139470.72435488511</v>
      </c>
      <c r="Y36" s="20">
        <f t="shared" si="9"/>
        <v>69412.65307015898</v>
      </c>
      <c r="Z36" s="21">
        <f t="shared" si="7"/>
        <v>45289.675503771243</v>
      </c>
      <c r="AA36" s="23"/>
      <c r="AB36" s="108"/>
      <c r="AC36" s="14"/>
      <c r="AD36" s="14"/>
      <c r="AE36" s="14"/>
      <c r="AF36" s="14"/>
      <c r="AG36" s="31"/>
      <c r="AH36" s="17"/>
      <c r="AI36" s="17"/>
      <c r="AJ36" s="28"/>
    </row>
    <row r="37" spans="1:36" ht="14.25" customHeight="1" x14ac:dyDescent="0.25">
      <c r="A37" s="12">
        <v>2007</v>
      </c>
      <c r="B37" s="12"/>
      <c r="C37" s="12">
        <v>1270</v>
      </c>
      <c r="D37" s="12"/>
      <c r="E37" s="24" t="s">
        <v>12</v>
      </c>
      <c r="F37" s="13">
        <v>2</v>
      </c>
      <c r="G37" s="39">
        <v>242624000</v>
      </c>
      <c r="H37" s="98"/>
      <c r="I37" s="39">
        <v>141038000</v>
      </c>
      <c r="J37" s="39">
        <v>65879000</v>
      </c>
      <c r="K37" s="39">
        <v>49337000</v>
      </c>
      <c r="L37" s="98"/>
      <c r="M37" s="39">
        <f t="shared" si="8"/>
        <v>111053.54330708661</v>
      </c>
      <c r="N37" s="12">
        <v>207.3</v>
      </c>
      <c r="O37" s="12">
        <f t="shared" si="0"/>
        <v>1.1644958996623251</v>
      </c>
      <c r="P37" s="20">
        <f t="shared" si="1"/>
        <v>282534653.15967196</v>
      </c>
      <c r="Q37" s="107"/>
      <c r="R37" s="20">
        <f t="shared" si="2"/>
        <v>164238172.69657502</v>
      </c>
      <c r="S37" s="20">
        <f t="shared" si="3"/>
        <v>76715825.373854324</v>
      </c>
      <c r="T37" s="20">
        <f t="shared" si="4"/>
        <v>57452734.201640137</v>
      </c>
      <c r="U37" s="107"/>
      <c r="V37" s="20">
        <f t="shared" si="5"/>
        <v>222468.23083438736</v>
      </c>
      <c r="W37" s="107"/>
      <c r="X37" s="20">
        <f t="shared" si="6"/>
        <v>129321.39582407482</v>
      </c>
      <c r="Y37" s="20">
        <f t="shared" si="9"/>
        <v>60406.161711696317</v>
      </c>
      <c r="Z37" s="21">
        <f t="shared" si="7"/>
        <v>45238.373387118219</v>
      </c>
      <c r="AA37" s="23"/>
      <c r="AB37" s="108"/>
      <c r="AC37" s="14"/>
      <c r="AD37" s="14"/>
      <c r="AE37" s="14"/>
      <c r="AF37" s="14"/>
      <c r="AG37" s="31"/>
      <c r="AH37" s="17"/>
      <c r="AI37" s="17"/>
      <c r="AJ37" s="28"/>
    </row>
    <row r="38" spans="1:36" ht="14.25" customHeight="1" x14ac:dyDescent="0.25">
      <c r="A38" s="12">
        <v>2008</v>
      </c>
      <c r="B38" s="12"/>
      <c r="C38" s="12">
        <v>1268</v>
      </c>
      <c r="D38" s="12"/>
      <c r="E38" s="24" t="s">
        <v>5</v>
      </c>
      <c r="F38" s="13">
        <v>2</v>
      </c>
      <c r="G38" s="39">
        <v>263396000</v>
      </c>
      <c r="H38" s="98"/>
      <c r="I38" s="39">
        <v>150508000</v>
      </c>
      <c r="J38" s="39">
        <v>71041000</v>
      </c>
      <c r="K38" s="39">
        <v>51758000</v>
      </c>
      <c r="L38" s="98"/>
      <c r="M38" s="39">
        <f t="shared" si="8"/>
        <v>118697.16088328075</v>
      </c>
      <c r="N38" s="12">
        <v>215.3</v>
      </c>
      <c r="O38" s="12">
        <f t="shared" si="0"/>
        <v>1.1212261960055736</v>
      </c>
      <c r="P38" s="20">
        <f t="shared" si="1"/>
        <v>295326495.12308407</v>
      </c>
      <c r="Q38" s="107"/>
      <c r="R38" s="20">
        <f t="shared" si="2"/>
        <v>168753512.30840686</v>
      </c>
      <c r="S38" s="20">
        <f t="shared" si="3"/>
        <v>79653030.190431952</v>
      </c>
      <c r="T38" s="20">
        <f t="shared" si="4"/>
        <v>58032425.452856481</v>
      </c>
      <c r="U38" s="107"/>
      <c r="V38" s="20">
        <f t="shared" si="5"/>
        <v>232907.33053870982</v>
      </c>
      <c r="W38" s="107"/>
      <c r="X38" s="20">
        <f t="shared" si="6"/>
        <v>133086.36617382243</v>
      </c>
      <c r="Y38" s="20">
        <f t="shared" si="9"/>
        <v>62817.847153337505</v>
      </c>
      <c r="Z38" s="21">
        <f t="shared" si="7"/>
        <v>45766.897044839498</v>
      </c>
      <c r="AA38" s="14"/>
      <c r="AB38" s="108"/>
      <c r="AC38" s="14"/>
      <c r="AD38" s="14"/>
      <c r="AE38" s="14"/>
      <c r="AF38" s="14"/>
      <c r="AG38" s="31"/>
      <c r="AH38" s="17"/>
      <c r="AI38" s="17"/>
      <c r="AJ38" s="28"/>
    </row>
    <row r="39" spans="1:36" ht="14.25" customHeight="1" x14ac:dyDescent="0.25">
      <c r="A39" s="12">
        <v>2009</v>
      </c>
      <c r="B39" s="12"/>
      <c r="C39" s="12">
        <v>1297</v>
      </c>
      <c r="D39" s="12"/>
      <c r="E39" s="24" t="s">
        <v>11</v>
      </c>
      <c r="F39" s="13">
        <v>7</v>
      </c>
      <c r="G39" s="39">
        <v>276270000</v>
      </c>
      <c r="H39" s="98"/>
      <c r="I39" s="39">
        <v>157973000</v>
      </c>
      <c r="J39" s="39">
        <v>74575000</v>
      </c>
      <c r="K39" s="39">
        <v>53462000</v>
      </c>
      <c r="L39" s="98"/>
      <c r="M39" s="39">
        <f t="shared" si="8"/>
        <v>121798.766383963</v>
      </c>
      <c r="N39" s="12">
        <v>214.5</v>
      </c>
      <c r="O39" s="12">
        <f t="shared" si="0"/>
        <v>1.1254079254079254</v>
      </c>
      <c r="P39" s="20">
        <f t="shared" si="1"/>
        <v>310916447.55244756</v>
      </c>
      <c r="Q39" s="107"/>
      <c r="R39" s="20">
        <f t="shared" si="2"/>
        <v>177784066.20046622</v>
      </c>
      <c r="S39" s="20">
        <f t="shared" si="3"/>
        <v>83927296.037296042</v>
      </c>
      <c r="T39" s="20">
        <f t="shared" si="4"/>
        <v>60166558.508158512</v>
      </c>
      <c r="U39" s="107"/>
      <c r="V39" s="20">
        <f t="shared" si="5"/>
        <v>239719.69741900353</v>
      </c>
      <c r="W39" s="107"/>
      <c r="X39" s="20">
        <f t="shared" si="6"/>
        <v>137073.29699342037</v>
      </c>
      <c r="Y39" s="20">
        <f t="shared" si="9"/>
        <v>64708.786458979215</v>
      </c>
      <c r="Z39" s="21">
        <f t="shared" si="7"/>
        <v>46389.019667045883</v>
      </c>
      <c r="AA39" s="14"/>
      <c r="AB39" s="108"/>
      <c r="AC39" s="14"/>
      <c r="AD39" s="14"/>
      <c r="AE39" s="14"/>
      <c r="AF39" s="14"/>
      <c r="AG39" s="31"/>
      <c r="AH39" s="17"/>
      <c r="AI39" s="17"/>
      <c r="AJ39" s="28"/>
    </row>
    <row r="40" spans="1:36" ht="14.25" customHeight="1" x14ac:dyDescent="0.25">
      <c r="A40" s="12">
        <v>2010</v>
      </c>
      <c r="B40" s="12"/>
      <c r="C40" s="12">
        <v>1322</v>
      </c>
      <c r="D40" s="12"/>
      <c r="E40" s="24" t="s">
        <v>6</v>
      </c>
      <c r="F40" s="13">
        <v>55</v>
      </c>
      <c r="G40" s="39">
        <v>310955000</v>
      </c>
      <c r="H40" s="98"/>
      <c r="I40" s="39">
        <v>179309000</v>
      </c>
      <c r="J40" s="39">
        <v>85319000</v>
      </c>
      <c r="K40" s="39">
        <v>59307000</v>
      </c>
      <c r="L40" s="98"/>
      <c r="M40" s="39">
        <f t="shared" si="8"/>
        <v>135634.64447806354</v>
      </c>
      <c r="N40" s="12">
        <v>218.1</v>
      </c>
      <c r="O40" s="12">
        <f t="shared" si="0"/>
        <v>1.1068317285648785</v>
      </c>
      <c r="P40" s="20">
        <f t="shared" si="1"/>
        <v>344174860.15589184</v>
      </c>
      <c r="Q40" s="107"/>
      <c r="R40" s="20">
        <f t="shared" si="2"/>
        <v>198464890.41723981</v>
      </c>
      <c r="S40" s="20">
        <f t="shared" si="3"/>
        <v>94433776.249426872</v>
      </c>
      <c r="T40" s="20">
        <f t="shared" si="4"/>
        <v>65642869.325997248</v>
      </c>
      <c r="U40" s="107"/>
      <c r="V40" s="20">
        <f t="shared" si="5"/>
        <v>260344.06970944919</v>
      </c>
      <c r="W40" s="107"/>
      <c r="X40" s="20">
        <f t="shared" si="6"/>
        <v>150124.72800093784</v>
      </c>
      <c r="Y40" s="20">
        <f t="shared" si="9"/>
        <v>71432.508509400053</v>
      </c>
      <c r="Z40" s="21">
        <f t="shared" si="7"/>
        <v>49654.212803326212</v>
      </c>
      <c r="AA40" s="14"/>
      <c r="AB40" s="108"/>
      <c r="AC40" s="14"/>
      <c r="AD40" s="14"/>
      <c r="AE40" s="14"/>
      <c r="AF40" s="14"/>
      <c r="AG40" s="31"/>
      <c r="AH40" s="17"/>
      <c r="AI40" s="17"/>
      <c r="AJ40" s="28"/>
    </row>
    <row r="41" spans="1:36" ht="14.25" customHeight="1" x14ac:dyDescent="0.25">
      <c r="A41" s="12">
        <v>2011</v>
      </c>
      <c r="B41" s="12"/>
      <c r="C41" s="12">
        <v>1347</v>
      </c>
      <c r="D41" s="12"/>
      <c r="E41" s="24" t="s">
        <v>12</v>
      </c>
      <c r="F41" s="13">
        <v>23</v>
      </c>
      <c r="G41" s="39">
        <v>301286000</v>
      </c>
      <c r="H41" s="98"/>
      <c r="I41" s="39">
        <v>175446000</v>
      </c>
      <c r="J41" s="39">
        <v>81219000</v>
      </c>
      <c r="K41" s="39">
        <v>61877000</v>
      </c>
      <c r="L41" s="98"/>
      <c r="M41" s="39">
        <f t="shared" si="8"/>
        <v>130249.44320712695</v>
      </c>
      <c r="N41" s="12">
        <v>224.9</v>
      </c>
      <c r="O41" s="12">
        <f t="shared" si="0"/>
        <v>1.0733659404179636</v>
      </c>
      <c r="P41" s="14">
        <f t="shared" si="1"/>
        <v>323390130.72476661</v>
      </c>
      <c r="Q41" s="108"/>
      <c r="R41" s="14">
        <f t="shared" si="2"/>
        <v>188317760.78257003</v>
      </c>
      <c r="S41" s="14">
        <f t="shared" si="3"/>
        <v>87177708.314806581</v>
      </c>
      <c r="T41" s="14">
        <f t="shared" si="4"/>
        <v>66416664.295242332</v>
      </c>
      <c r="U41" s="108"/>
      <c r="V41" s="14">
        <f t="shared" si="5"/>
        <v>240081.76000353869</v>
      </c>
      <c r="W41" s="108"/>
      <c r="X41" s="14">
        <f t="shared" si="6"/>
        <v>139805.31609693397</v>
      </c>
      <c r="Y41" s="14">
        <f t="shared" si="9"/>
        <v>64719.902238163755</v>
      </c>
      <c r="Z41" s="15">
        <f t="shared" si="7"/>
        <v>49307.10044190225</v>
      </c>
      <c r="AA41" s="14"/>
      <c r="AB41" s="108"/>
      <c r="AC41" s="14"/>
      <c r="AD41" s="14"/>
      <c r="AE41" s="14"/>
      <c r="AF41" s="14"/>
      <c r="AG41" s="30"/>
      <c r="AH41" s="17"/>
      <c r="AI41" s="17"/>
      <c r="AJ41" s="28"/>
    </row>
    <row r="42" spans="1:36" ht="14.25" customHeight="1" x14ac:dyDescent="0.25">
      <c r="A42" s="12">
        <v>2012</v>
      </c>
      <c r="B42" s="12">
        <v>2020</v>
      </c>
      <c r="C42" s="12">
        <v>1401</v>
      </c>
      <c r="D42" s="12"/>
      <c r="E42" s="24" t="s">
        <v>7</v>
      </c>
      <c r="F42" s="13">
        <v>52</v>
      </c>
      <c r="G42" s="39">
        <v>299720000</v>
      </c>
      <c r="H42" s="98"/>
      <c r="I42" s="39">
        <v>175955000</v>
      </c>
      <c r="J42" s="39">
        <v>82806000</v>
      </c>
      <c r="K42" s="39">
        <v>60943000</v>
      </c>
      <c r="L42" s="98"/>
      <c r="M42" s="39">
        <f t="shared" si="8"/>
        <v>125592.43397573162</v>
      </c>
      <c r="N42" s="48">
        <v>229.6</v>
      </c>
      <c r="O42" s="12">
        <f t="shared" si="0"/>
        <v>1.0513937282229966</v>
      </c>
      <c r="P42" s="14">
        <f t="shared" si="1"/>
        <v>315123728.22299653</v>
      </c>
      <c r="Q42" s="108"/>
      <c r="R42" s="14">
        <f t="shared" si="2"/>
        <v>184997983.44947737</v>
      </c>
      <c r="S42" s="14">
        <f t="shared" si="3"/>
        <v>87061709.059233457</v>
      </c>
      <c r="T42" s="14">
        <f t="shared" si="4"/>
        <v>64075087.979094081</v>
      </c>
      <c r="U42" s="108"/>
      <c r="V42" s="14">
        <f t="shared" si="5"/>
        <v>224927.71464881979</v>
      </c>
      <c r="W42" s="108"/>
      <c r="X42" s="14">
        <f t="shared" si="6"/>
        <v>132047.09739434501</v>
      </c>
      <c r="Y42" s="14">
        <f t="shared" si="9"/>
        <v>62142.547508375057</v>
      </c>
      <c r="Z42" s="15">
        <f t="shared" si="7"/>
        <v>45735.251947961515</v>
      </c>
      <c r="AA42" s="14"/>
      <c r="AB42" s="108"/>
      <c r="AC42" s="14"/>
      <c r="AD42" s="14"/>
      <c r="AE42" s="14"/>
      <c r="AF42" s="14"/>
      <c r="AG42" s="30"/>
      <c r="AH42" s="17"/>
      <c r="AI42" s="17"/>
      <c r="AJ42" s="28"/>
    </row>
    <row r="43" spans="1:36" s="70" customFormat="1" ht="14.25" customHeight="1" x14ac:dyDescent="0.25">
      <c r="A43" s="62">
        <v>2013</v>
      </c>
      <c r="B43" s="62"/>
      <c r="C43" s="62">
        <v>1488</v>
      </c>
      <c r="D43" s="62"/>
      <c r="E43" s="63" t="s">
        <v>13</v>
      </c>
      <c r="F43" s="64">
        <v>83</v>
      </c>
      <c r="G43" s="65">
        <v>296139000</v>
      </c>
      <c r="H43" s="99"/>
      <c r="I43" s="65">
        <v>175592000</v>
      </c>
      <c r="J43" s="65">
        <v>81483000</v>
      </c>
      <c r="K43" s="65">
        <v>61673000</v>
      </c>
      <c r="L43" s="99"/>
      <c r="M43" s="39">
        <f t="shared" si="8"/>
        <v>118005.37634408602</v>
      </c>
      <c r="N43" s="62">
        <v>233</v>
      </c>
      <c r="O43" s="12">
        <f t="shared" si="0"/>
        <v>1.0360515021459227</v>
      </c>
      <c r="P43" s="66">
        <f t="shared" si="1"/>
        <v>306815255.79399139</v>
      </c>
      <c r="Q43" s="108"/>
      <c r="R43" s="66">
        <f t="shared" si="2"/>
        <v>181922355.36480686</v>
      </c>
      <c r="S43" s="66">
        <f t="shared" si="3"/>
        <v>84420584.549356222</v>
      </c>
      <c r="T43" s="66">
        <f t="shared" si="4"/>
        <v>63896404.291845486</v>
      </c>
      <c r="U43" s="108"/>
      <c r="V43" s="66">
        <f t="shared" si="5"/>
        <v>206193.04824865013</v>
      </c>
      <c r="W43" s="108"/>
      <c r="X43" s="66">
        <f t="shared" si="6"/>
        <v>122259.64742258526</v>
      </c>
      <c r="Y43" s="66">
        <f t="shared" si="9"/>
        <v>56734.263810051227</v>
      </c>
      <c r="Z43" s="82">
        <f t="shared" si="7"/>
        <v>42941.131916562823</v>
      </c>
      <c r="AA43" s="66"/>
      <c r="AB43" s="108"/>
      <c r="AC43" s="66"/>
      <c r="AD43" s="66"/>
      <c r="AE43" s="66"/>
      <c r="AF43" s="66"/>
      <c r="AG43" s="67"/>
      <c r="AH43" s="68"/>
      <c r="AI43" s="68"/>
      <c r="AJ43" s="69"/>
    </row>
    <row r="44" spans="1:36" s="81" customFormat="1" ht="14.25" customHeight="1" x14ac:dyDescent="0.25">
      <c r="A44" s="72">
        <v>2014</v>
      </c>
      <c r="B44" s="72">
        <v>2215</v>
      </c>
      <c r="C44" s="72">
        <v>1565</v>
      </c>
      <c r="D44" s="72"/>
      <c r="E44" s="73" t="s">
        <v>49</v>
      </c>
      <c r="F44" s="74">
        <v>41</v>
      </c>
      <c r="G44" s="75">
        <v>281403000</v>
      </c>
      <c r="H44" s="99">
        <v>221930000</v>
      </c>
      <c r="I44" s="75">
        <v>170511000</v>
      </c>
      <c r="J44" s="75">
        <v>76916000</v>
      </c>
      <c r="K44" s="75">
        <v>61550000</v>
      </c>
      <c r="L44" s="99">
        <v>96336000</v>
      </c>
      <c r="M44" s="76">
        <f t="shared" si="8"/>
        <v>108952.71565495207</v>
      </c>
      <c r="N44" s="72">
        <v>234.8</v>
      </c>
      <c r="O44" s="12">
        <f t="shared" si="0"/>
        <v>1.0281090289608177</v>
      </c>
      <c r="P44" s="14">
        <f t="shared" si="1"/>
        <v>289312965.07666099</v>
      </c>
      <c r="Q44" s="108"/>
      <c r="R44" s="77">
        <f t="shared" si="2"/>
        <v>175303898.63713798</v>
      </c>
      <c r="S44" s="77">
        <f t="shared" si="3"/>
        <v>79078034.07155025</v>
      </c>
      <c r="T44" s="77">
        <f t="shared" si="4"/>
        <v>63280110.732538328</v>
      </c>
      <c r="U44" s="108"/>
      <c r="V44" s="77">
        <f t="shared" si="5"/>
        <v>184864.51442598147</v>
      </c>
      <c r="W44" s="108"/>
      <c r="X44" s="77">
        <f t="shared" si="6"/>
        <v>112015.27069465685</v>
      </c>
      <c r="Y44" s="77">
        <f t="shared" si="9"/>
        <v>50529.095253386738</v>
      </c>
      <c r="Z44" s="83">
        <f t="shared" si="7"/>
        <v>40434.57554794781</v>
      </c>
      <c r="AA44" s="77"/>
      <c r="AB44" s="108"/>
      <c r="AC44" s="77"/>
      <c r="AD44" s="77"/>
      <c r="AE44" s="77"/>
      <c r="AF44" s="77"/>
      <c r="AG44" s="78"/>
      <c r="AH44" s="79"/>
      <c r="AI44" s="79"/>
      <c r="AJ44" s="80"/>
    </row>
    <row r="45" spans="1:36" s="97" customFormat="1" ht="14.25" customHeight="1" x14ac:dyDescent="0.25">
      <c r="A45" s="72">
        <v>2015</v>
      </c>
      <c r="B45" s="72"/>
      <c r="C45" s="72">
        <f>C44+F45</f>
        <v>1595</v>
      </c>
      <c r="D45" s="72"/>
      <c r="E45" s="93"/>
      <c r="F45" s="74">
        <v>30</v>
      </c>
      <c r="G45" s="75">
        <v>285403000</v>
      </c>
      <c r="H45" s="99">
        <v>225913000</v>
      </c>
      <c r="I45" s="75">
        <v>173011000</v>
      </c>
      <c r="J45" s="75">
        <v>77916000</v>
      </c>
      <c r="K45" s="94">
        <v>62550000</v>
      </c>
      <c r="L45" s="100">
        <v>98336000</v>
      </c>
      <c r="M45" s="95">
        <f t="shared" si="8"/>
        <v>108470.84639498433</v>
      </c>
      <c r="N45" s="72">
        <v>236.5</v>
      </c>
      <c r="O45" s="12">
        <f t="shared" si="0"/>
        <v>1.0207188160676532</v>
      </c>
      <c r="P45" s="66">
        <f t="shared" si="1"/>
        <v>291316212.26215643</v>
      </c>
      <c r="Q45" s="107"/>
      <c r="R45" s="96">
        <f>I45</f>
        <v>173011000</v>
      </c>
      <c r="S45" s="66">
        <f t="shared" si="3"/>
        <v>79530327.272727266</v>
      </c>
      <c r="T45" s="66">
        <f t="shared" si="4"/>
        <v>63845961.94503171</v>
      </c>
      <c r="U45" s="108"/>
      <c r="V45" s="96">
        <f>P45/C45</f>
        <v>182643.39326780968</v>
      </c>
      <c r="W45" s="107"/>
      <c r="X45" s="77">
        <f>M45</f>
        <v>108470.84639498433</v>
      </c>
      <c r="Y45" s="77">
        <f t="shared" ref="Y45:Y46" si="10">S45/C45</f>
        <v>49862.274152180107</v>
      </c>
      <c r="Z45" s="83">
        <f t="shared" ref="Z45:AB46" si="11">T45/C45</f>
        <v>40028.816266477559</v>
      </c>
      <c r="AA45" s="77"/>
      <c r="AB45" s="108"/>
      <c r="AC45" s="77"/>
      <c r="AD45" s="77"/>
      <c r="AE45" s="77"/>
      <c r="AF45" s="77"/>
      <c r="AG45" s="78"/>
      <c r="AH45" s="79"/>
      <c r="AI45" s="79"/>
      <c r="AJ45" s="80"/>
    </row>
    <row r="46" spans="1:36" s="97" customFormat="1" ht="14.25" customHeight="1" x14ac:dyDescent="0.25">
      <c r="A46" s="72">
        <v>2016</v>
      </c>
      <c r="B46" s="72"/>
      <c r="C46" s="72">
        <f>C45+F46</f>
        <v>1649</v>
      </c>
      <c r="D46" s="72"/>
      <c r="E46" s="93"/>
      <c r="F46" s="74">
        <v>54</v>
      </c>
      <c r="G46" s="99"/>
      <c r="H46" s="75">
        <v>234006000</v>
      </c>
      <c r="I46" s="99"/>
      <c r="J46" s="75">
        <v>82016000</v>
      </c>
      <c r="K46" s="100"/>
      <c r="L46" s="94">
        <v>99079000</v>
      </c>
      <c r="M46" s="99"/>
      <c r="N46" s="72">
        <v>241.4</v>
      </c>
      <c r="O46" s="12">
        <f t="shared" si="0"/>
        <v>1</v>
      </c>
      <c r="P46" s="106"/>
      <c r="Q46" s="77">
        <f>H46*O46</f>
        <v>234006000</v>
      </c>
      <c r="R46" s="106"/>
      <c r="S46" s="77">
        <f t="shared" si="3"/>
        <v>82016000</v>
      </c>
      <c r="T46" s="108"/>
      <c r="U46" s="66">
        <f>L46*O46</f>
        <v>99079000</v>
      </c>
      <c r="V46" s="109"/>
      <c r="W46" s="77">
        <f>Q46/C46</f>
        <v>141907.82292298361</v>
      </c>
      <c r="X46" s="108"/>
      <c r="Y46" s="77">
        <f t="shared" si="10"/>
        <v>49736.81018799272</v>
      </c>
      <c r="Z46" s="112"/>
      <c r="AA46" s="77"/>
      <c r="AB46" s="113">
        <f>U46/C46</f>
        <v>60084.293511218923</v>
      </c>
      <c r="AC46" s="77"/>
      <c r="AD46" s="77"/>
      <c r="AE46" s="77"/>
      <c r="AF46" s="77"/>
      <c r="AG46" s="78"/>
      <c r="AH46" s="79"/>
      <c r="AI46" s="79"/>
      <c r="AJ46" s="80"/>
    </row>
    <row r="47" spans="1:36" s="97" customFormat="1" ht="14.25" customHeight="1" x14ac:dyDescent="0.25">
      <c r="A47" s="72"/>
      <c r="B47" s="72"/>
      <c r="C47" s="101"/>
      <c r="D47" s="72"/>
      <c r="E47" s="93"/>
      <c r="F47" s="74"/>
      <c r="G47" s="75"/>
      <c r="H47" s="75"/>
      <c r="I47" s="75"/>
      <c r="J47" s="75"/>
      <c r="K47" s="75"/>
      <c r="L47" s="75"/>
      <c r="M47" s="75"/>
      <c r="N47" s="72"/>
      <c r="O47" s="72"/>
      <c r="P47" s="77"/>
      <c r="Q47" s="77"/>
      <c r="R47" s="77"/>
      <c r="S47" s="77"/>
      <c r="T47" s="77"/>
      <c r="U47" s="77"/>
      <c r="V47" s="77"/>
      <c r="W47" s="77"/>
      <c r="X47" s="77"/>
      <c r="Y47" s="77"/>
      <c r="Z47" s="77"/>
      <c r="AA47" s="77"/>
      <c r="AB47" s="77"/>
      <c r="AC47" s="77"/>
      <c r="AD47" s="77"/>
      <c r="AE47" s="77"/>
      <c r="AF47" s="77"/>
      <c r="AG47" s="78"/>
      <c r="AH47" s="79"/>
      <c r="AI47" s="79"/>
      <c r="AJ47" s="80"/>
    </row>
    <row r="48" spans="1:36" s="81" customFormat="1" x14ac:dyDescent="0.25">
      <c r="A48" s="72"/>
      <c r="B48" s="72"/>
      <c r="C48" s="102"/>
      <c r="D48" s="72"/>
      <c r="E48" s="93"/>
      <c r="F48" s="103"/>
      <c r="G48" s="75"/>
      <c r="H48" s="75"/>
      <c r="I48" s="75"/>
      <c r="J48" s="75"/>
      <c r="K48" s="75"/>
      <c r="L48" s="75"/>
      <c r="M48" s="75"/>
      <c r="N48" s="72"/>
      <c r="O48" s="72"/>
      <c r="P48" s="77"/>
      <c r="Q48" s="77"/>
      <c r="R48" s="77"/>
      <c r="S48" s="77"/>
      <c r="T48" s="77"/>
      <c r="U48" s="77"/>
      <c r="V48" s="77"/>
      <c r="W48" s="77"/>
      <c r="X48" s="77"/>
      <c r="Y48" s="77"/>
      <c r="Z48" s="77"/>
      <c r="AA48" s="77"/>
      <c r="AB48" s="77"/>
      <c r="AC48" s="77"/>
      <c r="AD48" s="77"/>
      <c r="AE48" s="77"/>
      <c r="AF48" s="77"/>
      <c r="AG48" s="78"/>
      <c r="AH48" s="79"/>
      <c r="AI48" s="79"/>
      <c r="AJ48" s="80"/>
    </row>
    <row r="49" spans="1:36" s="81" customFormat="1" x14ac:dyDescent="0.25">
      <c r="A49" s="72"/>
      <c r="B49" s="72"/>
      <c r="C49" s="102"/>
      <c r="D49" s="72"/>
      <c r="E49" s="93"/>
      <c r="F49" s="103"/>
      <c r="G49" s="75"/>
      <c r="H49" s="75"/>
      <c r="I49" s="75"/>
      <c r="J49" s="75"/>
      <c r="K49" s="75"/>
      <c r="L49" s="75"/>
      <c r="M49" s="75"/>
      <c r="N49" s="72"/>
      <c r="O49" s="72"/>
      <c r="P49" s="77"/>
      <c r="Q49" s="77"/>
      <c r="R49" s="105"/>
      <c r="S49" s="77"/>
      <c r="T49" s="77"/>
      <c r="U49" s="77"/>
      <c r="V49" s="77"/>
      <c r="W49" s="77"/>
      <c r="X49" s="77"/>
      <c r="Y49" s="77"/>
      <c r="Z49" s="77"/>
      <c r="AA49" s="77"/>
      <c r="AB49" s="77"/>
      <c r="AC49" s="77"/>
      <c r="AD49" s="77"/>
      <c r="AE49" s="77"/>
      <c r="AF49" s="77"/>
      <c r="AG49" s="78"/>
      <c r="AH49" s="79"/>
      <c r="AI49" s="79"/>
      <c r="AJ49" s="80"/>
    </row>
    <row r="50" spans="1:36" s="81" customFormat="1" x14ac:dyDescent="0.25">
      <c r="A50" s="72"/>
      <c r="B50" s="72"/>
      <c r="C50" s="102"/>
      <c r="D50" s="72"/>
      <c r="E50" s="93"/>
      <c r="F50" s="103"/>
      <c r="G50" s="77"/>
      <c r="H50" s="77"/>
      <c r="I50" s="77"/>
      <c r="J50" s="77"/>
      <c r="K50" s="77"/>
      <c r="L50" s="77"/>
      <c r="M50" s="75"/>
      <c r="N50" s="72"/>
      <c r="O50" s="72"/>
      <c r="P50" s="77"/>
      <c r="Q50" s="77"/>
      <c r="R50" s="77"/>
      <c r="S50" s="77"/>
      <c r="T50" s="77"/>
      <c r="U50" s="77"/>
      <c r="V50" s="77"/>
      <c r="W50" s="77"/>
      <c r="X50" s="77"/>
      <c r="Y50" s="77"/>
      <c r="Z50" s="77"/>
      <c r="AA50" s="77"/>
      <c r="AB50" s="77"/>
      <c r="AC50" s="77"/>
      <c r="AD50" s="77"/>
      <c r="AE50" s="77"/>
      <c r="AF50" s="77"/>
      <c r="AG50" s="78"/>
      <c r="AH50" s="79"/>
      <c r="AI50" s="79"/>
      <c r="AJ50" s="80"/>
    </row>
    <row r="51" spans="1:36" s="81" customFormat="1" x14ac:dyDescent="0.25">
      <c r="A51" s="72"/>
      <c r="B51" s="72"/>
      <c r="C51" s="102"/>
      <c r="D51" s="72"/>
      <c r="E51" s="93"/>
      <c r="F51" s="103"/>
      <c r="G51" s="77"/>
      <c r="H51" s="77"/>
      <c r="I51" s="77"/>
      <c r="J51" s="77"/>
      <c r="K51" s="77"/>
      <c r="L51" s="77"/>
      <c r="M51" s="75"/>
      <c r="N51" s="72"/>
      <c r="O51" s="72"/>
      <c r="P51" s="77"/>
      <c r="Q51" s="77"/>
      <c r="R51" s="77"/>
      <c r="S51" s="77"/>
      <c r="T51" s="77"/>
      <c r="U51" s="77"/>
      <c r="V51" s="77"/>
      <c r="W51" s="77"/>
      <c r="X51" s="77"/>
      <c r="Y51" s="77"/>
      <c r="Z51" s="77"/>
      <c r="AA51" s="77"/>
      <c r="AB51" s="77"/>
      <c r="AC51" s="77"/>
      <c r="AD51" s="77"/>
      <c r="AE51" s="77"/>
      <c r="AF51" s="77"/>
      <c r="AG51" s="78"/>
      <c r="AH51" s="79"/>
      <c r="AI51" s="79"/>
      <c r="AJ51" s="80"/>
    </row>
    <row r="52" spans="1:36" s="81" customFormat="1" ht="15" customHeight="1" x14ac:dyDescent="0.25">
      <c r="A52" s="72"/>
      <c r="B52" s="72"/>
      <c r="C52" s="101"/>
      <c r="D52" s="72"/>
      <c r="E52" s="93"/>
      <c r="F52" s="103"/>
      <c r="G52" s="77"/>
      <c r="H52" s="77"/>
      <c r="I52" s="77"/>
      <c r="J52" s="77"/>
      <c r="K52" s="77"/>
      <c r="L52" s="77"/>
      <c r="M52" s="75"/>
      <c r="N52" s="72"/>
      <c r="O52" s="72"/>
      <c r="P52" s="77"/>
      <c r="Q52" s="77"/>
      <c r="R52" s="77"/>
      <c r="S52" s="77"/>
      <c r="T52" s="77"/>
      <c r="U52" s="77"/>
      <c r="V52" s="77"/>
      <c r="W52" s="77"/>
      <c r="X52" s="77"/>
      <c r="Y52" s="77"/>
      <c r="Z52" s="77"/>
      <c r="AA52" s="77"/>
      <c r="AB52" s="77"/>
      <c r="AC52" s="77"/>
      <c r="AD52" s="77"/>
      <c r="AE52" s="77"/>
      <c r="AF52" s="77"/>
      <c r="AG52" s="78"/>
      <c r="AH52" s="79"/>
      <c r="AI52" s="79"/>
      <c r="AJ52" s="80"/>
    </row>
    <row r="53" spans="1:36" x14ac:dyDescent="0.25">
      <c r="AG53" s="32"/>
    </row>
    <row r="54" spans="1:36" x14ac:dyDescent="0.25">
      <c r="AB54" s="71"/>
    </row>
    <row r="58" spans="1:36" x14ac:dyDescent="0.25">
      <c r="C58" s="1" t="s">
        <v>14</v>
      </c>
      <c r="D58" s="1"/>
    </row>
    <row r="59" spans="1:36" x14ac:dyDescent="0.25">
      <c r="C59" t="s">
        <v>15</v>
      </c>
    </row>
    <row r="60" spans="1:36" x14ac:dyDescent="0.25">
      <c r="C60" s="2" t="s">
        <v>16</v>
      </c>
    </row>
    <row r="61" spans="1:36" x14ac:dyDescent="0.25">
      <c r="C61" s="2" t="s">
        <v>42</v>
      </c>
      <c r="D61" s="2"/>
    </row>
    <row r="62" spans="1:36" x14ac:dyDescent="0.25">
      <c r="C62" s="2"/>
    </row>
    <row r="64" spans="1:36" x14ac:dyDescent="0.25">
      <c r="C64" s="50" t="s">
        <v>54</v>
      </c>
      <c r="D64" s="49"/>
      <c r="E64" s="72">
        <v>241.4</v>
      </c>
    </row>
  </sheetData>
  <mergeCells count="3">
    <mergeCell ref="G1:K1"/>
    <mergeCell ref="N1:O1"/>
    <mergeCell ref="P1:AB1"/>
  </mergeCells>
  <hyperlinks>
    <hyperlink ref="E33" r:id="rId1"/>
    <hyperlink ref="E24" r:id="rId2"/>
    <hyperlink ref="E26" r:id="rId3"/>
    <hyperlink ref="E20" r:id="rId4"/>
    <hyperlink ref="E28" r:id="rId5"/>
    <hyperlink ref="E30" r:id="rId6"/>
    <hyperlink ref="E38" r:id="rId7"/>
    <hyperlink ref="E40" r:id="rId8"/>
    <hyperlink ref="E42" r:id="rId9"/>
    <hyperlink ref="E36" r:id="rId10"/>
    <hyperlink ref="E34" r:id="rId11"/>
    <hyperlink ref="E32" r:id="rId12"/>
    <hyperlink ref="E39" r:id="rId13"/>
    <hyperlink ref="E3" r:id="rId14"/>
    <hyperlink ref="E25" r:id="rId15"/>
    <hyperlink ref="E27" r:id="rId16"/>
    <hyperlink ref="E29" r:id="rId17"/>
    <hyperlink ref="E31" r:id="rId18"/>
    <hyperlink ref="E35" r:id="rId19"/>
    <hyperlink ref="E37" r:id="rId20"/>
    <hyperlink ref="E41" r:id="rId21"/>
    <hyperlink ref="E21" r:id="rId22"/>
    <hyperlink ref="E22" r:id="rId23"/>
    <hyperlink ref="E23" r:id="rId24"/>
    <hyperlink ref="E43" r:id="rId25"/>
    <hyperlink ref="E19" r:id="rId26"/>
    <hyperlink ref="E44" r:id="rId27"/>
  </hyperlinks>
  <pageMargins left="0.7" right="0.7" top="0.75" bottom="0.75" header="0.3" footer="0.3"/>
  <pageSetup orientation="portrait" r:id="rId28"/>
  <drawing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A73" zoomScale="90" zoomScaleNormal="90" workbookViewId="0">
      <selection activeCell="I105" sqref="I105"/>
    </sheetView>
  </sheetViews>
  <sheetFormatPr defaultRowHeight="15" x14ac:dyDescent="0.25"/>
  <cols>
    <col min="2" max="2" width="13.42578125" bestFit="1" customWidth="1"/>
    <col min="3" max="3" width="8.140625" customWidth="1"/>
    <col min="4" max="4" width="12.28515625" customWidth="1"/>
    <col min="5" max="5" width="16.5703125" customWidth="1"/>
    <col min="6" max="7" width="23.140625" hidden="1" customWidth="1"/>
    <col min="8" max="8" width="18.28515625" customWidth="1"/>
    <col min="9" max="9" width="17" customWidth="1"/>
    <col min="10" max="10" width="15.28515625" customWidth="1"/>
    <col min="11" max="11" width="20" customWidth="1"/>
    <col min="12" max="13" width="21.5703125" customWidth="1"/>
    <col min="14" max="14" width="18.42578125" bestFit="1" customWidth="1"/>
    <col min="15" max="15" width="23.7109375" customWidth="1"/>
  </cols>
  <sheetData>
    <row r="1" spans="1:15" ht="33" customHeight="1" x14ac:dyDescent="0.25">
      <c r="I1" s="89" t="s">
        <v>34</v>
      </c>
      <c r="J1" s="89"/>
      <c r="K1" s="89"/>
      <c r="L1" s="90" t="s">
        <v>35</v>
      </c>
      <c r="M1" s="91"/>
      <c r="N1" s="58"/>
      <c r="O1" s="58"/>
    </row>
    <row r="2" spans="1:15" ht="77.25" customHeight="1" x14ac:dyDescent="0.25">
      <c r="A2" s="43" t="s">
        <v>0</v>
      </c>
      <c r="B2" s="41" t="s">
        <v>29</v>
      </c>
      <c r="C2" s="42" t="s">
        <v>30</v>
      </c>
      <c r="D2" s="42" t="s">
        <v>32</v>
      </c>
      <c r="E2" s="44" t="s">
        <v>36</v>
      </c>
      <c r="F2" s="44" t="s">
        <v>31</v>
      </c>
      <c r="G2" s="44"/>
      <c r="H2" s="44" t="s">
        <v>43</v>
      </c>
      <c r="I2" s="46" t="s">
        <v>37</v>
      </c>
      <c r="J2" s="46" t="s">
        <v>41</v>
      </c>
      <c r="K2" s="46" t="s">
        <v>33</v>
      </c>
      <c r="L2" s="47" t="s">
        <v>47</v>
      </c>
      <c r="M2" s="47" t="s">
        <v>44</v>
      </c>
      <c r="N2" s="59" t="s">
        <v>46</v>
      </c>
      <c r="O2" s="60" t="s">
        <v>48</v>
      </c>
    </row>
    <row r="3" spans="1:15" ht="14.25" customHeight="1" x14ac:dyDescent="0.25">
      <c r="A3" s="36">
        <v>2002</v>
      </c>
      <c r="B3" s="55"/>
      <c r="C3" s="56"/>
      <c r="D3" s="56"/>
      <c r="E3" s="57"/>
      <c r="F3" s="57"/>
      <c r="G3" s="57"/>
      <c r="H3" s="57"/>
      <c r="I3" s="57"/>
      <c r="J3" s="57"/>
      <c r="K3" s="57"/>
      <c r="L3" s="57"/>
      <c r="M3" s="57"/>
      <c r="N3" s="39">
        <f>'All funding info'!R32</f>
        <v>168722363.53529736</v>
      </c>
      <c r="O3" s="39">
        <f>'All funding info'!X32</f>
        <v>134547.3393423424</v>
      </c>
    </row>
    <row r="4" spans="1:15" ht="14.25" customHeight="1" x14ac:dyDescent="0.25">
      <c r="A4" s="35">
        <v>2003</v>
      </c>
      <c r="B4" s="55"/>
      <c r="C4" s="56"/>
      <c r="D4" s="56"/>
      <c r="E4" s="57"/>
      <c r="F4" s="57"/>
      <c r="G4" s="57"/>
      <c r="H4" s="57"/>
      <c r="I4" s="57"/>
      <c r="J4" s="57"/>
      <c r="K4" s="57"/>
      <c r="L4" s="57"/>
      <c r="M4" s="57"/>
      <c r="N4" s="39">
        <f>'All funding info'!R33</f>
        <v>164970660.86956522</v>
      </c>
      <c r="O4" s="39">
        <f>'All funding info'!X33</f>
        <v>130929.09592822636</v>
      </c>
    </row>
    <row r="5" spans="1:15" ht="14.25" customHeight="1" x14ac:dyDescent="0.25">
      <c r="A5" s="36">
        <v>2004</v>
      </c>
      <c r="B5" s="55"/>
      <c r="C5" s="56"/>
      <c r="D5" s="56"/>
      <c r="E5" s="57"/>
      <c r="F5" s="57"/>
      <c r="G5" s="57"/>
      <c r="H5" s="57"/>
      <c r="I5" s="57"/>
      <c r="J5" s="57"/>
      <c r="K5" s="57"/>
      <c r="L5" s="57"/>
      <c r="M5" s="57"/>
      <c r="N5" s="39">
        <f>'All funding info'!R34</f>
        <v>175068033.88035998</v>
      </c>
      <c r="O5" s="39">
        <f>'All funding info'!X34</f>
        <v>139942.47312578736</v>
      </c>
    </row>
    <row r="6" spans="1:15" ht="14.25" customHeight="1" x14ac:dyDescent="0.25">
      <c r="A6" s="35">
        <v>2005</v>
      </c>
      <c r="B6" s="55"/>
      <c r="C6" s="56"/>
      <c r="D6" s="56"/>
      <c r="E6" s="57"/>
      <c r="F6" s="57"/>
      <c r="G6" s="57"/>
      <c r="H6" s="57"/>
      <c r="I6" s="57"/>
      <c r="J6" s="57"/>
      <c r="K6" s="57"/>
      <c r="L6" s="57"/>
      <c r="M6" s="57"/>
      <c r="N6" s="39">
        <f>'All funding info'!R35</f>
        <v>177019250.38402456</v>
      </c>
      <c r="O6" s="39">
        <f>'All funding info'!X35</f>
        <v>140491.46855874965</v>
      </c>
    </row>
    <row r="7" spans="1:15" ht="14.25" customHeight="1" x14ac:dyDescent="0.25">
      <c r="A7" s="36">
        <v>2006</v>
      </c>
      <c r="B7" s="55"/>
      <c r="C7" s="56"/>
      <c r="D7" s="56"/>
      <c r="E7" s="57"/>
      <c r="F7" s="57"/>
      <c r="G7" s="57"/>
      <c r="H7" s="57"/>
      <c r="I7" s="57"/>
      <c r="J7" s="57"/>
      <c r="K7" s="57"/>
      <c r="L7" s="57"/>
      <c r="M7" s="57"/>
      <c r="N7" s="39">
        <f>'All funding info'!R36</f>
        <v>176988349.20634919</v>
      </c>
      <c r="O7" s="39">
        <f>'All funding info'!X36</f>
        <v>139470.72435488511</v>
      </c>
    </row>
    <row r="8" spans="1:15" ht="14.25" customHeight="1" x14ac:dyDescent="0.25">
      <c r="A8" s="35">
        <v>2007</v>
      </c>
      <c r="B8" s="55"/>
      <c r="C8" s="56"/>
      <c r="D8" s="56"/>
      <c r="E8" s="57"/>
      <c r="F8" s="57"/>
      <c r="G8" s="57"/>
      <c r="H8" s="57"/>
      <c r="I8" s="57"/>
      <c r="J8" s="57"/>
      <c r="K8" s="57"/>
      <c r="L8" s="57"/>
      <c r="M8" s="57"/>
      <c r="N8" s="39">
        <f>'All funding info'!R37</f>
        <v>164238172.69657502</v>
      </c>
      <c r="O8" s="39">
        <f>'All funding info'!X37</f>
        <v>129321.39582407482</v>
      </c>
    </row>
    <row r="9" spans="1:15" ht="14.25" customHeight="1" x14ac:dyDescent="0.25">
      <c r="A9" s="36">
        <v>2008</v>
      </c>
      <c r="B9" s="55"/>
      <c r="C9" s="56"/>
      <c r="D9" s="56"/>
      <c r="E9" s="57"/>
      <c r="F9" s="57"/>
      <c r="G9" s="57"/>
      <c r="H9" s="57"/>
      <c r="I9" s="57"/>
      <c r="J9" s="57"/>
      <c r="K9" s="57"/>
      <c r="L9" s="57"/>
      <c r="M9" s="57"/>
      <c r="N9" s="39">
        <f>'All funding info'!R38</f>
        <v>168753512.30840686</v>
      </c>
      <c r="O9" s="39">
        <f>'All funding info'!X38</f>
        <v>133086.36617382243</v>
      </c>
    </row>
    <row r="10" spans="1:15" ht="14.25" customHeight="1" x14ac:dyDescent="0.25">
      <c r="A10" s="35">
        <v>2009</v>
      </c>
      <c r="B10" s="55"/>
      <c r="C10" s="56"/>
      <c r="D10" s="56"/>
      <c r="E10" s="57"/>
      <c r="F10" s="57"/>
      <c r="G10" s="57"/>
      <c r="H10" s="57"/>
      <c r="I10" s="57"/>
      <c r="J10" s="57"/>
      <c r="K10" s="57"/>
      <c r="L10" s="57"/>
      <c r="M10" s="57"/>
      <c r="N10" s="39">
        <f>'All funding info'!R39</f>
        <v>177784066.20046622</v>
      </c>
      <c r="O10" s="39">
        <f>'All funding info'!X39</f>
        <v>137073.29699342037</v>
      </c>
    </row>
    <row r="11" spans="1:15" ht="14.25" customHeight="1" x14ac:dyDescent="0.25">
      <c r="A11" s="36">
        <v>2010</v>
      </c>
      <c r="B11" s="55"/>
      <c r="C11" s="56"/>
      <c r="D11" s="56"/>
      <c r="E11" s="57"/>
      <c r="F11" s="57"/>
      <c r="G11" s="57"/>
      <c r="H11" s="57"/>
      <c r="I11" s="57"/>
      <c r="J11" s="57"/>
      <c r="K11" s="57"/>
      <c r="L11" s="57"/>
      <c r="M11" s="57"/>
      <c r="N11" s="39">
        <f>'All funding info'!R40</f>
        <v>198464890.41723981</v>
      </c>
      <c r="O11" s="39">
        <f>'All funding info'!X40</f>
        <v>150124.72800093784</v>
      </c>
    </row>
    <row r="12" spans="1:15" ht="14.25" customHeight="1" x14ac:dyDescent="0.25">
      <c r="A12" s="35">
        <v>2011</v>
      </c>
      <c r="B12" s="55"/>
      <c r="C12" s="56"/>
      <c r="D12" s="56"/>
      <c r="E12" s="57"/>
      <c r="F12" s="57"/>
      <c r="G12" s="57"/>
      <c r="H12" s="57"/>
      <c r="I12" s="57"/>
      <c r="J12" s="57"/>
      <c r="K12" s="57"/>
      <c r="L12" s="57"/>
      <c r="M12" s="57"/>
      <c r="N12" s="39">
        <f>'All funding info'!R41</f>
        <v>188317760.78257003</v>
      </c>
      <c r="O12" s="39">
        <f>'All funding info'!X41</f>
        <v>139805.31609693397</v>
      </c>
    </row>
    <row r="13" spans="1:15" x14ac:dyDescent="0.25">
      <c r="A13" s="36">
        <v>2012</v>
      </c>
      <c r="B13" s="38">
        <v>1401</v>
      </c>
      <c r="C13" s="36"/>
      <c r="D13" s="45"/>
      <c r="E13" s="51">
        <v>175955000</v>
      </c>
      <c r="F13" s="51" t="e">
        <f>#REF!*(1+0.03)</f>
        <v>#REF!</v>
      </c>
      <c r="G13" s="51" t="e">
        <f>F13*(1+D13)</f>
        <v>#REF!</v>
      </c>
      <c r="H13" s="51">
        <f>E13</f>
        <v>175955000</v>
      </c>
      <c r="I13" s="51">
        <f t="shared" ref="I13:I23" si="0">E13/B13</f>
        <v>125592.43397573162</v>
      </c>
      <c r="J13" s="51">
        <f>I13</f>
        <v>125592.43397573162</v>
      </c>
      <c r="K13" s="51">
        <f>J13*B13</f>
        <v>175955000</v>
      </c>
      <c r="L13" s="51">
        <f>I13</f>
        <v>125592.43397573162</v>
      </c>
      <c r="M13" s="51">
        <f t="shared" ref="M13:M23" si="1">L13*B13</f>
        <v>175955000</v>
      </c>
      <c r="N13" s="39">
        <f>'All funding info'!R42</f>
        <v>184997983.44947737</v>
      </c>
      <c r="O13" s="39">
        <f>'All funding info'!X42</f>
        <v>132047.09739434501</v>
      </c>
    </row>
    <row r="14" spans="1:15" x14ac:dyDescent="0.25">
      <c r="A14" s="35">
        <v>2013</v>
      </c>
      <c r="B14" s="40">
        <v>1488</v>
      </c>
      <c r="C14" s="36">
        <f t="shared" ref="C14:C23" si="2">B14-B13</f>
        <v>87</v>
      </c>
      <c r="D14" s="45">
        <f>C14/B13</f>
        <v>6.2098501070663809E-2</v>
      </c>
      <c r="E14" s="51">
        <v>175955000</v>
      </c>
      <c r="F14" s="39" t="e">
        <f>F13*(1+0.03)</f>
        <v>#REF!</v>
      </c>
      <c r="G14" s="39" t="e">
        <f>F14*(1+D14)</f>
        <v>#REF!</v>
      </c>
      <c r="H14" s="39">
        <f>H13*(1+L$26)</f>
        <v>177943291.50000003</v>
      </c>
      <c r="I14" s="39">
        <f t="shared" si="0"/>
        <v>118249.32795698925</v>
      </c>
      <c r="J14" s="39">
        <f>J13*(1+L$26)</f>
        <v>127011.6284796574</v>
      </c>
      <c r="K14" s="39">
        <f t="shared" ref="K14:K23" si="3">J14*B14</f>
        <v>188993303.1777302</v>
      </c>
      <c r="L14" s="39">
        <f>L13*(1+(L$26+L$27))</f>
        <v>128212.29214846539</v>
      </c>
      <c r="M14" s="39">
        <f t="shared" si="1"/>
        <v>190779890.7169165</v>
      </c>
      <c r="N14" s="39"/>
      <c r="O14" s="39">
        <f>H14/B14</f>
        <v>119585.54536290324</v>
      </c>
    </row>
    <row r="15" spans="1:15" x14ac:dyDescent="0.25">
      <c r="A15" s="35">
        <v>2014</v>
      </c>
      <c r="B15" s="37">
        <f>B14+((B18-B$14)/4)</f>
        <v>1523</v>
      </c>
      <c r="C15" s="36">
        <f t="shared" si="2"/>
        <v>35</v>
      </c>
      <c r="D15" s="45">
        <f t="shared" ref="D15:D23" si="4">C15/B14</f>
        <v>2.3521505376344086E-2</v>
      </c>
      <c r="E15" s="51">
        <v>175955000</v>
      </c>
      <c r="F15" s="39" t="e">
        <f t="shared" ref="F15:F23" si="5">F14*(1+0.03)</f>
        <v>#REF!</v>
      </c>
      <c r="G15" s="39" t="e">
        <f>F15*(1+D15)</f>
        <v>#REF!</v>
      </c>
      <c r="H15" s="39">
        <f>H14*(1+L$26)</f>
        <v>179954050.69395006</v>
      </c>
      <c r="I15" s="39">
        <f t="shared" si="0"/>
        <v>115531.84504267892</v>
      </c>
      <c r="J15" s="51">
        <f>J14*(1+L$26)</f>
        <v>128446.85988147755</v>
      </c>
      <c r="K15" s="39">
        <f t="shared" si="3"/>
        <v>195624567.59949031</v>
      </c>
      <c r="L15" s="39">
        <f>L14*(1+(L$26+L$27))</f>
        <v>130886.80056268239</v>
      </c>
      <c r="M15" s="39">
        <f t="shared" si="1"/>
        <v>199340597.25696528</v>
      </c>
      <c r="N15" s="39"/>
      <c r="O15" s="39">
        <f t="shared" ref="O15:O23" si="6">H15/B15</f>
        <v>118157.617001937</v>
      </c>
    </row>
    <row r="16" spans="1:15" x14ac:dyDescent="0.25">
      <c r="A16" s="35">
        <v>2015</v>
      </c>
      <c r="B16" s="37">
        <f>B15+((B18-B$14)/4)</f>
        <v>1558</v>
      </c>
      <c r="C16" s="36">
        <f t="shared" si="2"/>
        <v>35</v>
      </c>
      <c r="D16" s="45">
        <f t="shared" si="4"/>
        <v>2.2980958634274459E-2</v>
      </c>
      <c r="E16" s="51">
        <v>175955000</v>
      </c>
      <c r="F16" s="39" t="e">
        <f t="shared" si="5"/>
        <v>#REF!</v>
      </c>
      <c r="G16" s="39" t="e">
        <f t="shared" ref="G16:G23" si="7">F16*(1+D16)</f>
        <v>#REF!</v>
      </c>
      <c r="H16" s="39">
        <f t="shared" ref="H16:H23" si="8">H15*(1+L$26)</f>
        <v>181987531.46679172</v>
      </c>
      <c r="I16" s="39">
        <f t="shared" si="0"/>
        <v>112936.4569961489</v>
      </c>
      <c r="J16" s="39">
        <f t="shared" ref="J16:J23" si="9">J15*(1+L$26)</f>
        <v>129898.30939813826</v>
      </c>
      <c r="K16" s="39">
        <f t="shared" si="3"/>
        <v>202381566.04229939</v>
      </c>
      <c r="L16" s="39">
        <f t="shared" ref="L16:L23" si="10">L15*(1+(L$26+L$27))</f>
        <v>133617.09922241996</v>
      </c>
      <c r="M16" s="39">
        <f t="shared" si="1"/>
        <v>208175440.5885303</v>
      </c>
      <c r="N16" s="39"/>
      <c r="O16" s="39">
        <f t="shared" si="6"/>
        <v>116808.42841257491</v>
      </c>
    </row>
    <row r="17" spans="1:15" x14ac:dyDescent="0.25">
      <c r="A17" s="35">
        <v>2016</v>
      </c>
      <c r="B17" s="37">
        <f>B16+((B18-B$14)/4)</f>
        <v>1593</v>
      </c>
      <c r="C17" s="36">
        <f t="shared" si="2"/>
        <v>35</v>
      </c>
      <c r="D17" s="45">
        <f t="shared" si="4"/>
        <v>2.2464698331193838E-2</v>
      </c>
      <c r="E17" s="51">
        <v>175955000</v>
      </c>
      <c r="F17" s="39" t="e">
        <f t="shared" si="5"/>
        <v>#REF!</v>
      </c>
      <c r="G17" s="39" t="e">
        <f t="shared" si="7"/>
        <v>#REF!</v>
      </c>
      <c r="H17" s="39">
        <f t="shared" si="8"/>
        <v>184043990.57236648</v>
      </c>
      <c r="I17" s="39">
        <f t="shared" si="0"/>
        <v>110455.11613308224</v>
      </c>
      <c r="J17" s="51">
        <f t="shared" si="9"/>
        <v>131366.16029433723</v>
      </c>
      <c r="K17" s="39">
        <f t="shared" si="3"/>
        <v>209266293.34887919</v>
      </c>
      <c r="L17" s="39">
        <f t="shared" si="10"/>
        <v>136404.35191219967</v>
      </c>
      <c r="M17" s="39">
        <f t="shared" si="1"/>
        <v>217292132.59613407</v>
      </c>
      <c r="N17" s="39"/>
      <c r="O17" s="39">
        <f t="shared" si="6"/>
        <v>115532.95076733614</v>
      </c>
    </row>
    <row r="18" spans="1:15" x14ac:dyDescent="0.25">
      <c r="A18" s="35">
        <v>2017</v>
      </c>
      <c r="B18" s="38">
        <v>1628</v>
      </c>
      <c r="C18" s="36">
        <f t="shared" si="2"/>
        <v>35</v>
      </c>
      <c r="D18" s="45">
        <f t="shared" si="4"/>
        <v>2.1971123666038921E-2</v>
      </c>
      <c r="E18" s="51">
        <v>175955000</v>
      </c>
      <c r="F18" s="39" t="e">
        <f t="shared" si="5"/>
        <v>#REF!</v>
      </c>
      <c r="G18" s="39" t="e">
        <f t="shared" si="7"/>
        <v>#REF!</v>
      </c>
      <c r="H18" s="39">
        <f t="shared" si="8"/>
        <v>186123687.66583425</v>
      </c>
      <c r="I18" s="39">
        <f t="shared" si="0"/>
        <v>108080.46683046683</v>
      </c>
      <c r="J18" s="39">
        <f t="shared" si="9"/>
        <v>132850.59790566325</v>
      </c>
      <c r="K18" s="39">
        <f t="shared" si="3"/>
        <v>216280773.39041978</v>
      </c>
      <c r="L18" s="39">
        <f t="shared" si="10"/>
        <v>139249.74669308818</v>
      </c>
      <c r="M18" s="39">
        <f t="shared" si="1"/>
        <v>226698587.61634755</v>
      </c>
      <c r="N18" s="39"/>
      <c r="O18" s="39">
        <f t="shared" si="6"/>
        <v>114326.58947532816</v>
      </c>
    </row>
    <row r="19" spans="1:15" x14ac:dyDescent="0.25">
      <c r="A19" s="35">
        <v>2018</v>
      </c>
      <c r="B19" s="37">
        <f>B18+((B23-B$18)/5)</f>
        <v>1682.2</v>
      </c>
      <c r="C19" s="37">
        <f t="shared" si="2"/>
        <v>54.200000000000045</v>
      </c>
      <c r="D19" s="45">
        <f t="shared" si="4"/>
        <v>3.3292383292383321E-2</v>
      </c>
      <c r="E19" s="51">
        <v>175955000</v>
      </c>
      <c r="F19" s="39" t="e">
        <f t="shared" si="5"/>
        <v>#REF!</v>
      </c>
      <c r="G19" s="39" t="e">
        <f t="shared" si="7"/>
        <v>#REF!</v>
      </c>
      <c r="H19" s="39">
        <f t="shared" si="8"/>
        <v>188226885.33645821</v>
      </c>
      <c r="I19" s="39">
        <f t="shared" si="0"/>
        <v>104598.14528593508</v>
      </c>
      <c r="J19" s="51">
        <f t="shared" si="9"/>
        <v>134351.80966199725</v>
      </c>
      <c r="K19" s="39">
        <f t="shared" si="3"/>
        <v>226006614.21341178</v>
      </c>
      <c r="L19" s="39">
        <f t="shared" si="10"/>
        <v>142154.49640910601</v>
      </c>
      <c r="M19" s="39">
        <f t="shared" si="1"/>
        <v>239132293.85939813</v>
      </c>
      <c r="N19" s="39"/>
      <c r="O19" s="39">
        <f t="shared" si="6"/>
        <v>111893.28577842005</v>
      </c>
    </row>
    <row r="20" spans="1:15" x14ac:dyDescent="0.25">
      <c r="A20" s="35">
        <v>2019</v>
      </c>
      <c r="B20" s="37">
        <f>B19+((B23-B$18)/5)</f>
        <v>1736.4</v>
      </c>
      <c r="C20" s="37">
        <f t="shared" si="2"/>
        <v>54.200000000000045</v>
      </c>
      <c r="D20" s="45">
        <f t="shared" si="4"/>
        <v>3.2219712281536111E-2</v>
      </c>
      <c r="E20" s="51">
        <v>175955000</v>
      </c>
      <c r="F20" s="39" t="e">
        <f t="shared" si="5"/>
        <v>#REF!</v>
      </c>
      <c r="G20" s="39" t="e">
        <f t="shared" si="7"/>
        <v>#REF!</v>
      </c>
      <c r="H20" s="39">
        <f t="shared" si="8"/>
        <v>190353849.14076021</v>
      </c>
      <c r="I20" s="39">
        <f t="shared" si="0"/>
        <v>101333.21815249942</v>
      </c>
      <c r="J20" s="39">
        <f t="shared" si="9"/>
        <v>135869.98511117784</v>
      </c>
      <c r="K20" s="39">
        <f t="shared" si="3"/>
        <v>235924642.14704922</v>
      </c>
      <c r="L20" s="39">
        <f t="shared" si="10"/>
        <v>145119.83920419996</v>
      </c>
      <c r="M20" s="39">
        <f t="shared" si="1"/>
        <v>251986088.79417282</v>
      </c>
      <c r="N20" s="39"/>
      <c r="O20" s="39">
        <f t="shared" si="6"/>
        <v>109625.57540932976</v>
      </c>
    </row>
    <row r="21" spans="1:15" x14ac:dyDescent="0.25">
      <c r="A21" s="35">
        <v>2020</v>
      </c>
      <c r="B21" s="37">
        <f>B20+((B23-B$18)/5)</f>
        <v>1790.6000000000001</v>
      </c>
      <c r="C21" s="37">
        <f t="shared" si="2"/>
        <v>54.200000000000045</v>
      </c>
      <c r="D21" s="45">
        <f t="shared" si="4"/>
        <v>3.1214005989403389E-2</v>
      </c>
      <c r="E21" s="51">
        <v>175955000</v>
      </c>
      <c r="F21" s="39" t="e">
        <f t="shared" si="5"/>
        <v>#REF!</v>
      </c>
      <c r="G21" s="39" t="e">
        <f t="shared" si="7"/>
        <v>#REF!</v>
      </c>
      <c r="H21" s="39">
        <f t="shared" si="8"/>
        <v>192504847.63605082</v>
      </c>
      <c r="I21" s="39">
        <f t="shared" si="0"/>
        <v>98265.944376186744</v>
      </c>
      <c r="J21" s="51">
        <f t="shared" si="9"/>
        <v>137405.31594293416</v>
      </c>
      <c r="K21" s="39">
        <f t="shared" si="3"/>
        <v>246037958.72741792</v>
      </c>
      <c r="L21" s="39">
        <f t="shared" si="10"/>
        <v>148147.03904999958</v>
      </c>
      <c r="M21" s="39">
        <f t="shared" si="1"/>
        <v>265272088.12292928</v>
      </c>
      <c r="N21" s="39"/>
      <c r="O21" s="39">
        <f t="shared" si="6"/>
        <v>107508.57122531599</v>
      </c>
    </row>
    <row r="22" spans="1:15" x14ac:dyDescent="0.25">
      <c r="A22" s="35">
        <v>2021</v>
      </c>
      <c r="B22" s="37">
        <f>B21+((B23-B$18)/5)</f>
        <v>1844.8000000000002</v>
      </c>
      <c r="C22" s="37">
        <f t="shared" si="2"/>
        <v>54.200000000000045</v>
      </c>
      <c r="D22" s="45">
        <f t="shared" si="4"/>
        <v>3.0269183513905975E-2</v>
      </c>
      <c r="E22" s="51">
        <v>175955000</v>
      </c>
      <c r="F22" s="39" t="e">
        <f t="shared" si="5"/>
        <v>#REF!</v>
      </c>
      <c r="G22" s="39" t="e">
        <f t="shared" si="7"/>
        <v>#REF!</v>
      </c>
      <c r="H22" s="39">
        <f t="shared" si="8"/>
        <v>194680152.4143382</v>
      </c>
      <c r="I22" s="39">
        <f t="shared" si="0"/>
        <v>95378.902862098868</v>
      </c>
      <c r="J22" s="39">
        <f t="shared" si="9"/>
        <v>138957.99601308932</v>
      </c>
      <c r="K22" s="39">
        <f t="shared" si="3"/>
        <v>256349711.04494721</v>
      </c>
      <c r="L22" s="39">
        <f t="shared" si="10"/>
        <v>151237.38628458258</v>
      </c>
      <c r="M22" s="39">
        <f t="shared" si="1"/>
        <v>279002730.21779799</v>
      </c>
      <c r="N22" s="39"/>
      <c r="O22" s="39">
        <f t="shared" si="6"/>
        <v>105529.13725842269</v>
      </c>
    </row>
    <row r="23" spans="1:15" x14ac:dyDescent="0.25">
      <c r="A23" s="35">
        <v>2022</v>
      </c>
      <c r="B23" s="38">
        <v>1899</v>
      </c>
      <c r="C23" s="37">
        <f t="shared" si="2"/>
        <v>54.199999999999818</v>
      </c>
      <c r="D23" s="45">
        <f t="shared" si="4"/>
        <v>2.9379878577623489E-2</v>
      </c>
      <c r="E23" s="51">
        <v>175955000</v>
      </c>
      <c r="F23" s="39" t="e">
        <f t="shared" si="5"/>
        <v>#REF!</v>
      </c>
      <c r="G23" s="39" t="e">
        <f t="shared" si="7"/>
        <v>#REF!</v>
      </c>
      <c r="H23" s="39">
        <f t="shared" si="8"/>
        <v>196880038.13662025</v>
      </c>
      <c r="I23" s="39">
        <f t="shared" si="0"/>
        <v>92656.661400737226</v>
      </c>
      <c r="J23" s="51">
        <f t="shared" si="9"/>
        <v>140528.22136803725</v>
      </c>
      <c r="K23" s="39">
        <f t="shared" si="3"/>
        <v>266863092.37790275</v>
      </c>
      <c r="L23" s="39">
        <f t="shared" si="10"/>
        <v>154392.19816247898</v>
      </c>
      <c r="M23" s="39">
        <f t="shared" si="1"/>
        <v>293190784.31054759</v>
      </c>
      <c r="N23" s="39"/>
      <c r="O23" s="39">
        <f t="shared" si="6"/>
        <v>103675.63882918391</v>
      </c>
    </row>
    <row r="25" spans="1:15" x14ac:dyDescent="0.25">
      <c r="K25" s="92" t="s">
        <v>39</v>
      </c>
      <c r="L25" s="92"/>
    </row>
    <row r="26" spans="1:15" ht="30" x14ac:dyDescent="0.25">
      <c r="K26" s="53" t="s">
        <v>38</v>
      </c>
      <c r="L26" s="52">
        <v>1.1299999999999999E-2</v>
      </c>
    </row>
    <row r="27" spans="1:15" ht="45" x14ac:dyDescent="0.25">
      <c r="K27" s="53" t="s">
        <v>40</v>
      </c>
      <c r="L27" s="61">
        <v>9.5600000000000008E-3</v>
      </c>
    </row>
  </sheetData>
  <mergeCells count="3">
    <mergeCell ref="I1:K1"/>
    <mergeCell ref="L1:M1"/>
    <mergeCell ref="K25:L2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funding info</vt:lpstr>
      <vt:lpstr>Projections until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yli</dc:creator>
  <cp:lastModifiedBy>Ya-Wei Li</cp:lastModifiedBy>
  <dcterms:created xsi:type="dcterms:W3CDTF">2012-08-23T20:31:32Z</dcterms:created>
  <dcterms:modified xsi:type="dcterms:W3CDTF">2017-02-22T16:40:50Z</dcterms:modified>
</cp:coreProperties>
</file>