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èle" sheetId="1" r:id="rId4"/>
    <sheet state="visible" name="Abel" sheetId="2" r:id="rId5"/>
    <sheet state="visible" name="Mme T" sheetId="3" r:id="rId6"/>
    <sheet state="visible" name="Francis" sheetId="4" r:id="rId7"/>
    <sheet state="visible" name="Sara" sheetId="5" r:id="rId8"/>
  </sheets>
  <definedNames/>
  <calcPr/>
</workbook>
</file>

<file path=xl/sharedStrings.xml><?xml version="1.0" encoding="utf-8"?>
<sst xmlns="http://schemas.openxmlformats.org/spreadsheetml/2006/main" count="1009" uniqueCount="474">
  <si>
    <t>Pl</t>
  </si>
  <si>
    <t>Numéros réponse</t>
  </si>
  <si>
    <t>Position</t>
  </si>
  <si>
    <t>Réponse (French)</t>
  </si>
  <si>
    <t>Answer (English)</t>
  </si>
  <si>
    <t>Enquête (French)</t>
  </si>
  <si>
    <t>Inquiry (English)</t>
  </si>
  <si>
    <t>Localisation</t>
  </si>
  <si>
    <t>Déterminant</t>
  </si>
  <si>
    <t>Contenu</t>
  </si>
  <si>
    <t>4e colonne</t>
  </si>
  <si>
    <t>I</t>
  </si>
  <si>
    <t>II</t>
  </si>
  <si>
    <t>III</t>
  </si>
  <si>
    <t>IV</t>
  </si>
  <si>
    <t>V</t>
  </si>
  <si>
    <t>VI</t>
  </si>
  <si>
    <t>VII</t>
  </si>
  <si>
    <t>VIII</t>
  </si>
  <si>
    <t>IX</t>
  </si>
  <si>
    <t>X</t>
  </si>
  <si>
    <t>^</t>
  </si>
  <si>
    <t xml:space="preserve"> Moi ça me fait penser à un papillon de nuit avec les mandibules. On dirait un mélange de pleins d’insectes. Il y a les mandibules, 3 ailes, un dard et des yeux de grenouille.</t>
  </si>
  <si>
    <t>G</t>
  </si>
  <si>
    <t>FC'+</t>
  </si>
  <si>
    <t>(A)</t>
  </si>
  <si>
    <t xml:space="preserve">Ref phal
Yeux
(Ban)
-&gt; Contam
</t>
  </si>
  <si>
    <t>Une personne de chaque côté (forcément, c’est symétrique). Il est fléchi avec sa tête, ses pieds, ses bras</t>
  </si>
  <si>
    <t>« ça me fait penser à la statue de Jésus à Rio avec les manches très larges »</t>
  </si>
  <si>
    <t>D</t>
  </si>
  <si>
    <t>K+</t>
  </si>
  <si>
    <t>H</t>
  </si>
  <si>
    <t xml:space="preserve">Ref phal
→Ref pers
-&gt; sym
</t>
  </si>
  <si>
    <t>Une casserole sur une gazinière de… de camping. La gazinière et une grosse casserole</t>
  </si>
  <si>
    <t>Le tout (Dd19 + Dd40) « Comme les crépitements de Calcifer dans le château ambulant »</t>
  </si>
  <si>
    <t>Dd</t>
  </si>
  <si>
    <t>FE-</t>
  </si>
  <si>
    <t>Obj</t>
  </si>
  <si>
    <t xml:space="preserve">Rem lien
→Ref pers
→Elem
</t>
  </si>
  <si>
    <t>^&gt;v&gt;^</t>
  </si>
  <si>
    <t>Ah deux lapins qui se tapent la main avec les oreilles et les pattes euh…</t>
  </si>
  <si>
    <t>kan</t>
  </si>
  <si>
    <t>A</t>
  </si>
  <si>
    <t xml:space="preserve">Choc R
Ref phal
Rem lien
Ref orale
-&gt; Conf des règnes
</t>
  </si>
  <si>
    <t>Et… Une personne avec des grosses lèvres, ses yeux, ses sourcils. Ils ne sont pas…</t>
  </si>
  <si>
    <t>D4+D12 « Il est de profil »</t>
  </si>
  <si>
    <t>EF</t>
  </si>
  <si>
    <t>Hd</t>
  </si>
  <si>
    <t xml:space="preserve">Yeux
-&gt; Fneg
</t>
  </si>
  <si>
    <t>Et aussi comme une sorte de visage avec le nez, les yeux ici (pointe) et pas de bouche</t>
  </si>
  <si>
    <t>F-</t>
  </si>
  <si>
    <t xml:space="preserve">Yeux
→Critobj
</t>
  </si>
  <si>
    <t>Ah et ça : ça me ferait penser à un papillon</t>
  </si>
  <si>
    <t>F+</t>
  </si>
  <si>
    <t>Une tête de taureau élargie, avec les narines, les yeux, les cornes ici</t>
  </si>
  <si>
    <t>Ad</t>
  </si>
  <si>
    <t xml:space="preserve">Ref phal
Yeux
</t>
  </si>
  <si>
    <t>Je vois aussi une femme qui danse, sa jambe gauche ou droite en fait et ici l’autre jambe, pliée et ses bras sont mis au-dessus de sa tête comme ça.</t>
  </si>
  <si>
    <t>(Ban)</t>
  </si>
  <si>
    <t>v</t>
  </si>
  <si>
    <t>Un poisson ici</t>
  </si>
  <si>
    <t>Dd5 « Comme une carpe avec sa nageoire »</t>
  </si>
  <si>
    <t>Ici un hippocampe</t>
  </si>
  <si>
    <t>D2 « Un peu erroné » → Il manque une partie</t>
  </si>
  <si>
    <t>→Crit Obj</t>
  </si>
  <si>
    <t>Comme un oiseau, ça pourrait être un corbeau, ici avec son socle</t>
  </si>
  <si>
    <t>kanC'-</t>
  </si>
  <si>
    <t>A/Obj</t>
  </si>
  <si>
    <t>&lt;</t>
  </si>
  <si>
    <t xml:space="preserve">Je vois des animaux partout moi !
Je vois des têtes d’animaux avec un bec
</t>
  </si>
  <si>
    <t xml:space="preserve">Ad </t>
  </si>
  <si>
    <t>Auto Crit
Ref phal</t>
  </si>
  <si>
    <t>Un chien avec sa langue</t>
  </si>
  <si>
    <t>Dd2 « qui dépasse (la langue) »</t>
  </si>
  <si>
    <t>Ref Orale 
-&gt; kan</t>
  </si>
  <si>
    <t>Ici, je vois une crevette</t>
  </si>
  <si>
    <t>Ici je vois des chaussures dans le blanc</t>
  </si>
  <si>
    <t>Ddbl</t>
  </si>
  <si>
    <t xml:space="preserve">Vet </t>
  </si>
  <si>
    <t xml:space="preserve">^ </t>
  </si>
  <si>
    <t>Dans le sombre, comme une route qui part loin avec un coucher de soleil derrière</t>
  </si>
  <si>
    <t>Dd13 « Comme les routes désertes aux Etats-Unis »</t>
  </si>
  <si>
    <t>Pays</t>
  </si>
  <si>
    <t>Une chauve-souris de haut avec ses pattes</t>
  </si>
  <si>
    <t>FC'</t>
  </si>
  <si>
    <t>Ban
Ref phal
-&gt; E</t>
  </si>
  <si>
    <t>Dans le blanc, quelqu’un assis, avachi, qui tient un téléphone ou une télécommande</t>
  </si>
  <si>
    <t>K-</t>
  </si>
  <si>
    <t>H/Obj</t>
  </si>
  <si>
    <t>Ou</t>
  </si>
  <si>
    <t>Une pince ici</t>
  </si>
  <si>
    <t>D9 « Une pince à épiler »</t>
  </si>
  <si>
    <t>Une clochette dans le blanc</t>
  </si>
  <si>
    <t>Ddbl28 + Petit trait blanc « Avec la petite partie qu’on tient »</t>
  </si>
  <si>
    <t>Ref phal</t>
  </si>
  <si>
    <t xml:space="preserve">^&lt;v&gt;^&gt;^&lt;v&gt;v&lt;^ </t>
  </si>
  <si>
    <t>Une lune, une demi-lune</t>
  </si>
  <si>
    <t>Frag</t>
  </si>
  <si>
    <t>Eq choc</t>
  </si>
  <si>
    <t>Je vois des narines</t>
  </si>
  <si>
    <t>-&gt; Repet</t>
  </si>
  <si>
    <t>&gt;</t>
  </si>
  <si>
    <t xml:space="preserve">Et ici un enfant assis euh un enfant assis. Celle-ci j’ai eu du mal à trouver des trucs dedans
</t>
  </si>
  <si>
    <t>K</t>
  </si>
  <si>
    <t>Henf</t>
  </si>
  <si>
    <t>Auto crit</t>
  </si>
  <si>
    <t xml:space="preserve">^&gt;^&lt;v </t>
  </si>
  <si>
    <t>Merci, Je vois un chien ou un chat dans le blanc</t>
  </si>
  <si>
    <t>v&gt;^&gt;v^</t>
  </si>
  <si>
    <t xml:space="preserve">Une créature énervée avec un corne tordue </t>
  </si>
  <si>
    <t>FClob</t>
  </si>
  <si>
    <t xml:space="preserve">Je vois des escaliers. Une fois qu’on voit quelque chose, on n’arrive plus à plus la voir *Arrêt après un long silence*
</t>
  </si>
  <si>
    <t>Là, une panthère avec une patte décalée</t>
  </si>
  <si>
    <t>D1 « La panthère rose, sans queue »</t>
  </si>
  <si>
    <t>kanC</t>
  </si>
  <si>
    <t>(Ban)
-&gt; Defect</t>
  </si>
  <si>
    <t>Des mains *prend de la distance avec la planche et revient*</t>
  </si>
  <si>
    <t>Dd28 « Sans pouce »</t>
  </si>
  <si>
    <t>-&gt; Defect</t>
  </si>
  <si>
    <t>Des cuisses de poulet</t>
  </si>
  <si>
    <t>FC-</t>
  </si>
  <si>
    <t>Alim</t>
  </si>
  <si>
    <t>Je vois une boule de glace</t>
  </si>
  <si>
    <t>CF</t>
  </si>
  <si>
    <t>Ref orale</t>
  </si>
  <si>
    <t>Des griffes aussi</t>
  </si>
  <si>
    <t>Autre chose que je vois, je me souviens plus, quelque chose dans la mer. C’est pas du corail, je sais pas ce que c’est</t>
  </si>
  <si>
    <t>FC</t>
  </si>
  <si>
    <t>Fneg</t>
  </si>
  <si>
    <t>Une créature</t>
  </si>
  <si>
    <t>F+/-</t>
  </si>
  <si>
    <t>Une pince</t>
  </si>
  <si>
    <t>Repet</t>
  </si>
  <si>
    <t>Une créature en jaune</t>
  </si>
  <si>
    <t>Je vois deux hommes euh qui se soutiennent à une falaise</t>
  </si>
  <si>
    <t>H/Pays</t>
  </si>
  <si>
    <t>Et je vois un poisson</t>
  </si>
  <si>
    <t>Une chauve-souris</t>
  </si>
  <si>
    <t>Le tout</t>
  </si>
  <si>
    <t>G+</t>
  </si>
  <si>
    <t>Ban</t>
  </si>
  <si>
    <t>Un scarabée</t>
  </si>
  <si>
    <t>Partie centrale (D4) avec les pattes</t>
  </si>
  <si>
    <t>--&gt; réf Phal</t>
  </si>
  <si>
    <t>Une tache d'encre non de sang... ouais</t>
  </si>
  <si>
    <t>G-</t>
  </si>
  <si>
    <t>CF'</t>
  </si>
  <si>
    <t>Frag/Sg</t>
  </si>
  <si>
    <t>On dirait que c’est une chauve-souris qui prend son envol et un scarabée en bas</t>
  </si>
  <si>
    <t xml:space="preserve">Le tout
Comme si les pattes du scarabée tenaient et la chauve-souris volait [rit et mime le geste]
</t>
  </si>
  <si>
    <t>DG+</t>
  </si>
  <si>
    <t>--&gt; réf Phal -&gt; kan</t>
  </si>
  <si>
    <t xml:space="preserve"> </t>
  </si>
  <si>
    <t>Un monstre avec les yeux, la bouche et qui me regarde méchamment. Comme le clown de … vous savez Ça</t>
  </si>
  <si>
    <t>kanclob</t>
  </si>
  <si>
    <t>(H)/(Hd)/ Hbarré</t>
  </si>
  <si>
    <t>Yeux Ref orale Eqe</t>
  </si>
  <si>
    <t>Oh ! Du sang</t>
  </si>
  <si>
    <t>D rouge supérieur et inférieur (D9)</t>
  </si>
  <si>
    <t>C</t>
  </si>
  <si>
    <t>Sg</t>
  </si>
  <si>
    <t>Choc R</t>
  </si>
  <si>
    <t>L’os qu’on a dans le crâne</t>
  </si>
  <si>
    <t>Pointe médiane supérieure (D4)</t>
  </si>
  <si>
    <t>Des taches de sang par exemple comme si on s’était scarifié et qu’on avait écrit sur un mur avec [mime la scarification sur le bras]</t>
  </si>
  <si>
    <t>D rouge supérieur et inférieur (D9) Encore le papillon là. J’ai l’impression de voir que des papillons.</t>
  </si>
  <si>
    <t>KC</t>
  </si>
  <si>
    <t>-&gt; E -&gt; A Repet</t>
  </si>
  <si>
    <t>Deux petites têtes de cochons. Oui il y a ça.</t>
  </si>
  <si>
    <t>Partie supérieure du noir latéral droite et gauche (Dd7)</t>
  </si>
  <si>
    <t>Comme si ça c’était des empreintes de pas et ça le sang qu’on a quand on s’est scarifié et ça a un peu goutté sur les pas.</t>
  </si>
  <si>
    <t>DG-</t>
  </si>
  <si>
    <t>Po</t>
  </si>
  <si>
    <t>Un avion de chasse qui fait penser à l’armée, la guerre d’où le sang peut être.</t>
  </si>
  <si>
    <t>Grande lacune centrale (Dbl5)</t>
  </si>
  <si>
    <t>Dbl</t>
  </si>
  <si>
    <t>Ref Phal</t>
  </si>
  <si>
    <t>Comme si les deux petits cochons se tapaient dans la main.</t>
  </si>
  <si>
    <t>Les deux parties noires latérales (le noir en totalité) (D6)</t>
  </si>
  <si>
    <t>Rem lien</t>
  </si>
  <si>
    <t>Un brouillard, des formes de monstres derrière où il y a le négatif, un brouillard qui cacherait certaines parties</t>
  </si>
  <si>
    <t xml:space="preserve">Le tout
Comme si c’était l’image d’avant que du brouillard a été ajouté
</t>
  </si>
  <si>
    <t>kobclobE</t>
  </si>
  <si>
    <t>Frag/(H)</t>
  </si>
  <si>
    <t>Choc N Fu</t>
  </si>
  <si>
    <t>Un papillon</t>
  </si>
  <si>
    <t>Rouge latéral (D3)</t>
  </si>
  <si>
    <t>Il y a toujours ces taches de sang après une … comme après une scarification, le sang coule alors qu’avant j’ai dit que le sang était mis sur le mur mais ici ça coule [mime la scarification sur le bras et le sang qui coule]</t>
  </si>
  <si>
    <t>Rouge central plus les deux rouges latéraux supérieurs (Dd13)</t>
  </si>
  <si>
    <t>Choc R Persev</t>
  </si>
  <si>
    <t>La papillon est comme le sternum et ça le monstre qui m’emprisonne en permanence.</t>
  </si>
  <si>
    <t>Tout le noir + le rouge médian (D15)</t>
  </si>
  <si>
    <t>Kclob</t>
  </si>
  <si>
    <t>Anat/(H)</t>
  </si>
  <si>
    <t>Ref pers Repet</t>
  </si>
  <si>
    <t>J’ai l’impression que c’est une représentation de mon corps, le cœur autour avec une ficelle, un cœur broyé.</t>
  </si>
  <si>
    <t>Le monstre pour la dépression et le brouillard pour le fait que je suis perdu ou le masque pour montrer que je vais bien.</t>
  </si>
  <si>
    <t>clobF</t>
  </si>
  <si>
    <t>(H)/Frag/Abs</t>
  </si>
  <si>
    <t>Fu Ou Repet Eqe Ref pers</t>
  </si>
  <si>
    <t>Je vois un énorme monstre. C’est la bête noire que j’ai au fond de moi avec la tête. Pour moi c’est la colère, la rage que j’ai au fond de moi. J’ai presque peur.</t>
  </si>
  <si>
    <t xml:space="preserve">Le tout
Ça ça représente, si je devais donner un titre, ça représente la dépression point. C’est exactement ce que je ressens.
</t>
  </si>
  <si>
    <t>Fclob</t>
  </si>
  <si>
    <t>(H)/(A)/(Ad)</t>
  </si>
  <si>
    <t>Choc N Ref pers Persev</t>
  </si>
  <si>
    <t>C’est toute la noirceur, le vide, la noirceur que je ressens en permanence. Elle fait peur celle-là.</t>
  </si>
  <si>
    <t>C'clob</t>
  </si>
  <si>
    <t>Ref pers</t>
  </si>
  <si>
    <t>Un monstre qui veut et qui m’engloutit. Elle fait peur celle-là.</t>
  </si>
  <si>
    <t>(H)</t>
  </si>
  <si>
    <t>Ref orale Persev</t>
  </si>
  <si>
    <t>Je dirais un papillon qui vient à peine d’être transformé entre la larve et le papillon</t>
  </si>
  <si>
    <t>Ban repet</t>
  </si>
  <si>
    <t>Je vois des ailes. Je ne sais pas sur celle-là.</t>
  </si>
  <si>
    <t>Partie latérale droite et gauche (D4)</t>
  </si>
  <si>
    <t>Di</t>
  </si>
  <si>
    <t xml:space="preserve">Des ailes d’un papillon qui vient de se transformer qui part dans la vie mais il est noir. On dirait qu’il va affronter la vie mais pas tout à fait affronter car il est tout noir et n’a pas encore ses couleurs. C’est un peu moi face au monde extérieur. Il y a ce monstre d’avant qui m’empêche de prendre mon envol.
Voilà.
</t>
  </si>
  <si>
    <t>D4 + Le tout</t>
  </si>
  <si>
    <t>kanC'</t>
  </si>
  <si>
    <t>Ad/A</t>
  </si>
  <si>
    <t>Ref pers Fneg</t>
  </si>
  <si>
    <t>Une épée … le noir est moins intense.</t>
  </si>
  <si>
    <t xml:space="preserve">Ligne médiane entière (D5) + les deux saillies supérieures (D6 x 2) (Dd13)
Si je devais nommer celle-ci c’est l’angoisse, l’anxiété.
</t>
  </si>
  <si>
    <t>Rem C' Ref phal</t>
  </si>
  <si>
    <t>Je
vois le monstre d’avant [planche IV] comme si le papillon d’avant [planche V]
comme si l’épée était plantée dans le monstre et passait par le papillon qui
représenterait mon cœur.</t>
  </si>
  <si>
    <t xml:space="preserve">Le tout [papillon vu dans les petites tâches claires dans l’axe médian supérieur (Dd11), l’épée dans le Dd13 et le monstre dans les parties latérales droites et gauches (D4))
Un sternum (Dd11)
</t>
  </si>
  <si>
    <t>kobclob</t>
  </si>
  <si>
    <t>(H)/A/Obj</t>
  </si>
  <si>
    <t>Combfab Ref pers Ref phal Persev --&gt; Anat</t>
  </si>
  <si>
    <t>J’ai l’impression que ça représente quand j’ai des crises d’angoisse …</t>
  </si>
  <si>
    <t>Un couteau planté dans mon cœur. Il y a trop de noir, avant il y avait du rouge et de l’espace. Il n’y a plus d’espace, tout est noir, le cœur a été traversé par une épée.</t>
  </si>
  <si>
    <t>Dd11 + Dd13</t>
  </si>
  <si>
    <t>kob</t>
  </si>
  <si>
    <t>Obj/Anat</t>
  </si>
  <si>
    <t>Ref phal Rem C' Choc N</t>
  </si>
  <si>
    <t>Ça représente la mort puisque l’épée est en forme de croix … planter l’épée dans le cœur c’est tuer quelqu’un. C’est comme quand j’ai mes crises d’angoisse. Je pourrais l’afficher au mur et dire que c’est mes crises d’angoisse.</t>
  </si>
  <si>
    <t>DdG-</t>
  </si>
  <si>
    <t>Abs/Obj/Symb</t>
  </si>
  <si>
    <t>Ref pers Ref phal</t>
  </si>
  <si>
    <t>L’épée a une forme de croix mais et est vivante comme s’il avait une force supérieure qui déciderait et pas ma volonté comme si ça dépendait d’autre chose</t>
  </si>
  <si>
    <t xml:space="preserve">Dd13
Le couteau dans le cœur. L’épée on dirait qu’elle a des ailes et des yeux, une force supérieure dont on dépend. Pas besoin de mots, c’est la dépression. On peut avoir toute la bonne volonté du monde mais c’est le syndrome dépressif.
</t>
  </si>
  <si>
    <t>Obj/(H)/Abs</t>
  </si>
  <si>
    <t xml:space="preserve">Refphal
Ref pers
Repet
-&gt;obj
-&gt;anat
-&gt;Ad
-&gt;Ref phal
-&gt;Yeux
-&gt; Devit
</t>
  </si>
  <si>
    <t>Hm … Je sais pas … ça m’angoisse un peu … l’image à trop de blanc et le noir n’est pas assez noir. Ça me fait penser à l’air car l’espace paraît fluide.</t>
  </si>
  <si>
    <t xml:space="preserve">Le tout
C’est la sensation que j’ai eu. J’ai eu une boule jusqu’à l’avant dernière.
Je vois des éléphants avec leurs trompes qui inspirent l’air (D1) [regarde fixement la planche pendant plusieurs secondes]. La couleur. J’arrive pas être à l’aise face à cette image.
</t>
  </si>
  <si>
    <t>bl/G-</t>
  </si>
  <si>
    <t>Elem</t>
  </si>
  <si>
    <t xml:space="preserve">-&gt;A
-&gt;Refphal
-&gt;kan
-&gt;E
</t>
  </si>
  <si>
    <t xml:space="preserve">C’est la liberté qu’on respire frais le matin
Ouais franchement je ne sais pas
Elle [la planche] paraît innocente, ce gris est innocent par rapport aux autres images.
Je crois que c’est ce que cherchait, cette sensation de liberté que je n’ai pas connue. C’est ça qui me perturbe.
</t>
  </si>
  <si>
    <t xml:space="preserve">Auto crit
Rem C’
Ref pers
</t>
  </si>
  <si>
    <t>Oh beaucoup de couleurs ! Des petites marmottes sur le côté</t>
  </si>
  <si>
    <t>Parties roses latérales gauche et droite (D1)</t>
  </si>
  <si>
    <t>Rem C Choc C Po Ban</t>
  </si>
  <si>
    <t>Un crâne … os de chien. C’est coloré. Cette carte ne me comprend pas du tout. Limite ça m’angoisse car c’est ce que je n’ai jamais connu.</t>
  </si>
  <si>
    <t>Vert supérieurs (D4)</t>
  </si>
  <si>
    <t>Rem C Crit Obj -&gt; clob</t>
  </si>
  <si>
    <t>Mon corps qui se bataille et m’angoisse. Ce sont toutes les choses inaccessibles.</t>
  </si>
  <si>
    <t xml:space="preserve">Encore de la couleur [plisse les yeux pour montrer son mécontentement ou son malaise mais sourit] Des bois de cerf
</t>
  </si>
  <si>
    <t>Prolongement interne, droite et gauche, de la partie supérieure de la tache orange au-dessus du Dbl médiant (Dd7 x 2) (Dd38)</t>
  </si>
  <si>
    <t>Une fusée qui décolle</t>
  </si>
  <si>
    <t xml:space="preserve">Tiers inférieur rose en entier (D6) + axe médian (D5)
(D9)
</t>
  </si>
  <si>
    <t>L’avancée de la vie. Le rose des bébés. C’est la route de la vie et on arrive à l’orange, le côté rouge, sang de la mort</t>
  </si>
  <si>
    <t xml:space="preserve">Le tout
La ligne de la vie sur laquelle on avance dessus
</t>
  </si>
  <si>
    <t>Abs</t>
  </si>
  <si>
    <t>Orig -&gt; kob</t>
  </si>
  <si>
    <t>La porte ouverte vers la suite. La vie après la mort enfin le paradis ou l’enfer … selon les croyances. Elle est positive cette image. Elle ne me fait pas vibrer comme les autres où je ressentais l’image. Ça me paraît tellement loin de moi.</t>
  </si>
  <si>
    <t xml:space="preserve">Extrémités des prolongements internes, droite et gauche, de la partie supérieure de la tache orange (Dd25)
Vraiment c’est incroyable ce que les images provoquent dans le corps.
</t>
  </si>
  <si>
    <t>Obj/Symb</t>
  </si>
  <si>
    <t>Et encore le papillon là. Je sais pas</t>
  </si>
  <si>
    <t xml:space="preserve">Deux taches foncées centrales du D11
Des narines d’un animal ou d’un cheval (Ddbl23 + Ddbl22)
</t>
  </si>
  <si>
    <t>-&gt; Ad Auto crit</t>
  </si>
  <si>
    <t>Ça me fait penser aussi à la liberté, pleine de comme …</t>
  </si>
  <si>
    <t>Vu qu’il y a plusieurs couleurs, c’est le fait d’être heureux, s’émerveiller devant chaque détail de la vie.</t>
  </si>
  <si>
    <t>Le rose comme si la vie est belle.</t>
  </si>
  <si>
    <t>Tiers inférieur rose en entier (D6)</t>
  </si>
  <si>
    <t xml:space="preserve">Le rose des marmottes comme quand les bébés naissants, ils sont un peu violacés. J’ai du mal sur cette plan [commence à dire le mot planche sans terminer le mot] … les couleurs
Je sais pas … franchement je sais pas
</t>
  </si>
  <si>
    <t xml:space="preserve">Tiers inférieur rose en entier
Les marmottes me font penser à la montagne et la randonnée et la liberté. J’ai l’impression de ne pas être à ma place. C’est comme des piles. Le plus et le plus font qu’elles tournottent.
</t>
  </si>
  <si>
    <t>Abs/A/Henf</t>
  </si>
  <si>
    <t>-&gt; Abs -&gt; Elem Auto crit Auto crit</t>
  </si>
  <si>
    <t xml:space="preserve">Elle est belle celle-là
Un champ de fleurs
</t>
  </si>
  <si>
    <t>F+-</t>
  </si>
  <si>
    <t>Bot</t>
  </si>
  <si>
    <t>-&gt; Choc M</t>
  </si>
  <si>
    <t>Des feux d’artifice. Avec ces différentes couleurs, cela me fait penser à savourer les petits moments de la vie vous savez comme quand on dit de profiter des petits moments dans la vie.</t>
  </si>
  <si>
    <t xml:space="preserve">Le tout
Je suis plus à l’aise face à cette plaquette. J’ai l’impression que ces trois images, on pourrait les mettre une à côté de l’autre au mur et celle-là serait l’objectif.
</t>
  </si>
  <si>
    <t>Elem/Frag</t>
  </si>
  <si>
    <t>C’est une image positive que j’arrive à accepter. Je ne suis pas choquée comme pour les autres, où il y avait comme une barrière. Celle-là m’inspire le positif, la vie avec un grand V si je puis dire, le fait d’aller mieux comme si la vie est un bouquet final avec des moments où ça pétille et des moments où ça pétille moins. J’aime bien cette image.</t>
  </si>
  <si>
    <t xml:space="preserve">Le tout
Là on retrouve du gris (D11). Tout n’est pas toujours rose. C’est la signification de la vie.
</t>
  </si>
  <si>
    <t>Orig Fneg -&gt;Cn</t>
  </si>
  <si>
    <t>Et on pourrait dire que les lignes roses sont le parcours que je fais ici en tout cas, comme si je renaissais.</t>
  </si>
  <si>
    <t>Les deux roses latéraux (D42)</t>
  </si>
  <si>
    <t>Là je vois des oiseaux.</t>
  </si>
  <si>
    <t>Les deux jaunes médians inférieurs (D2 x 2) (D40)</t>
  </si>
  <si>
    <t xml:space="preserve">Le vert, des arbres, la sensation de calme en forêt
C’est apaisant je trouve [la planche]
</t>
  </si>
  <si>
    <t>Les deux verts latéraux supérieurs (Dd12 x 2) (Dd43)</t>
  </si>
  <si>
    <t>Bot/Abs</t>
  </si>
  <si>
    <t>Un gros derrière de fourmi.</t>
  </si>
  <si>
    <t>Le centre, la forme noire (Dd11)</t>
  </si>
  <si>
    <t>Un papillon avec une fourmi, une grosse tête, des petites mains avec un radar comme les abeilles. Un mélange de fourmi, papillon et abeille.</t>
  </si>
  <si>
    <t>Le tout, les mains (D1), la tête (D4), le radar je voulais dire une aiguille (Dd31).</t>
  </si>
  <si>
    <t>Gc</t>
  </si>
  <si>
    <t>(A)/Hd</t>
  </si>
  <si>
    <t>Un mort aux yeux rouges, la bouche ouverte, il a fumé un joint.</t>
  </si>
  <si>
    <t>C'est juste la tête, là le nez (Ddbl29), le menton est éclaté (D3) et il ouvre la bouche pour cracher la fumée (Dbl5)</t>
  </si>
  <si>
    <t>Gbl</t>
  </si>
  <si>
    <t>F-C</t>
  </si>
  <si>
    <t>(Hd)</t>
  </si>
  <si>
    <t>Dévit --&gt; kp répr</t>
  </si>
  <si>
    <t>Un animal mort, je sais pas... peut-être une grenouille croisée avec un cul de mouche.</t>
  </si>
  <si>
    <t>Le tout (sans le rouge).</t>
  </si>
  <si>
    <t>Dévit</t>
  </si>
  <si>
    <t>Un scarabée avec des pinces pour se défendre avec un corps de grenouille, il est éclaté, car il manque la partie inférieure du corps et il a des yeux de mouche.</t>
  </si>
  <si>
    <t>Le tout, les pinces (Dd20), éclaté car il y a du sang (rouge) et les yeux de mouche dans le plus clair (D4)</t>
  </si>
  <si>
    <t>Gblc</t>
  </si>
  <si>
    <t>(Ad)/Sg</t>
  </si>
  <si>
    <t>C Défect</t>
  </si>
  <si>
    <t>Une ombre... Non, ce n'est pas une ombre.</t>
  </si>
  <si>
    <t>La forme, la couleur.</t>
  </si>
  <si>
    <t>Fgt</t>
  </si>
  <si>
    <t>C'est un pilier où les gens sont condamnés à mort, une entrée, deux gars qui gardent des sas et qui exécutent les gens.</t>
  </si>
  <si>
    <t>Les gens grimpent par les marches (D1), les sas (Dd22), c'est une salle de torture.</t>
  </si>
  <si>
    <t>H/scène</t>
  </si>
  <si>
    <t>-&gt; K- mais personnages non perçus</t>
  </si>
  <si>
    <t>Les pieds de la machine, des poutres en forme de pieds.</t>
  </si>
  <si>
    <t>(D15).</t>
  </si>
  <si>
    <t>Une chatte, c'est mon petit côté obsédé.</t>
  </si>
  <si>
    <t>C'est mon côté obsédé, la forme et l'ombre (Dd30) (et deux autres localisations arbitraires milieu du (D5) additionnel).</t>
  </si>
  <si>
    <t>Sex</t>
  </si>
  <si>
    <t>La mort.</t>
  </si>
  <si>
    <t>Je ne sais pas.</t>
  </si>
  <si>
    <t>Abstr</t>
  </si>
  <si>
    <t>Des ailes de papillon.</t>
  </si>
  <si>
    <t>La forme (DR)</t>
  </si>
  <si>
    <t>Un papillon.</t>
  </si>
  <si>
    <t>La forme.</t>
  </si>
  <si>
    <t>Un papillon avec des ailes de chauve-souris, avec des gueules pour calculer l'altitude.</t>
  </si>
  <si>
    <t>Le tout, les gueules (D18).</t>
  </si>
  <si>
    <t>Des tripes... je ne sais pas</t>
  </si>
  <si>
    <t>J'ai dit ça ? Je sais plus.</t>
  </si>
  <si>
    <t>Anat</t>
  </si>
  <si>
    <t>Des trucs indiens, un totem avec des plumes.</t>
  </si>
  <si>
    <t>La forme centrale et les plumes sur le côté (D6), les plumes sont travaillées.</t>
  </si>
  <si>
    <t>F+E</t>
  </si>
  <si>
    <t>Une fourrure d'animal, mais ils ont retiré la tête. Il reste combien de planches ?</t>
  </si>
  <si>
    <t>La forme, il manque la tête, la peau est aplatie.</t>
  </si>
  <si>
    <t>(Ad)</t>
  </si>
  <si>
    <t>Des têtes d'éléphant, ça doit appartenir à un chasseur.</t>
  </si>
  <si>
    <t>(D16)</t>
  </si>
  <si>
    <t>Il y a des poutres pour tenir les têtes d'éléphants, c'est un chasseur qui les collectionne.</t>
  </si>
  <si>
    <t>On voit que c'est à un chasseur, car il y a des trous, là où il a tiré.</t>
  </si>
  <si>
    <t>D/bl</t>
  </si>
  <si>
    <t>-&gt; kob stat Dévit</t>
  </si>
  <si>
    <t>Un animal volant mort accroché au-dessus.</t>
  </si>
  <si>
    <t>(D4)</t>
  </si>
  <si>
    <t>-&gt; kan répr Dévit</t>
  </si>
  <si>
    <t>C'est plein de couleurs.</t>
  </si>
  <si>
    <t>Rem C</t>
  </si>
  <si>
    <t>Deux tigres, deux lions, deux fauves quoi.</t>
  </si>
  <si>
    <t>Les deux sur le côté (D1).</t>
  </si>
  <si>
    <t>Des tripes.</t>
  </si>
  <si>
    <t>La forme et la couleur (D4+D5)</t>
  </si>
  <si>
    <t>Ils se baladent sur un truc de sang, ils vont à l'apéritif.</t>
  </si>
  <si>
    <t>Ce sont des charognards alors ils vont manger les restes.</t>
  </si>
  <si>
    <t>kan +- C</t>
  </si>
  <si>
    <t>A/Sg</t>
  </si>
  <si>
    <t>CF + mvt</t>
  </si>
  <si>
    <t>C'est très coloré, c'est plus coloré vers la fin.</t>
  </si>
  <si>
    <t>Les boyaux normaux.</t>
  </si>
  <si>
    <t>Ils ont la forme de boyaux et leur couleur (D6).</t>
  </si>
  <si>
    <t>Les boyaux fumés parce qu'ils sont verts.</t>
  </si>
  <si>
    <t>ça devrait être clair, il a trop fumé (D11).</t>
  </si>
  <si>
    <t>Les branchites.</t>
  </si>
  <si>
    <t>La forme (D3).</t>
  </si>
  <si>
    <t>C'est le corps d'un alien, car il a 4 poumons.</t>
  </si>
  <si>
    <t>Je ne connais pas son histoire, car je ne vois que l'intérieur et ça veut dire qu'il est mort.</t>
  </si>
  <si>
    <t>Tête d'animal.</t>
  </si>
  <si>
    <t>C'est un crâne (D11).</t>
  </si>
  <si>
    <t>Ad/Anat</t>
  </si>
  <si>
    <t>Le truc bleu, c'est de la flotte.</t>
  </si>
  <si>
    <t>C'est bleu alors c'est de l'eau (D1).</t>
  </si>
  <si>
    <t>Le rose, c'est le sang.</t>
  </si>
  <si>
    <t>La couleur, ça ressemble à du rouge (D42).</t>
  </si>
  <si>
    <t>Il y a eu une bagarre, mais le corps n'est plus là, le sang est encore frais.</t>
  </si>
  <si>
    <t>Le tout, le sang (D44)</t>
  </si>
  <si>
    <t>Des petites bêtes qui boivent le sang.</t>
  </si>
  <si>
    <t>Ils ont une queue jaune (Dd51)</t>
  </si>
  <si>
    <t>Entre les seins il y a quelqu'un qui a marqué son territoire.</t>
  </si>
  <si>
    <t>On a fait pipi (D2).</t>
  </si>
  <si>
    <t>F- C</t>
  </si>
  <si>
    <t>Sex/Anat</t>
  </si>
  <si>
    <t>Le vert, c'est de l'herbe.</t>
  </si>
  <si>
    <t>La couleur (D12)</t>
  </si>
  <si>
    <t>Un insecte avec deux grandes ailes, petites mandibules. C'est dur de voir autre chose, quand on a déjà vu quelque chose.</t>
  </si>
  <si>
    <t>Elle montre toute la tache et ajoute : "là les ailes (D13) et les mandibules (D1)".</t>
  </si>
  <si>
    <t>Pas des masses... à la limite un casque de guerrier antique.</t>
  </si>
  <si>
    <t>Elle me montre à nouveau l'ensemble de la tache.</t>
  </si>
  <si>
    <t>Moi qui pensais avoir de l'imagination ! Deux jambes serrées, avec les contours, deux gros croquenots, un peu style B.D.</t>
  </si>
  <si>
    <t>Elle me montre le blanc entre les deux taches rouges supérieures.</t>
  </si>
  <si>
    <t>kp-stat</t>
  </si>
  <si>
    <t>Choc</t>
  </si>
  <si>
    <t>Les deux taches rouges, deux profils qui se regardent : oeil, sourcil, narine.</t>
  </si>
  <si>
    <t>Elle me montre les deux taches rouges en haut de la planche (D2)</t>
  </si>
  <si>
    <t>kp+stat</t>
  </si>
  <si>
    <t>Elle ne m'inspire pas grand-chose. Une tête d'insecte avec des antennes</t>
  </si>
  <si>
    <t>Dans le rouge en bas (D3) et ajoute : "ça me fait penser à ça à cause des pics".</t>
  </si>
  <si>
    <t>Ah ! Un sexe de femme</t>
  </si>
  <si>
    <t>D3</t>
  </si>
  <si>
    <t>Et en dessous le bout d'un sexe d'homme avec le prépuce remonté... Je n'avais pas fait gaffe.</t>
  </si>
  <si>
    <t>Et pour l'homme elle me montre le gris au centre (D4).</t>
  </si>
  <si>
    <t>ça c'est rigolo ! Les taches noires, deux Africaines en train de moudre le mil.</t>
  </si>
  <si>
    <t>G de convention</t>
  </si>
  <si>
    <t>K+C'</t>
  </si>
  <si>
    <t>Ban (FC' + mvt)</t>
  </si>
  <si>
    <t>ça on dirait un peu deux guitares électriques.</t>
  </si>
  <si>
    <t>Les deux taches rouges en haut (D19).</t>
  </si>
  <si>
    <t>Dans l'autre sens, encore un insecte : tête, mandibules, pattes de chaque côté.</t>
  </si>
  <si>
    <t>Elle me montre toute la tache noire et ajoute : "les pattes avant ici et les yeux là".</t>
  </si>
  <si>
    <t>Dans les deux sens, aussi une tête d'insecte, c'est le côté déchiqueté des formes qui doit faire ça.</t>
  </si>
  <si>
    <t>Sara ne sait plus où elle a vu l'insecte. Elle me répond : "c'est pas réel... je ne sais plus".</t>
  </si>
  <si>
    <t>Persé</t>
  </si>
  <si>
    <t>Une caricature de la botte italienne</t>
  </si>
  <si>
    <t>Dans le noir en bas à gauche (Dd6)</t>
  </si>
  <si>
    <t>Géo</t>
  </si>
  <si>
    <t>Une tête de chien avec le museau et les babines</t>
  </si>
  <si>
    <t>Dans le noir en bas à droite (Dd2)</t>
  </si>
  <si>
    <t>v^</t>
  </si>
  <si>
    <t>Deux têtes d'éléphants avec la trompe qui monte.</t>
  </si>
  <si>
    <t>Elle me montre le noir en haut latéral et ajoute : "ici on peut voir la tête relevée, là la trompe peut être des défenses (D18) ?"</t>
  </si>
  <si>
    <t>kan-</t>
  </si>
  <si>
    <t>En haut, deux têtes de dromadaire avec l'avancée de l'arcade sourcilière.</t>
  </si>
  <si>
    <t>Elle me montre le noir en bas (D16) et dit : "On peut voir l'arcade ici, le nez, la gueule" ?</t>
  </si>
  <si>
    <t>Toute la tache</t>
  </si>
  <si>
    <t>Un goéland qui crie, les ailes ouvertes.</t>
  </si>
  <si>
    <t>Toute la tache et me montre où elle voit la bouche et les ailes ouvertes.</t>
  </si>
  <si>
    <t>kan+</t>
  </si>
  <si>
    <t>Un lapin écrasé sur la route, oreilles et pattes</t>
  </si>
  <si>
    <t>L'ensemble de la tache et elle ajoute : "En fait, il n'y a que la tête de reconnaissable".</t>
  </si>
  <si>
    <t>Gci</t>
  </si>
  <si>
    <t>ClobF</t>
  </si>
  <si>
    <t>Defect</t>
  </si>
  <si>
    <t>ça pourrait être une peau de bête, tête, museau, moustache. Je ne vois que des animaux.</t>
  </si>
  <si>
    <t>Elle montre l'ensemble de la tache et précise : "genre descente de lit".</t>
  </si>
  <si>
    <t>C'est dur de voir un avion à réaction là-dedans.</t>
  </si>
  <si>
    <t>Elle désigne l'ensemble de la tache puis ajoute : "mais pas vraiment".</t>
  </si>
  <si>
    <t>En haut, deux poings avec le pouce levé.</t>
  </si>
  <si>
    <t>Elle montre le noir en haut (D14) de la planche et elle ajoute : "Ils se disent OK ou ils font du stop".</t>
  </si>
  <si>
    <t>kp-</t>
  </si>
  <si>
    <t>Deux personnages qui se tournent le dos. Ils sont de profil, mèche en avant baissant légèrement la tête.</t>
  </si>
  <si>
    <t>Elle me montre l'ensemble de la tache et me dit : "Ici un bras sur le côté, taille serrée, fesses en arrière, jambes jointes".</t>
  </si>
  <si>
    <t>Kstat+</t>
  </si>
  <si>
    <t>Un animal qui saute, qui enjambe quelque chose, un félin.</t>
  </si>
  <si>
    <t>Elle me désigne les taches roses sur le côté (D1) et ajoute : "On dirait un lion ou quelque chose de ce genre-là".</t>
  </si>
  <si>
    <t>C'est plus dur de voir quelque chose quand c'est en couleur. La couleur dissocie complètement, elle coupe la tache en petits morceaux.</t>
  </si>
  <si>
    <t>Une fleur d'orchidée</t>
  </si>
  <si>
    <t>La tache rose orange du bas (D2) et précise que la forme l'aidait à donner cette réponse.</t>
  </si>
  <si>
    <t>Un sexe de femme avec le pubis.</t>
  </si>
  <si>
    <t>Dans la tache du haut (gris) au centre, la partie la plus foncée (Dd24)</t>
  </si>
  <si>
    <t>C'est pas évident... (latence ++) Je vois rien là-dedans.</t>
  </si>
  <si>
    <t>A la limite, les deux taches vertes, des profils d'ours avec la petite oreille.</t>
  </si>
  <si>
    <t>Elle me montre le vert du milieu (D11) et ajoute : "Oui, je ne sais plus".</t>
  </si>
  <si>
    <t>ça finit en multicolore.</t>
  </si>
  <si>
    <t>Un homme qui descend du ciel avec de grandes ailes, qui va atterrir, un cosmonaute. A la place du parachute il y a les ailes.</t>
  </si>
  <si>
    <t>Elle me montre le vert centré en bas de la tache (D10) et ajoute : "Il a un casque comme une bulle de verre."</t>
  </si>
  <si>
    <t>Au milieu un visage dessiné par un enfant : les yeux jaunes, les sourciles, la bouche.</t>
  </si>
  <si>
    <t>D18</t>
  </si>
  <si>
    <t>F+C</t>
  </si>
  <si>
    <t>C'est marrant, ce dessin... Quelque chose de... en rapport avec la cosmogonie, la galaxie, un feu d'artifice.</t>
  </si>
  <si>
    <t>L'ensemble de la tache, il y a plein de couleurs.</t>
  </si>
  <si>
    <t>kob +- C</t>
  </si>
  <si>
    <t>Explosion</t>
  </si>
  <si>
    <t>ça pourrait être le visage du diable avec des cornes et, au-dessus un ange, un ange déchu. C'est ésotérique, c'est une vision de l'univers, mais c'est assez joyeux pour les forces du mal.</t>
  </si>
  <si>
    <t>Elle me désigne l'ensemble de la tache et ajoute : "C'est le visage du diable et l'ange (D10)"</t>
  </si>
  <si>
    <t>Un sexe de femme. J'aurais pu le dire pour tous les dessins à cause de la pliure. C'est la tache la plus rigolote, d'autres étaient plus strictes, plus inquiétantes.</t>
  </si>
  <si>
    <t>Dans le gris en haut (forme triangulaire) au milieu et dit : "Ici à cause de la pliure (D11). Commentaire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</si>
</sst>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9.0"/>
      <color rgb="FF000000"/>
      <name val="&quot;Google Sans Mono&quot;"/>
    </font>
    <font>
      <sz val="11.0"/>
      <color theme="1"/>
      <name val="Calibri"/>
    </font>
    <font>
      <color rgb="FF000000"/>
      <name val="Arial"/>
    </font>
    <font>
      <sz val="12.0"/>
      <color theme="1"/>
      <name val="&quot;Times New Roman&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shrinkToFit="0" vertical="center" wrapText="0"/>
    </xf>
    <xf borderId="0" fillId="2" fontId="2" numFmtId="0" xfId="0" applyAlignment="1" applyFill="1" applyFont="1">
      <alignment horizontal="center" shrinkToFit="0" vertical="center" wrapText="0"/>
    </xf>
    <xf borderId="0" fillId="0" fontId="3" numFmtId="0" xfId="0" applyAlignment="1" applyFont="1">
      <alignment readingOrder="0"/>
    </xf>
    <xf borderId="0" fillId="2" fontId="4" numFmtId="0" xfId="0" applyAlignment="1" applyFont="1">
      <alignment horizontal="center"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5"/>
    <col customWidth="1" min="4" max="4" width="23.38"/>
    <col customWidth="1" min="5" max="5" width="23.5"/>
    <col customWidth="1" min="6" max="6" width="17.13"/>
    <col customWidth="1" min="7" max="7" width="18.7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c r="A2" s="1" t="s">
        <v>11</v>
      </c>
      <c r="B2" s="2"/>
      <c r="C2" s="2"/>
      <c r="D2" s="2"/>
      <c r="E2" s="2" t="str">
        <f>IFERROR(__xludf.DUMMYFUNCTION("GOOGLETRANSLATE(D2,""fr"",""en"")"),"#VALUE!")</f>
        <v>#VALUE!</v>
      </c>
      <c r="F2" s="2"/>
      <c r="G2" s="3" t="str">
        <f>IFERROR(__xludf.DUMMYFUNCTION("GOOGLETRANSLATE(F2,""fr"",""en"")"),"#VALUE!")</f>
        <v>#VALUE!</v>
      </c>
      <c r="H2" s="2"/>
      <c r="I2" s="2"/>
      <c r="J2" s="2"/>
      <c r="K2" s="2"/>
      <c r="L2" s="2"/>
      <c r="M2" s="2"/>
      <c r="N2" s="2"/>
      <c r="O2" s="2"/>
      <c r="P2" s="2"/>
      <c r="Q2" s="2"/>
      <c r="R2" s="2"/>
      <c r="S2" s="2"/>
      <c r="T2" s="2"/>
      <c r="U2" s="2"/>
      <c r="V2" s="2"/>
      <c r="W2" s="2"/>
      <c r="X2" s="2"/>
      <c r="Y2" s="2"/>
      <c r="Z2" s="2"/>
      <c r="AA2" s="2"/>
      <c r="AB2" s="2"/>
      <c r="AC2" s="2"/>
    </row>
    <row r="3">
      <c r="A3" s="2"/>
      <c r="B3" s="2"/>
      <c r="C3" s="2"/>
      <c r="D3" s="2"/>
      <c r="E3" s="2" t="str">
        <f>IFERROR(__xludf.DUMMYFUNCTION("GOOGLETRANSLATE(D3,""fr"",""en"")"),"#VALUE!")</f>
        <v>#VALUE!</v>
      </c>
      <c r="F3" s="2"/>
      <c r="G3" s="3" t="str">
        <f>IFERROR(__xludf.DUMMYFUNCTION("GOOGLETRANSLATE(F3,""fr"",""en"")"),"#VALUE!")</f>
        <v>#VALUE!</v>
      </c>
      <c r="H3" s="2"/>
      <c r="I3" s="2"/>
      <c r="J3" s="2"/>
      <c r="K3" s="2"/>
      <c r="L3" s="2"/>
      <c r="M3" s="2"/>
      <c r="N3" s="2"/>
      <c r="O3" s="2"/>
      <c r="P3" s="2"/>
      <c r="Q3" s="2"/>
      <c r="R3" s="2"/>
      <c r="S3" s="2"/>
      <c r="T3" s="2"/>
      <c r="U3" s="2"/>
      <c r="V3" s="2"/>
      <c r="W3" s="2"/>
      <c r="X3" s="2"/>
      <c r="Y3" s="2"/>
      <c r="Z3" s="2"/>
      <c r="AA3" s="2"/>
      <c r="AB3" s="2"/>
      <c r="AC3" s="2"/>
    </row>
    <row r="4">
      <c r="A4" s="2"/>
      <c r="B4" s="2"/>
      <c r="C4" s="2"/>
      <c r="D4" s="2"/>
      <c r="E4" s="2" t="str">
        <f>IFERROR(__xludf.DUMMYFUNCTION("GOOGLETRANSLATE(D4,""fr"",""en"")"),"#VALUE!")</f>
        <v>#VALUE!</v>
      </c>
      <c r="F4" s="2"/>
      <c r="G4" s="3" t="str">
        <f>IFERROR(__xludf.DUMMYFUNCTION("GOOGLETRANSLATE(F4,""fr"",""en"")"),"#VALUE!")</f>
        <v>#VALUE!</v>
      </c>
      <c r="H4" s="2"/>
      <c r="I4" s="2"/>
      <c r="J4" s="2"/>
      <c r="K4" s="2"/>
      <c r="L4" s="2"/>
      <c r="M4" s="2"/>
      <c r="N4" s="2"/>
      <c r="O4" s="2"/>
      <c r="P4" s="2"/>
      <c r="Q4" s="2"/>
      <c r="R4" s="2"/>
      <c r="S4" s="2"/>
      <c r="T4" s="2"/>
      <c r="U4" s="2"/>
      <c r="V4" s="2"/>
      <c r="W4" s="2"/>
      <c r="X4" s="2"/>
      <c r="Y4" s="2"/>
      <c r="Z4" s="2"/>
      <c r="AA4" s="2"/>
      <c r="AB4" s="2"/>
      <c r="AC4" s="2"/>
    </row>
    <row r="5">
      <c r="A5" s="2"/>
      <c r="B5" s="2"/>
      <c r="C5" s="2"/>
      <c r="D5" s="2"/>
      <c r="E5" s="2" t="str">
        <f>IFERROR(__xludf.DUMMYFUNCTION("GOOGLETRANSLATE(D5,""fr"",""en"")"),"#VALUE!")</f>
        <v>#VALUE!</v>
      </c>
      <c r="F5" s="2"/>
      <c r="G5" s="3" t="str">
        <f>IFERROR(__xludf.DUMMYFUNCTION("GOOGLETRANSLATE(F5,""fr"",""en"")"),"#VALUE!")</f>
        <v>#VALUE!</v>
      </c>
      <c r="H5" s="2"/>
      <c r="I5" s="2"/>
      <c r="J5" s="2"/>
      <c r="K5" s="2"/>
      <c r="L5" s="2"/>
      <c r="M5" s="2"/>
      <c r="N5" s="2"/>
      <c r="O5" s="2"/>
      <c r="P5" s="2"/>
      <c r="Q5" s="2"/>
      <c r="R5" s="2"/>
      <c r="S5" s="2"/>
      <c r="T5" s="2"/>
      <c r="U5" s="2"/>
      <c r="V5" s="2"/>
      <c r="W5" s="2"/>
      <c r="X5" s="2"/>
      <c r="Y5" s="2"/>
      <c r="Z5" s="2"/>
      <c r="AA5" s="2"/>
      <c r="AB5" s="2"/>
      <c r="AC5" s="2"/>
    </row>
    <row r="6">
      <c r="A6" s="2"/>
      <c r="B6" s="2"/>
      <c r="C6" s="2"/>
      <c r="D6" s="2"/>
      <c r="E6" s="2" t="str">
        <f>IFERROR(__xludf.DUMMYFUNCTION("GOOGLETRANSLATE(D6,""fr"",""en"")"),"#VALUE!")</f>
        <v>#VALUE!</v>
      </c>
      <c r="F6" s="2"/>
      <c r="G6" s="3" t="str">
        <f>IFERROR(__xludf.DUMMYFUNCTION("GOOGLETRANSLATE(F6,""fr"",""en"")"),"#VALUE!")</f>
        <v>#VALUE!</v>
      </c>
      <c r="H6" s="2"/>
      <c r="I6" s="2"/>
      <c r="J6" s="2"/>
      <c r="K6" s="2"/>
      <c r="L6" s="2"/>
      <c r="M6" s="2"/>
      <c r="N6" s="2"/>
      <c r="O6" s="2"/>
      <c r="P6" s="2"/>
      <c r="Q6" s="2"/>
      <c r="R6" s="2"/>
      <c r="S6" s="2"/>
      <c r="T6" s="2"/>
      <c r="U6" s="2"/>
      <c r="V6" s="2"/>
      <c r="W6" s="2"/>
      <c r="X6" s="2"/>
      <c r="Y6" s="2"/>
      <c r="Z6" s="2"/>
      <c r="AA6" s="2"/>
      <c r="AB6" s="2"/>
      <c r="AC6" s="2"/>
    </row>
    <row r="7">
      <c r="A7" s="1" t="s">
        <v>12</v>
      </c>
      <c r="B7" s="2"/>
      <c r="C7" s="2"/>
      <c r="D7" s="2"/>
      <c r="E7" s="2" t="str">
        <f>IFERROR(__xludf.DUMMYFUNCTION("GOOGLETRANSLATE(D7,""fr"",""en"")"),"#VALUE!")</f>
        <v>#VALUE!</v>
      </c>
      <c r="F7" s="2"/>
      <c r="G7" s="3" t="str">
        <f>IFERROR(__xludf.DUMMYFUNCTION("GOOGLETRANSLATE(F7,""fr"",""en"")"),"#VALUE!")</f>
        <v>#VALUE!</v>
      </c>
      <c r="H7" s="2"/>
      <c r="I7" s="2"/>
      <c r="J7" s="2"/>
      <c r="K7" s="2"/>
      <c r="L7" s="2"/>
      <c r="M7" s="2"/>
      <c r="N7" s="2"/>
      <c r="O7" s="2"/>
      <c r="P7" s="2"/>
      <c r="Q7" s="2"/>
      <c r="R7" s="2"/>
      <c r="S7" s="2"/>
      <c r="T7" s="2"/>
      <c r="U7" s="2"/>
      <c r="V7" s="2"/>
      <c r="W7" s="2"/>
      <c r="X7" s="2"/>
      <c r="Y7" s="2"/>
      <c r="Z7" s="2"/>
      <c r="AA7" s="2"/>
      <c r="AB7" s="2"/>
      <c r="AC7" s="2"/>
    </row>
    <row r="8">
      <c r="A8" s="2"/>
      <c r="B8" s="2"/>
      <c r="C8" s="2"/>
      <c r="D8" s="2"/>
      <c r="E8" s="2" t="str">
        <f>IFERROR(__xludf.DUMMYFUNCTION("GOOGLETRANSLATE(D8,""fr"",""en"")"),"#VALUE!")</f>
        <v>#VALUE!</v>
      </c>
      <c r="F8" s="2"/>
      <c r="G8" s="3" t="str">
        <f>IFERROR(__xludf.DUMMYFUNCTION("GOOGLETRANSLATE(F8,""fr"",""en"")"),"#VALUE!")</f>
        <v>#VALUE!</v>
      </c>
      <c r="H8" s="2"/>
      <c r="I8" s="2"/>
      <c r="J8" s="2"/>
      <c r="K8" s="2"/>
      <c r="L8" s="2"/>
      <c r="M8" s="2"/>
      <c r="N8" s="2"/>
      <c r="O8" s="2"/>
      <c r="P8" s="2"/>
      <c r="Q8" s="2"/>
      <c r="R8" s="2"/>
      <c r="S8" s="2"/>
      <c r="T8" s="2"/>
      <c r="U8" s="2"/>
      <c r="V8" s="2"/>
      <c r="W8" s="2"/>
      <c r="X8" s="2"/>
      <c r="Y8" s="2"/>
      <c r="Z8" s="2"/>
      <c r="AA8" s="2"/>
      <c r="AB8" s="2"/>
      <c r="AC8" s="2"/>
    </row>
    <row r="9">
      <c r="A9" s="2"/>
      <c r="B9" s="2"/>
      <c r="C9" s="2"/>
      <c r="D9" s="2"/>
      <c r="E9" s="2" t="str">
        <f>IFERROR(__xludf.DUMMYFUNCTION("GOOGLETRANSLATE(D9,""fr"",""en"")"),"#VALUE!")</f>
        <v>#VALUE!</v>
      </c>
      <c r="F9" s="2"/>
      <c r="G9" s="3" t="str">
        <f>IFERROR(__xludf.DUMMYFUNCTION("GOOGLETRANSLATE(F9,""fr"",""en"")"),"#VALUE!")</f>
        <v>#VALUE!</v>
      </c>
      <c r="H9" s="2"/>
      <c r="I9" s="2"/>
      <c r="J9" s="2"/>
      <c r="K9" s="2"/>
      <c r="L9" s="2"/>
      <c r="M9" s="2"/>
      <c r="N9" s="2"/>
      <c r="O9" s="2"/>
      <c r="P9" s="2"/>
      <c r="Q9" s="2"/>
      <c r="R9" s="2"/>
      <c r="S9" s="2"/>
      <c r="T9" s="2"/>
      <c r="U9" s="2"/>
      <c r="V9" s="2"/>
      <c r="W9" s="2"/>
      <c r="X9" s="2"/>
      <c r="Y9" s="2"/>
      <c r="Z9" s="2"/>
      <c r="AA9" s="2"/>
      <c r="AB9" s="2"/>
      <c r="AC9" s="2"/>
    </row>
    <row r="10">
      <c r="A10" s="2"/>
      <c r="B10" s="2"/>
      <c r="C10" s="2"/>
      <c r="D10" s="2"/>
      <c r="E10" s="2" t="str">
        <f>IFERROR(__xludf.DUMMYFUNCTION("GOOGLETRANSLATE(D10,""fr"",""en"")"),"#VALUE!")</f>
        <v>#VALUE!</v>
      </c>
      <c r="F10" s="2"/>
      <c r="G10" s="3" t="str">
        <f>IFERROR(__xludf.DUMMYFUNCTION("GOOGLETRANSLATE(F10,""fr"",""en"")"),"#VALUE!")</f>
        <v>#VALUE!</v>
      </c>
      <c r="H10" s="2"/>
      <c r="I10" s="2"/>
      <c r="J10" s="2"/>
      <c r="K10" s="2"/>
      <c r="L10" s="2"/>
      <c r="M10" s="2"/>
      <c r="N10" s="2"/>
      <c r="O10" s="2"/>
      <c r="P10" s="2"/>
      <c r="Q10" s="2"/>
      <c r="R10" s="2"/>
      <c r="S10" s="2"/>
      <c r="T10" s="2"/>
      <c r="U10" s="2"/>
      <c r="V10" s="2"/>
      <c r="W10" s="2"/>
      <c r="X10" s="2"/>
      <c r="Y10" s="2"/>
      <c r="Z10" s="2"/>
      <c r="AA10" s="2"/>
      <c r="AB10" s="2"/>
      <c r="AC10" s="2"/>
    </row>
    <row r="11">
      <c r="A11" s="2"/>
      <c r="B11" s="2"/>
      <c r="C11" s="2"/>
      <c r="D11" s="2"/>
      <c r="E11" s="2" t="str">
        <f>IFERROR(__xludf.DUMMYFUNCTION("GOOGLETRANSLATE(D11,""fr"",""en"")"),"#VALUE!")</f>
        <v>#VALUE!</v>
      </c>
      <c r="F11" s="2"/>
      <c r="G11" s="3" t="str">
        <f>IFERROR(__xludf.DUMMYFUNCTION("GOOGLETRANSLATE(F11,""fr"",""en"")"),"#VALUE!")</f>
        <v>#VALUE!</v>
      </c>
      <c r="H11" s="2"/>
      <c r="I11" s="2"/>
      <c r="J11" s="2"/>
      <c r="K11" s="2"/>
      <c r="L11" s="2"/>
      <c r="M11" s="2"/>
      <c r="N11" s="2"/>
      <c r="O11" s="2"/>
      <c r="P11" s="2"/>
      <c r="Q11" s="2"/>
      <c r="R11" s="2"/>
      <c r="S11" s="2"/>
      <c r="T11" s="2"/>
      <c r="U11" s="2"/>
      <c r="V11" s="2"/>
      <c r="W11" s="2"/>
      <c r="X11" s="2"/>
      <c r="Y11" s="2"/>
      <c r="Z11" s="2"/>
      <c r="AA11" s="2"/>
      <c r="AB11" s="2"/>
      <c r="AC11" s="2"/>
    </row>
    <row r="12">
      <c r="A12" s="1" t="s">
        <v>13</v>
      </c>
      <c r="B12" s="2"/>
      <c r="C12" s="2"/>
      <c r="D12" s="2"/>
      <c r="E12" s="2" t="str">
        <f>IFERROR(__xludf.DUMMYFUNCTION("GOOGLETRANSLATE(D12,""fr"",""en"")"),"#VALUE!")</f>
        <v>#VALUE!</v>
      </c>
      <c r="F12" s="2"/>
      <c r="G12" s="3" t="str">
        <f>IFERROR(__xludf.DUMMYFUNCTION("GOOGLETRANSLATE(F12,""fr"",""en"")"),"#VALUE!")</f>
        <v>#VALUE!</v>
      </c>
      <c r="H12" s="2"/>
      <c r="I12" s="2"/>
      <c r="J12" s="2"/>
      <c r="K12" s="2"/>
      <c r="L12" s="2"/>
      <c r="M12" s="2"/>
      <c r="N12" s="2"/>
      <c r="O12" s="2"/>
      <c r="P12" s="2"/>
      <c r="Q12" s="2"/>
      <c r="R12" s="2"/>
      <c r="S12" s="2"/>
      <c r="T12" s="2"/>
      <c r="U12" s="2"/>
      <c r="V12" s="2"/>
      <c r="W12" s="2"/>
      <c r="X12" s="2"/>
      <c r="Y12" s="2"/>
      <c r="Z12" s="2"/>
      <c r="AA12" s="2"/>
      <c r="AB12" s="2"/>
      <c r="AC12" s="2"/>
    </row>
    <row r="13">
      <c r="A13" s="2"/>
      <c r="B13" s="2"/>
      <c r="C13" s="2"/>
      <c r="D13" s="2"/>
      <c r="E13" s="2" t="str">
        <f>IFERROR(__xludf.DUMMYFUNCTION("GOOGLETRANSLATE(D13,""fr"",""en"")"),"#VALUE!")</f>
        <v>#VALUE!</v>
      </c>
      <c r="F13" s="2"/>
      <c r="G13" s="3" t="str">
        <f>IFERROR(__xludf.DUMMYFUNCTION("GOOGLETRANSLATE(F13,""fr"",""en"")"),"#VALUE!")</f>
        <v>#VALUE!</v>
      </c>
      <c r="H13" s="2"/>
      <c r="I13" s="2"/>
      <c r="J13" s="2"/>
      <c r="K13" s="2"/>
      <c r="L13" s="2"/>
      <c r="M13" s="2"/>
      <c r="N13" s="2"/>
      <c r="O13" s="2"/>
      <c r="P13" s="2"/>
      <c r="Q13" s="2"/>
      <c r="R13" s="2"/>
      <c r="S13" s="2"/>
      <c r="T13" s="2"/>
      <c r="U13" s="2"/>
      <c r="V13" s="2"/>
      <c r="W13" s="2"/>
      <c r="X13" s="2"/>
      <c r="Y13" s="2"/>
      <c r="Z13" s="2"/>
      <c r="AA13" s="2"/>
      <c r="AB13" s="2"/>
      <c r="AC13" s="2"/>
    </row>
    <row r="14">
      <c r="A14" s="2"/>
      <c r="B14" s="2"/>
      <c r="C14" s="2"/>
      <c r="D14" s="2"/>
      <c r="E14" s="2" t="str">
        <f>IFERROR(__xludf.DUMMYFUNCTION("GOOGLETRANSLATE(D14,""fr"",""en"")"),"#VALUE!")</f>
        <v>#VALUE!</v>
      </c>
      <c r="F14" s="2"/>
      <c r="G14" s="3" t="str">
        <f>IFERROR(__xludf.DUMMYFUNCTION("GOOGLETRANSLATE(F14,""fr"",""en"")"),"#VALUE!")</f>
        <v>#VALUE!</v>
      </c>
      <c r="H14" s="2"/>
      <c r="I14" s="2"/>
      <c r="J14" s="2"/>
      <c r="K14" s="2"/>
      <c r="L14" s="2"/>
      <c r="M14" s="2"/>
      <c r="N14" s="2"/>
      <c r="O14" s="2"/>
      <c r="P14" s="2"/>
      <c r="Q14" s="2"/>
      <c r="R14" s="2"/>
      <c r="S14" s="2"/>
      <c r="T14" s="2"/>
      <c r="U14" s="2"/>
      <c r="V14" s="2"/>
      <c r="W14" s="2"/>
      <c r="X14" s="2"/>
      <c r="Y14" s="2"/>
      <c r="Z14" s="2"/>
      <c r="AA14" s="2"/>
      <c r="AB14" s="2"/>
      <c r="AC14" s="2"/>
    </row>
    <row r="15">
      <c r="A15" s="2"/>
      <c r="B15" s="2"/>
      <c r="C15" s="2"/>
      <c r="D15" s="2"/>
      <c r="E15" s="2" t="str">
        <f>IFERROR(__xludf.DUMMYFUNCTION("GOOGLETRANSLATE(D15,""fr"",""en"")"),"#VALUE!")</f>
        <v>#VALUE!</v>
      </c>
      <c r="F15" s="2"/>
      <c r="G15" s="3" t="str">
        <f>IFERROR(__xludf.DUMMYFUNCTION("GOOGLETRANSLATE(F15,""fr"",""en"")"),"#VALUE!")</f>
        <v>#VALUE!</v>
      </c>
      <c r="H15" s="2"/>
      <c r="I15" s="2"/>
      <c r="J15" s="2"/>
      <c r="K15" s="2"/>
      <c r="L15" s="2"/>
      <c r="M15" s="2"/>
      <c r="N15" s="2"/>
      <c r="O15" s="2"/>
      <c r="P15" s="2"/>
      <c r="Q15" s="2"/>
      <c r="R15" s="2"/>
      <c r="S15" s="2"/>
      <c r="T15" s="2"/>
      <c r="U15" s="2"/>
      <c r="V15" s="2"/>
      <c r="W15" s="2"/>
      <c r="X15" s="2"/>
      <c r="Y15" s="2"/>
      <c r="Z15" s="2"/>
      <c r="AA15" s="2"/>
      <c r="AB15" s="2"/>
      <c r="AC15" s="2"/>
    </row>
    <row r="16">
      <c r="A16" s="2"/>
      <c r="B16" s="2"/>
      <c r="C16" s="2"/>
      <c r="D16" s="2"/>
      <c r="E16" s="2" t="str">
        <f>IFERROR(__xludf.DUMMYFUNCTION("GOOGLETRANSLATE(D16,""fr"",""en"")"),"#VALUE!")</f>
        <v>#VALUE!</v>
      </c>
      <c r="F16" s="2"/>
      <c r="G16" s="3" t="str">
        <f>IFERROR(__xludf.DUMMYFUNCTION("GOOGLETRANSLATE(F16,""fr"",""en"")"),"#VALUE!")</f>
        <v>#VALUE!</v>
      </c>
      <c r="H16" s="2"/>
      <c r="I16" s="2"/>
      <c r="J16" s="2"/>
      <c r="K16" s="2"/>
      <c r="L16" s="2"/>
      <c r="M16" s="2"/>
      <c r="N16" s="2"/>
      <c r="O16" s="2"/>
      <c r="P16" s="2"/>
      <c r="Q16" s="2"/>
      <c r="R16" s="2"/>
      <c r="S16" s="2"/>
      <c r="T16" s="2"/>
      <c r="U16" s="2"/>
      <c r="V16" s="2"/>
      <c r="W16" s="2"/>
      <c r="X16" s="2"/>
      <c r="Y16" s="2"/>
      <c r="Z16" s="2"/>
      <c r="AA16" s="2"/>
      <c r="AB16" s="2"/>
      <c r="AC16" s="2"/>
    </row>
    <row r="17">
      <c r="A17" s="1" t="s">
        <v>14</v>
      </c>
      <c r="B17" s="2"/>
      <c r="C17" s="2"/>
      <c r="D17" s="2"/>
      <c r="E17" s="2" t="str">
        <f>IFERROR(__xludf.DUMMYFUNCTION("GOOGLETRANSLATE(D17,""fr"",""en"")"),"#VALUE!")</f>
        <v>#VALUE!</v>
      </c>
      <c r="F17" s="2"/>
      <c r="G17" s="3" t="str">
        <f>IFERROR(__xludf.DUMMYFUNCTION("GOOGLETRANSLATE(F17,""fr"",""en"")"),"#VALUE!")</f>
        <v>#VALUE!</v>
      </c>
      <c r="H17" s="2"/>
      <c r="I17" s="2"/>
      <c r="J17" s="2"/>
      <c r="K17" s="2"/>
      <c r="L17" s="2"/>
      <c r="M17" s="2"/>
      <c r="N17" s="2"/>
      <c r="O17" s="2"/>
      <c r="P17" s="2"/>
      <c r="Q17" s="2"/>
      <c r="R17" s="2"/>
      <c r="S17" s="2"/>
      <c r="T17" s="2"/>
      <c r="U17" s="2"/>
      <c r="V17" s="2"/>
      <c r="W17" s="2"/>
      <c r="X17" s="2"/>
      <c r="Y17" s="2"/>
      <c r="Z17" s="2"/>
      <c r="AA17" s="2"/>
      <c r="AB17" s="2"/>
      <c r="AC17" s="2"/>
    </row>
    <row r="18">
      <c r="A18" s="2"/>
      <c r="B18" s="2"/>
      <c r="C18" s="2"/>
      <c r="D18" s="2"/>
      <c r="E18" s="2" t="str">
        <f>IFERROR(__xludf.DUMMYFUNCTION("GOOGLETRANSLATE(D18,""fr"",""en"")"),"#VALUE!")</f>
        <v>#VALUE!</v>
      </c>
      <c r="F18" s="2"/>
      <c r="G18" s="3" t="str">
        <f>IFERROR(__xludf.DUMMYFUNCTION("GOOGLETRANSLATE(F18,""fr"",""en"")"),"#VALUE!")</f>
        <v>#VALUE!</v>
      </c>
      <c r="H18" s="2"/>
      <c r="I18" s="2"/>
      <c r="J18" s="2"/>
      <c r="K18" s="2"/>
      <c r="L18" s="2"/>
      <c r="M18" s="2"/>
      <c r="N18" s="2"/>
      <c r="O18" s="2"/>
      <c r="P18" s="2"/>
      <c r="Q18" s="2"/>
      <c r="R18" s="2"/>
      <c r="S18" s="2"/>
      <c r="T18" s="2"/>
      <c r="U18" s="2"/>
      <c r="V18" s="2"/>
      <c r="W18" s="2"/>
      <c r="X18" s="2"/>
      <c r="Y18" s="2"/>
      <c r="Z18" s="2"/>
      <c r="AA18" s="2"/>
      <c r="AB18" s="2"/>
      <c r="AC18" s="2"/>
    </row>
    <row r="19">
      <c r="A19" s="2"/>
      <c r="B19" s="2"/>
      <c r="C19" s="2"/>
      <c r="D19" s="2"/>
      <c r="E19" s="2" t="str">
        <f>IFERROR(__xludf.DUMMYFUNCTION("GOOGLETRANSLATE(D19,""fr"",""en"")"),"#VALUE!")</f>
        <v>#VALUE!</v>
      </c>
      <c r="F19" s="2"/>
      <c r="G19" s="3" t="str">
        <f>IFERROR(__xludf.DUMMYFUNCTION("GOOGLETRANSLATE(F19,""fr"",""en"")"),"#VALUE!")</f>
        <v>#VALUE!</v>
      </c>
      <c r="H19" s="2"/>
      <c r="I19" s="2"/>
      <c r="J19" s="2"/>
      <c r="K19" s="2"/>
      <c r="L19" s="2"/>
      <c r="M19" s="2"/>
      <c r="N19" s="2"/>
      <c r="O19" s="2"/>
      <c r="P19" s="2"/>
      <c r="Q19" s="2"/>
      <c r="R19" s="2"/>
      <c r="S19" s="2"/>
      <c r="T19" s="2"/>
      <c r="U19" s="2"/>
      <c r="V19" s="2"/>
      <c r="W19" s="2"/>
      <c r="X19" s="2"/>
      <c r="Y19" s="2"/>
      <c r="Z19" s="2"/>
      <c r="AA19" s="2"/>
      <c r="AB19" s="2"/>
      <c r="AC19" s="2"/>
    </row>
    <row r="20">
      <c r="A20" s="2"/>
      <c r="B20" s="2"/>
      <c r="C20" s="2"/>
      <c r="D20" s="2"/>
      <c r="E20" s="2" t="str">
        <f>IFERROR(__xludf.DUMMYFUNCTION("GOOGLETRANSLATE(D20,""fr"",""en"")"),"#VALUE!")</f>
        <v>#VALUE!</v>
      </c>
      <c r="F20" s="2"/>
      <c r="G20" s="3" t="str">
        <f>IFERROR(__xludf.DUMMYFUNCTION("GOOGLETRANSLATE(F20,""fr"",""en"")"),"#VALUE!")</f>
        <v>#VALUE!</v>
      </c>
      <c r="H20" s="2"/>
      <c r="I20" s="2"/>
      <c r="J20" s="2"/>
      <c r="K20" s="2"/>
      <c r="L20" s="2"/>
      <c r="M20" s="2"/>
      <c r="N20" s="2"/>
      <c r="O20" s="2"/>
      <c r="P20" s="2"/>
      <c r="Q20" s="2"/>
      <c r="R20" s="2"/>
      <c r="S20" s="2"/>
      <c r="T20" s="2"/>
      <c r="U20" s="2"/>
      <c r="V20" s="2"/>
      <c r="W20" s="2"/>
      <c r="X20" s="2"/>
      <c r="Y20" s="2"/>
      <c r="Z20" s="2"/>
      <c r="AA20" s="2"/>
      <c r="AB20" s="2"/>
      <c r="AC20" s="2"/>
    </row>
    <row r="21">
      <c r="A21" s="2"/>
      <c r="B21" s="2"/>
      <c r="C21" s="2"/>
      <c r="D21" s="2"/>
      <c r="E21" s="2" t="str">
        <f>IFERROR(__xludf.DUMMYFUNCTION("GOOGLETRANSLATE(D21,""fr"",""en"")"),"#VALUE!")</f>
        <v>#VALUE!</v>
      </c>
      <c r="F21" s="2"/>
      <c r="G21" s="3" t="str">
        <f>IFERROR(__xludf.DUMMYFUNCTION("GOOGLETRANSLATE(F21,""fr"",""en"")"),"#VALUE!")</f>
        <v>#VALUE!</v>
      </c>
      <c r="H21" s="2"/>
      <c r="I21" s="2"/>
      <c r="J21" s="2"/>
      <c r="K21" s="2"/>
      <c r="L21" s="2"/>
      <c r="M21" s="2"/>
      <c r="N21" s="2"/>
      <c r="O21" s="2"/>
      <c r="P21" s="2"/>
      <c r="Q21" s="2"/>
      <c r="R21" s="2"/>
      <c r="S21" s="2"/>
      <c r="T21" s="2"/>
      <c r="U21" s="2"/>
      <c r="V21" s="2"/>
      <c r="W21" s="2"/>
      <c r="X21" s="2"/>
      <c r="Y21" s="2"/>
      <c r="Z21" s="2"/>
      <c r="AA21" s="2"/>
      <c r="AB21" s="2"/>
      <c r="AC21" s="2"/>
    </row>
    <row r="22">
      <c r="A22" s="1" t="s">
        <v>15</v>
      </c>
      <c r="B22" s="2"/>
      <c r="C22" s="2"/>
      <c r="D22" s="2"/>
      <c r="E22" s="2" t="str">
        <f>IFERROR(__xludf.DUMMYFUNCTION("GOOGLETRANSLATE(D22,""fr"",""en"")"),"#VALUE!")</f>
        <v>#VALUE!</v>
      </c>
      <c r="F22" s="2"/>
      <c r="G22" s="3" t="str">
        <f>IFERROR(__xludf.DUMMYFUNCTION("GOOGLETRANSLATE(F22,""fr"",""en"")"),"#VALUE!")</f>
        <v>#VALUE!</v>
      </c>
      <c r="H22" s="2"/>
      <c r="I22" s="2"/>
      <c r="J22" s="2"/>
      <c r="K22" s="2"/>
      <c r="L22" s="2"/>
      <c r="M22" s="2"/>
      <c r="N22" s="2"/>
      <c r="O22" s="2"/>
      <c r="P22" s="2"/>
      <c r="Q22" s="2"/>
      <c r="R22" s="2"/>
      <c r="S22" s="2"/>
      <c r="T22" s="2"/>
      <c r="U22" s="2"/>
      <c r="V22" s="2"/>
      <c r="W22" s="2"/>
      <c r="X22" s="2"/>
      <c r="Y22" s="2"/>
      <c r="Z22" s="2"/>
      <c r="AA22" s="2"/>
      <c r="AB22" s="2"/>
      <c r="AC22" s="2"/>
    </row>
    <row r="23">
      <c r="A23" s="2"/>
      <c r="B23" s="2"/>
      <c r="C23" s="2"/>
      <c r="D23" s="2"/>
      <c r="E23" s="2" t="str">
        <f>IFERROR(__xludf.DUMMYFUNCTION("GOOGLETRANSLATE(D23,""fr"",""en"")"),"#VALUE!")</f>
        <v>#VALUE!</v>
      </c>
      <c r="F23" s="2"/>
      <c r="G23" s="3" t="str">
        <f>IFERROR(__xludf.DUMMYFUNCTION("GOOGLETRANSLATE(F23,""fr"",""en"")"),"#VALUE!")</f>
        <v>#VALUE!</v>
      </c>
      <c r="H23" s="2"/>
      <c r="I23" s="2"/>
      <c r="J23" s="2"/>
      <c r="K23" s="2"/>
      <c r="L23" s="2"/>
      <c r="M23" s="2"/>
      <c r="N23" s="2"/>
      <c r="O23" s="2"/>
      <c r="P23" s="2"/>
      <c r="Q23" s="2"/>
      <c r="R23" s="2"/>
      <c r="S23" s="2"/>
      <c r="T23" s="2"/>
      <c r="U23" s="2"/>
      <c r="V23" s="2"/>
      <c r="W23" s="2"/>
      <c r="X23" s="2"/>
      <c r="Y23" s="2"/>
      <c r="Z23" s="2"/>
      <c r="AA23" s="2"/>
      <c r="AB23" s="2"/>
      <c r="AC23" s="2"/>
    </row>
    <row r="24">
      <c r="A24" s="2"/>
      <c r="B24" s="2"/>
      <c r="C24" s="2"/>
      <c r="D24" s="2"/>
      <c r="E24" s="2" t="str">
        <f>IFERROR(__xludf.DUMMYFUNCTION("GOOGLETRANSLATE(D24,""fr"",""en"")"),"#VALUE!")</f>
        <v>#VALUE!</v>
      </c>
      <c r="F24" s="2"/>
      <c r="G24" s="3" t="str">
        <f>IFERROR(__xludf.DUMMYFUNCTION("GOOGLETRANSLATE(F24,""fr"",""en"")"),"#VALUE!")</f>
        <v>#VALUE!</v>
      </c>
      <c r="H24" s="2"/>
      <c r="I24" s="2"/>
      <c r="J24" s="2"/>
      <c r="K24" s="2"/>
      <c r="L24" s="2"/>
      <c r="M24" s="2"/>
      <c r="N24" s="2"/>
      <c r="O24" s="2"/>
      <c r="P24" s="2"/>
      <c r="Q24" s="2"/>
      <c r="R24" s="2"/>
      <c r="S24" s="2"/>
      <c r="T24" s="2"/>
      <c r="U24" s="2"/>
      <c r="V24" s="2"/>
      <c r="W24" s="2"/>
      <c r="X24" s="2"/>
      <c r="Y24" s="2"/>
      <c r="Z24" s="2"/>
      <c r="AA24" s="2"/>
      <c r="AB24" s="2"/>
      <c r="AC24" s="2"/>
    </row>
    <row r="25">
      <c r="A25" s="2"/>
      <c r="B25" s="2"/>
      <c r="C25" s="2"/>
      <c r="D25" s="2"/>
      <c r="E25" s="2" t="str">
        <f>IFERROR(__xludf.DUMMYFUNCTION("GOOGLETRANSLATE(D25,""fr"",""en"")"),"#VALUE!")</f>
        <v>#VALUE!</v>
      </c>
      <c r="F25" s="2"/>
      <c r="G25" s="3" t="str">
        <f>IFERROR(__xludf.DUMMYFUNCTION("GOOGLETRANSLATE(F25,""fr"",""en"")"),"#VALUE!")</f>
        <v>#VALUE!</v>
      </c>
      <c r="H25" s="2"/>
      <c r="I25" s="2"/>
      <c r="J25" s="2"/>
      <c r="K25" s="2"/>
      <c r="L25" s="2"/>
      <c r="M25" s="2"/>
      <c r="N25" s="2"/>
      <c r="O25" s="2"/>
      <c r="P25" s="2"/>
      <c r="Q25" s="2"/>
      <c r="R25" s="2"/>
      <c r="S25" s="2"/>
      <c r="T25" s="2"/>
      <c r="U25" s="2"/>
      <c r="V25" s="2"/>
      <c r="W25" s="2"/>
      <c r="X25" s="2"/>
      <c r="Y25" s="2"/>
      <c r="Z25" s="2"/>
      <c r="AA25" s="2"/>
      <c r="AB25" s="2"/>
      <c r="AC25" s="2"/>
    </row>
    <row r="26">
      <c r="A26" s="2"/>
      <c r="B26" s="2"/>
      <c r="C26" s="2"/>
      <c r="D26" s="2"/>
      <c r="E26" s="2" t="str">
        <f>IFERROR(__xludf.DUMMYFUNCTION("GOOGLETRANSLATE(D26,""fr"",""en"")"),"#VALUE!")</f>
        <v>#VALUE!</v>
      </c>
      <c r="F26" s="2"/>
      <c r="G26" s="3" t="str">
        <f>IFERROR(__xludf.DUMMYFUNCTION("GOOGLETRANSLATE(F26,""fr"",""en"")"),"#VALUE!")</f>
        <v>#VALUE!</v>
      </c>
      <c r="H26" s="2"/>
      <c r="I26" s="2"/>
      <c r="J26" s="2"/>
      <c r="K26" s="2"/>
      <c r="L26" s="2"/>
      <c r="M26" s="2"/>
      <c r="N26" s="2"/>
      <c r="O26" s="2"/>
      <c r="P26" s="2"/>
      <c r="Q26" s="2"/>
      <c r="R26" s="2"/>
      <c r="S26" s="2"/>
      <c r="T26" s="2"/>
      <c r="U26" s="2"/>
      <c r="V26" s="2"/>
      <c r="W26" s="2"/>
      <c r="X26" s="2"/>
      <c r="Y26" s="2"/>
      <c r="Z26" s="2"/>
      <c r="AA26" s="2"/>
      <c r="AB26" s="2"/>
      <c r="AC26" s="2"/>
    </row>
    <row r="27">
      <c r="A27" s="1" t="s">
        <v>16</v>
      </c>
      <c r="B27" s="2"/>
      <c r="C27" s="2"/>
      <c r="D27" s="2"/>
      <c r="E27" s="2" t="str">
        <f>IFERROR(__xludf.DUMMYFUNCTION("GOOGLETRANSLATE(D27,""fr"",""en"")"),"#VALUE!")</f>
        <v>#VALUE!</v>
      </c>
      <c r="F27" s="2"/>
      <c r="G27" s="3" t="str">
        <f>IFERROR(__xludf.DUMMYFUNCTION("GOOGLETRANSLATE(F27,""fr"",""en"")"),"#VALUE!")</f>
        <v>#VALUE!</v>
      </c>
      <c r="H27" s="2"/>
      <c r="I27" s="2"/>
      <c r="J27" s="2"/>
      <c r="K27" s="2"/>
      <c r="L27" s="2"/>
      <c r="M27" s="2"/>
      <c r="N27" s="2"/>
      <c r="O27" s="2"/>
      <c r="P27" s="2"/>
      <c r="Q27" s="2"/>
      <c r="R27" s="2"/>
      <c r="S27" s="2"/>
      <c r="T27" s="2"/>
      <c r="U27" s="2"/>
      <c r="V27" s="2"/>
      <c r="W27" s="2"/>
      <c r="X27" s="2"/>
      <c r="Y27" s="2"/>
      <c r="Z27" s="2"/>
      <c r="AA27" s="2"/>
      <c r="AB27" s="2"/>
      <c r="AC27" s="2"/>
    </row>
    <row r="28">
      <c r="A28" s="2"/>
      <c r="B28" s="2"/>
      <c r="C28" s="2"/>
      <c r="D28" s="2"/>
      <c r="E28" s="2" t="str">
        <f>IFERROR(__xludf.DUMMYFUNCTION("GOOGLETRANSLATE(D28,""fr"",""en"")"),"#VALUE!")</f>
        <v>#VALUE!</v>
      </c>
      <c r="F28" s="2"/>
      <c r="G28" s="3" t="str">
        <f>IFERROR(__xludf.DUMMYFUNCTION("GOOGLETRANSLATE(F28,""fr"",""en"")"),"#VALUE!")</f>
        <v>#VALUE!</v>
      </c>
      <c r="H28" s="2"/>
      <c r="I28" s="2"/>
      <c r="J28" s="2"/>
      <c r="K28" s="2"/>
      <c r="L28" s="2"/>
      <c r="M28" s="2"/>
      <c r="N28" s="2"/>
      <c r="O28" s="2"/>
      <c r="P28" s="2"/>
      <c r="Q28" s="2"/>
      <c r="R28" s="2"/>
      <c r="S28" s="2"/>
      <c r="T28" s="2"/>
      <c r="U28" s="2"/>
      <c r="V28" s="2"/>
      <c r="W28" s="2"/>
      <c r="X28" s="2"/>
      <c r="Y28" s="2"/>
      <c r="Z28" s="2"/>
      <c r="AA28" s="2"/>
      <c r="AB28" s="2"/>
      <c r="AC28" s="2"/>
    </row>
    <row r="29">
      <c r="A29" s="2"/>
      <c r="B29" s="2"/>
      <c r="C29" s="2"/>
      <c r="D29" s="2"/>
      <c r="E29" s="2" t="str">
        <f>IFERROR(__xludf.DUMMYFUNCTION("GOOGLETRANSLATE(D29,""fr"",""en"")"),"#VALUE!")</f>
        <v>#VALUE!</v>
      </c>
      <c r="F29" s="2"/>
      <c r="G29" s="3" t="str">
        <f>IFERROR(__xludf.DUMMYFUNCTION("GOOGLETRANSLATE(F29,""fr"",""en"")"),"#VALUE!")</f>
        <v>#VALUE!</v>
      </c>
      <c r="H29" s="2"/>
      <c r="I29" s="2"/>
      <c r="J29" s="2"/>
      <c r="K29" s="2"/>
      <c r="L29" s="2"/>
      <c r="M29" s="2"/>
      <c r="N29" s="2"/>
      <c r="O29" s="2"/>
      <c r="P29" s="2"/>
      <c r="Q29" s="2"/>
      <c r="R29" s="2"/>
      <c r="S29" s="2"/>
      <c r="T29" s="2"/>
      <c r="U29" s="2"/>
      <c r="V29" s="2"/>
      <c r="W29" s="2"/>
      <c r="X29" s="2"/>
      <c r="Y29" s="2"/>
      <c r="Z29" s="2"/>
      <c r="AA29" s="2"/>
      <c r="AB29" s="2"/>
      <c r="AC29" s="2"/>
    </row>
    <row r="30">
      <c r="A30" s="2"/>
      <c r="B30" s="2"/>
      <c r="C30" s="2"/>
      <c r="D30" s="2"/>
      <c r="E30" s="2" t="str">
        <f>IFERROR(__xludf.DUMMYFUNCTION("GOOGLETRANSLATE(D30,""fr"",""en"")"),"#VALUE!")</f>
        <v>#VALUE!</v>
      </c>
      <c r="F30" s="2"/>
      <c r="G30" s="3" t="str">
        <f>IFERROR(__xludf.DUMMYFUNCTION("GOOGLETRANSLATE(F30,""fr"",""en"")"),"#VALUE!")</f>
        <v>#VALUE!</v>
      </c>
      <c r="H30" s="2"/>
      <c r="I30" s="2"/>
      <c r="J30" s="2"/>
      <c r="K30" s="2"/>
      <c r="L30" s="2"/>
      <c r="M30" s="2"/>
      <c r="N30" s="2"/>
      <c r="O30" s="2"/>
      <c r="P30" s="2"/>
      <c r="Q30" s="2"/>
      <c r="R30" s="2"/>
      <c r="S30" s="2"/>
      <c r="T30" s="2"/>
      <c r="U30" s="2"/>
      <c r="V30" s="2"/>
      <c r="W30" s="2"/>
      <c r="X30" s="2"/>
      <c r="Y30" s="2"/>
      <c r="Z30" s="2"/>
      <c r="AA30" s="2"/>
      <c r="AB30" s="2"/>
      <c r="AC30" s="2"/>
    </row>
    <row r="31">
      <c r="A31" s="2"/>
      <c r="B31" s="2"/>
      <c r="C31" s="2"/>
      <c r="D31" s="2"/>
      <c r="E31" s="2" t="str">
        <f>IFERROR(__xludf.DUMMYFUNCTION("GOOGLETRANSLATE(D31,""fr"",""en"")"),"#VALUE!")</f>
        <v>#VALUE!</v>
      </c>
      <c r="F31" s="2"/>
      <c r="G31" s="3" t="str">
        <f>IFERROR(__xludf.DUMMYFUNCTION("GOOGLETRANSLATE(F31,""fr"",""en"")"),"#VALUE!")</f>
        <v>#VALUE!</v>
      </c>
      <c r="H31" s="2"/>
      <c r="I31" s="2"/>
      <c r="J31" s="2"/>
      <c r="K31" s="2"/>
      <c r="L31" s="2"/>
      <c r="M31" s="2"/>
      <c r="N31" s="2"/>
      <c r="O31" s="2"/>
      <c r="P31" s="2"/>
      <c r="Q31" s="2"/>
      <c r="R31" s="2"/>
      <c r="S31" s="2"/>
      <c r="T31" s="2"/>
      <c r="U31" s="2"/>
      <c r="V31" s="2"/>
      <c r="W31" s="2"/>
      <c r="X31" s="2"/>
      <c r="Y31" s="2"/>
      <c r="Z31" s="2"/>
      <c r="AA31" s="2"/>
      <c r="AB31" s="2"/>
      <c r="AC31" s="2"/>
    </row>
    <row r="32">
      <c r="A32" s="1" t="s">
        <v>17</v>
      </c>
      <c r="B32" s="2"/>
      <c r="C32" s="2"/>
      <c r="D32" s="2"/>
      <c r="E32" s="2" t="str">
        <f>IFERROR(__xludf.DUMMYFUNCTION("GOOGLETRANSLATE(D32,""fr"",""en"")"),"#VALUE!")</f>
        <v>#VALUE!</v>
      </c>
      <c r="F32" s="2"/>
      <c r="G32" s="3" t="str">
        <f>IFERROR(__xludf.DUMMYFUNCTION("GOOGLETRANSLATE(F32,""fr"",""en"")"),"#VALUE!")</f>
        <v>#VALUE!</v>
      </c>
      <c r="H32" s="2"/>
      <c r="I32" s="2"/>
      <c r="J32" s="2"/>
      <c r="K32" s="2"/>
      <c r="L32" s="2"/>
      <c r="M32" s="2"/>
      <c r="N32" s="2"/>
      <c r="O32" s="2"/>
      <c r="P32" s="2"/>
      <c r="Q32" s="2"/>
      <c r="R32" s="2"/>
      <c r="S32" s="2"/>
      <c r="T32" s="2"/>
      <c r="U32" s="2"/>
      <c r="V32" s="2"/>
      <c r="W32" s="2"/>
      <c r="X32" s="2"/>
      <c r="Y32" s="2"/>
      <c r="Z32" s="2"/>
      <c r="AA32" s="2"/>
      <c r="AB32" s="2"/>
      <c r="AC32" s="2"/>
    </row>
    <row r="33">
      <c r="A33" s="2"/>
      <c r="B33" s="2"/>
      <c r="C33" s="2"/>
      <c r="D33" s="2"/>
      <c r="E33" s="2" t="str">
        <f>IFERROR(__xludf.DUMMYFUNCTION("GOOGLETRANSLATE(D33,""fr"",""en"")"),"#VALUE!")</f>
        <v>#VALUE!</v>
      </c>
      <c r="F33" s="2"/>
      <c r="G33" s="3" t="str">
        <f>IFERROR(__xludf.DUMMYFUNCTION("GOOGLETRANSLATE(F33,""fr"",""en"")"),"#VALUE!")</f>
        <v>#VALUE!</v>
      </c>
      <c r="H33" s="2"/>
      <c r="I33" s="2"/>
      <c r="J33" s="2"/>
      <c r="K33" s="2"/>
      <c r="L33" s="2"/>
      <c r="M33" s="2"/>
      <c r="N33" s="2"/>
      <c r="O33" s="2"/>
      <c r="P33" s="2"/>
      <c r="Q33" s="2"/>
      <c r="R33" s="2"/>
      <c r="S33" s="2"/>
      <c r="T33" s="2"/>
      <c r="U33" s="2"/>
      <c r="V33" s="2"/>
      <c r="W33" s="2"/>
      <c r="X33" s="2"/>
      <c r="Y33" s="2"/>
      <c r="Z33" s="2"/>
      <c r="AA33" s="2"/>
      <c r="AB33" s="2"/>
      <c r="AC33" s="2"/>
    </row>
    <row r="34">
      <c r="A34" s="2"/>
      <c r="B34" s="2"/>
      <c r="C34" s="2"/>
      <c r="D34" s="2"/>
      <c r="E34" s="2" t="str">
        <f>IFERROR(__xludf.DUMMYFUNCTION("GOOGLETRANSLATE(D34,""fr"",""en"")"),"#VALUE!")</f>
        <v>#VALUE!</v>
      </c>
      <c r="F34" s="2"/>
      <c r="G34" s="3" t="str">
        <f>IFERROR(__xludf.DUMMYFUNCTION("GOOGLETRANSLATE(F34,""fr"",""en"")"),"#VALUE!")</f>
        <v>#VALUE!</v>
      </c>
      <c r="H34" s="2"/>
      <c r="I34" s="2"/>
      <c r="J34" s="2"/>
      <c r="K34" s="2"/>
      <c r="L34" s="2"/>
      <c r="M34" s="2"/>
      <c r="N34" s="2"/>
      <c r="O34" s="2"/>
      <c r="P34" s="2"/>
      <c r="Q34" s="2"/>
      <c r="R34" s="2"/>
      <c r="S34" s="2"/>
      <c r="T34" s="2"/>
      <c r="U34" s="2"/>
      <c r="V34" s="2"/>
      <c r="W34" s="2"/>
      <c r="X34" s="2"/>
      <c r="Y34" s="2"/>
      <c r="Z34" s="2"/>
      <c r="AA34" s="2"/>
      <c r="AB34" s="2"/>
      <c r="AC34" s="2"/>
    </row>
    <row r="35">
      <c r="A35" s="2"/>
      <c r="B35" s="2"/>
      <c r="C35" s="2"/>
      <c r="D35" s="2"/>
      <c r="E35" s="2" t="str">
        <f>IFERROR(__xludf.DUMMYFUNCTION("GOOGLETRANSLATE(D35,""fr"",""en"")"),"#VALUE!")</f>
        <v>#VALUE!</v>
      </c>
      <c r="F35" s="2"/>
      <c r="G35" s="3" t="str">
        <f>IFERROR(__xludf.DUMMYFUNCTION("GOOGLETRANSLATE(F35,""fr"",""en"")"),"#VALUE!")</f>
        <v>#VALUE!</v>
      </c>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t="str">
        <f>IFERROR(__xludf.DUMMYFUNCTION("GOOGLETRANSLATE(D36,""fr"",""en"")"),"#VALUE!")</f>
        <v>#VALUE!</v>
      </c>
      <c r="F36" s="2"/>
      <c r="G36" s="3" t="str">
        <f>IFERROR(__xludf.DUMMYFUNCTION("GOOGLETRANSLATE(F36,""fr"",""en"")"),"#VALUE!")</f>
        <v>#VALUE!</v>
      </c>
      <c r="H36" s="2"/>
      <c r="I36" s="2"/>
      <c r="J36" s="2"/>
      <c r="K36" s="2"/>
      <c r="L36" s="2"/>
      <c r="M36" s="2"/>
      <c r="N36" s="2"/>
      <c r="O36" s="2"/>
      <c r="P36" s="2"/>
      <c r="Q36" s="2"/>
      <c r="R36" s="2"/>
      <c r="S36" s="2"/>
      <c r="T36" s="2"/>
      <c r="U36" s="2"/>
      <c r="V36" s="2"/>
      <c r="W36" s="2"/>
      <c r="X36" s="2"/>
      <c r="Y36" s="2"/>
      <c r="Z36" s="2"/>
      <c r="AA36" s="2"/>
      <c r="AB36" s="2"/>
      <c r="AC36" s="2"/>
    </row>
    <row r="37">
      <c r="A37" s="1" t="s">
        <v>18</v>
      </c>
      <c r="B37" s="2"/>
      <c r="C37" s="2"/>
      <c r="D37" s="2"/>
      <c r="E37" s="2" t="str">
        <f>IFERROR(__xludf.DUMMYFUNCTION("GOOGLETRANSLATE(D37,""fr"",""en"")"),"#VALUE!")</f>
        <v>#VALUE!</v>
      </c>
      <c r="F37" s="2"/>
      <c r="G37" s="3" t="str">
        <f>IFERROR(__xludf.DUMMYFUNCTION("GOOGLETRANSLATE(F37,""fr"",""en"")"),"#VALUE!")</f>
        <v>#VALUE!</v>
      </c>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t="str">
        <f>IFERROR(__xludf.DUMMYFUNCTION("GOOGLETRANSLATE(D38,""fr"",""en"")"),"#VALUE!")</f>
        <v>#VALUE!</v>
      </c>
      <c r="F38" s="2"/>
      <c r="G38" s="3" t="str">
        <f>IFERROR(__xludf.DUMMYFUNCTION("GOOGLETRANSLATE(F38,""fr"",""en"")"),"#VALUE!")</f>
        <v>#VALUE!</v>
      </c>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t="str">
        <f>IFERROR(__xludf.DUMMYFUNCTION("GOOGLETRANSLATE(D39,""fr"",""en"")"),"#VALUE!")</f>
        <v>#VALUE!</v>
      </c>
      <c r="F39" s="2"/>
      <c r="G39" s="3" t="str">
        <f>IFERROR(__xludf.DUMMYFUNCTION("GOOGLETRANSLATE(F39,""fr"",""en"")"),"#VALUE!")</f>
        <v>#VALUE!</v>
      </c>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t="str">
        <f>IFERROR(__xludf.DUMMYFUNCTION("GOOGLETRANSLATE(D40,""fr"",""en"")"),"#VALUE!")</f>
        <v>#VALUE!</v>
      </c>
      <c r="F40" s="2"/>
      <c r="G40" s="3" t="str">
        <f>IFERROR(__xludf.DUMMYFUNCTION("GOOGLETRANSLATE(F40,""fr"",""en"")"),"#VALUE!")</f>
        <v>#VALUE!</v>
      </c>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t="str">
        <f>IFERROR(__xludf.DUMMYFUNCTION("GOOGLETRANSLATE(D41,""fr"",""en"")"),"#VALUE!")</f>
        <v>#VALUE!</v>
      </c>
      <c r="F41" s="2"/>
      <c r="G41" s="3" t="str">
        <f>IFERROR(__xludf.DUMMYFUNCTION("GOOGLETRANSLATE(F41,""fr"",""en"")"),"#VALUE!")</f>
        <v>#VALUE!</v>
      </c>
      <c r="H41" s="2"/>
      <c r="I41" s="2"/>
      <c r="J41" s="2"/>
      <c r="K41" s="2"/>
      <c r="L41" s="2"/>
      <c r="M41" s="2"/>
      <c r="N41" s="2"/>
      <c r="O41" s="2"/>
      <c r="P41" s="2"/>
      <c r="Q41" s="2"/>
      <c r="R41" s="2"/>
      <c r="S41" s="2"/>
      <c r="T41" s="2"/>
      <c r="U41" s="2"/>
      <c r="V41" s="2"/>
      <c r="W41" s="2"/>
      <c r="X41" s="2"/>
      <c r="Y41" s="2"/>
      <c r="Z41" s="2"/>
      <c r="AA41" s="2"/>
      <c r="AB41" s="2"/>
      <c r="AC41" s="2"/>
    </row>
    <row r="42">
      <c r="A42" s="1" t="s">
        <v>19</v>
      </c>
      <c r="B42" s="2"/>
      <c r="C42" s="2"/>
      <c r="D42" s="2"/>
      <c r="E42" s="2" t="str">
        <f>IFERROR(__xludf.DUMMYFUNCTION("GOOGLETRANSLATE(D42,""fr"",""en"")"),"#VALUE!")</f>
        <v>#VALUE!</v>
      </c>
      <c r="F42" s="2"/>
      <c r="G42" s="3" t="str">
        <f>IFERROR(__xludf.DUMMYFUNCTION("GOOGLETRANSLATE(F42,""fr"",""en"")"),"#VALUE!")</f>
        <v>#VALUE!</v>
      </c>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t="str">
        <f>IFERROR(__xludf.DUMMYFUNCTION("GOOGLETRANSLATE(D43,""fr"",""en"")"),"#VALUE!")</f>
        <v>#VALUE!</v>
      </c>
      <c r="F43" s="2"/>
      <c r="G43" s="3" t="str">
        <f>IFERROR(__xludf.DUMMYFUNCTION("GOOGLETRANSLATE(F43,""fr"",""en"")"),"#VALUE!")</f>
        <v>#VALUE!</v>
      </c>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t="str">
        <f>IFERROR(__xludf.DUMMYFUNCTION("GOOGLETRANSLATE(D44,""fr"",""en"")"),"#VALUE!")</f>
        <v>#VALUE!</v>
      </c>
      <c r="F44" s="2"/>
      <c r="G44" s="3" t="str">
        <f>IFERROR(__xludf.DUMMYFUNCTION("GOOGLETRANSLATE(F44,""fr"",""en"")"),"#VALUE!")</f>
        <v>#VALUE!</v>
      </c>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t="str">
        <f>IFERROR(__xludf.DUMMYFUNCTION("GOOGLETRANSLATE(D45,""fr"",""en"")"),"#VALUE!")</f>
        <v>#VALUE!</v>
      </c>
      <c r="F45" s="2"/>
      <c r="G45" s="3" t="str">
        <f>IFERROR(__xludf.DUMMYFUNCTION("GOOGLETRANSLATE(F45,""fr"",""en"")"),"#VALUE!")</f>
        <v>#VALUE!</v>
      </c>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t="str">
        <f>IFERROR(__xludf.DUMMYFUNCTION("GOOGLETRANSLATE(D46,""fr"",""en"")"),"#VALUE!")</f>
        <v>#VALUE!</v>
      </c>
      <c r="F46" s="2"/>
      <c r="G46" s="3" t="str">
        <f>IFERROR(__xludf.DUMMYFUNCTION("GOOGLETRANSLATE(F46,""fr"",""en"")"),"#VALUE!")</f>
        <v>#VALUE!</v>
      </c>
      <c r="H46" s="2"/>
      <c r="I46" s="2"/>
      <c r="J46" s="2"/>
      <c r="K46" s="2"/>
      <c r="L46" s="2"/>
      <c r="M46" s="2"/>
      <c r="N46" s="2"/>
      <c r="O46" s="2"/>
      <c r="P46" s="2"/>
      <c r="Q46" s="2"/>
      <c r="R46" s="2"/>
      <c r="S46" s="2"/>
      <c r="T46" s="2"/>
      <c r="U46" s="2"/>
      <c r="V46" s="2"/>
      <c r="W46" s="2"/>
      <c r="X46" s="2"/>
      <c r="Y46" s="2"/>
      <c r="Z46" s="2"/>
      <c r="AA46" s="2"/>
      <c r="AB46" s="2"/>
      <c r="AC46" s="2"/>
    </row>
    <row r="47">
      <c r="A47" s="1" t="s">
        <v>20</v>
      </c>
      <c r="B47" s="2"/>
      <c r="C47" s="2"/>
      <c r="D47" s="2"/>
      <c r="E47" s="2" t="str">
        <f>IFERROR(__xludf.DUMMYFUNCTION("GOOGLETRANSLATE(D47,""fr"",""en"")"),"#VALUE!")</f>
        <v>#VALUE!</v>
      </c>
      <c r="F47" s="2"/>
      <c r="G47" s="3" t="str">
        <f>IFERROR(__xludf.DUMMYFUNCTION("GOOGLETRANSLATE(F47,""fr"",""en"")"),"#VALUE!")</f>
        <v>#VALUE!</v>
      </c>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t="str">
        <f>IFERROR(__xludf.DUMMYFUNCTION("GOOGLETRANSLATE(D48,""fr"",""en"")"),"#VALUE!")</f>
        <v>#VALUE!</v>
      </c>
      <c r="F48" s="2"/>
      <c r="G48" s="3" t="str">
        <f>IFERROR(__xludf.DUMMYFUNCTION("GOOGLETRANSLATE(F48,""fr"",""en"")"),"#VALUE!")</f>
        <v>#VALUE!</v>
      </c>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t="str">
        <f>IFERROR(__xludf.DUMMYFUNCTION("GOOGLETRANSLATE(D49,""fr"",""en"")"),"#VALUE!")</f>
        <v>#VALUE!</v>
      </c>
      <c r="F49" s="2"/>
      <c r="G49" s="3" t="str">
        <f>IFERROR(__xludf.DUMMYFUNCTION("GOOGLETRANSLATE(F49,""fr"",""en"")"),"#VALUE!")</f>
        <v>#VALUE!</v>
      </c>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t="str">
        <f>IFERROR(__xludf.DUMMYFUNCTION("GOOGLETRANSLATE(D50,""fr"",""en"")"),"#VALUE!")</f>
        <v>#VALUE!</v>
      </c>
      <c r="F50" s="2"/>
      <c r="G50" s="3" t="str">
        <f>IFERROR(__xludf.DUMMYFUNCTION("GOOGLETRANSLATE(F50,""fr"",""en"")"),"#VALUE!")</f>
        <v>#VALUE!</v>
      </c>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t="str">
        <f>IFERROR(__xludf.DUMMYFUNCTION("GOOGLETRANSLATE(D51,""fr"",""en"")"),"#VALUE!")</f>
        <v>#VALUE!</v>
      </c>
      <c r="F51" s="2"/>
      <c r="G51" s="3" t="str">
        <f>IFERROR(__xludf.DUMMYFUNCTION("GOOGLETRANSLATE(F51,""fr"",""en"")"),"#VALUE!")</f>
        <v>#VALUE!</v>
      </c>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t="str">
        <f>IFERROR(__xludf.DUMMYFUNCTION("GOOGLETRANSLATE(D52,""fr"",""en"")"),"#VALUE!")</f>
        <v>#VALUE!</v>
      </c>
      <c r="F52" s="2"/>
      <c r="G52" s="3" t="str">
        <f>IFERROR(__xludf.DUMMYFUNCTION("GOOGLETRANSLATE(F52,""fr"",""en"")"),"#VALUE!")</f>
        <v>#VALUE!</v>
      </c>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5"/>
    <col customWidth="1" min="4" max="4" width="23.38"/>
    <col customWidth="1" min="5" max="5" width="23.5"/>
    <col customWidth="1" min="6" max="6" width="17.13"/>
    <col customWidth="1" min="7" max="7" width="18.7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c r="A2" s="1" t="s">
        <v>11</v>
      </c>
      <c r="B2" s="1">
        <v>1.0</v>
      </c>
      <c r="C2" s="1" t="s">
        <v>21</v>
      </c>
      <c r="D2" s="4" t="s">
        <v>22</v>
      </c>
      <c r="E2" s="2" t="str">
        <f>IFERROR(__xludf.DUMMYFUNCTION("GOOGLETRANSLATE(D2,""fr"",""en"")")," Me it reminds me of a night butterfly with the mandibles. It looks like a mixture of lots of insects. There are mandibles, 3 wings, a dart and frog eyes.")</f>
        <v> Me it reminds me of a night butterfly with the mandibles. It looks like a mixture of lots of insects. There are mandibles, 3 wings, a dart and frog eyes.</v>
      </c>
      <c r="F2" s="2"/>
      <c r="G2" s="3" t="str">
        <f>IFERROR(__xludf.DUMMYFUNCTION("GOOGLETRANSLATE(F2,""fr"",""en"")"),"#VALUE!")</f>
        <v>#VALUE!</v>
      </c>
      <c r="H2" s="1" t="s">
        <v>23</v>
      </c>
      <c r="I2" s="1" t="s">
        <v>24</v>
      </c>
      <c r="J2" s="1" t="s">
        <v>25</v>
      </c>
      <c r="K2" s="1" t="s">
        <v>26</v>
      </c>
      <c r="L2" s="2"/>
      <c r="M2" s="2"/>
      <c r="N2" s="2"/>
      <c r="O2" s="2"/>
      <c r="P2" s="2"/>
      <c r="Q2" s="2"/>
      <c r="R2" s="2"/>
      <c r="S2" s="2"/>
      <c r="T2" s="2"/>
      <c r="U2" s="2"/>
      <c r="V2" s="2"/>
      <c r="W2" s="2"/>
      <c r="X2" s="2"/>
      <c r="Y2" s="2"/>
      <c r="Z2" s="2"/>
      <c r="AA2" s="2"/>
      <c r="AB2" s="2"/>
      <c r="AC2" s="2"/>
    </row>
    <row r="3">
      <c r="A3" s="2"/>
      <c r="B3" s="1">
        <v>2.0</v>
      </c>
      <c r="C3" s="1" t="s">
        <v>21</v>
      </c>
      <c r="D3" s="4" t="s">
        <v>27</v>
      </c>
      <c r="E3" s="2" t="str">
        <f>IFERROR(__xludf.DUMMYFUNCTION("GOOGLETRANSLATE(D3,""fr"",""en"")"),"A person on each side (inevitably, it is symmetrical). He is bent with his head, his feet, his arms")</f>
        <v>A person on each side (inevitably, it is symmetrical). He is bent with his head, his feet, his arms</v>
      </c>
      <c r="F3" s="4" t="s">
        <v>28</v>
      </c>
      <c r="G3" s="3" t="str">
        <f>IFERROR(__xludf.DUMMYFUNCTION("GOOGLETRANSLATE(F3,""fr"",""en"")"),"""It reminds me of the statue of Jesus in Rio with the very wide sleeves""")</f>
        <v>"It reminds me of the statue of Jesus in Rio with the very wide sleeves"</v>
      </c>
      <c r="H3" s="1" t="s">
        <v>29</v>
      </c>
      <c r="I3" s="1" t="s">
        <v>30</v>
      </c>
      <c r="J3" s="1" t="s">
        <v>31</v>
      </c>
      <c r="K3" s="1" t="s">
        <v>32</v>
      </c>
      <c r="L3" s="2"/>
      <c r="M3" s="2"/>
      <c r="N3" s="2"/>
      <c r="O3" s="2"/>
      <c r="P3" s="2"/>
      <c r="Q3" s="2"/>
      <c r="R3" s="2"/>
      <c r="S3" s="2"/>
      <c r="T3" s="2"/>
      <c r="U3" s="2"/>
      <c r="V3" s="2"/>
      <c r="W3" s="2"/>
      <c r="X3" s="2"/>
      <c r="Y3" s="2"/>
      <c r="Z3" s="2"/>
      <c r="AA3" s="2"/>
      <c r="AB3" s="2"/>
      <c r="AC3" s="2"/>
    </row>
    <row r="4">
      <c r="A4" s="2"/>
      <c r="B4" s="1">
        <v>3.0</v>
      </c>
      <c r="C4" s="1" t="s">
        <v>21</v>
      </c>
      <c r="D4" s="4" t="s">
        <v>33</v>
      </c>
      <c r="E4" s="2" t="str">
        <f>IFERROR(__xludf.DUMMYFUNCTION("GOOGLETRANSLATE(D4,""fr"",""en"")"),"A saucepan on a gas from… camping. The gas stove and a large saucepan")</f>
        <v>A saucepan on a gas from… camping. The gas stove and a large saucepan</v>
      </c>
      <c r="F4" s="4" t="s">
        <v>34</v>
      </c>
      <c r="G4" s="3" t="str">
        <f>IFERROR(__xludf.DUMMYFUNCTION("GOOGLETRANSLATE(F4,""fr"",""en"")"),"All (DD19 + DD40) ""Like Calcifer crackles in the itinerant castle""")</f>
        <v>All (DD19 + DD40) "Like Calcifer crackles in the itinerant castle"</v>
      </c>
      <c r="H4" s="1" t="s">
        <v>35</v>
      </c>
      <c r="I4" s="1" t="s">
        <v>36</v>
      </c>
      <c r="J4" s="1" t="s">
        <v>37</v>
      </c>
      <c r="K4" s="1" t="s">
        <v>38</v>
      </c>
      <c r="L4" s="2"/>
      <c r="M4" s="2"/>
      <c r="N4" s="2"/>
      <c r="O4" s="2"/>
      <c r="P4" s="2"/>
      <c r="Q4" s="2"/>
      <c r="R4" s="2"/>
      <c r="S4" s="2"/>
      <c r="T4" s="2"/>
      <c r="U4" s="2"/>
      <c r="V4" s="2"/>
      <c r="W4" s="2"/>
      <c r="X4" s="2"/>
      <c r="Y4" s="2"/>
      <c r="Z4" s="2"/>
      <c r="AA4" s="2"/>
      <c r="AB4" s="2"/>
      <c r="AC4" s="2"/>
    </row>
    <row r="5">
      <c r="A5" s="2"/>
      <c r="B5" s="2"/>
      <c r="C5" s="2"/>
      <c r="D5" s="2"/>
      <c r="E5" s="2"/>
      <c r="F5" s="2"/>
      <c r="G5" s="3"/>
      <c r="H5" s="2"/>
      <c r="I5" s="2"/>
      <c r="J5" s="2"/>
      <c r="K5" s="2"/>
      <c r="L5" s="2"/>
      <c r="M5" s="2"/>
      <c r="N5" s="2"/>
      <c r="O5" s="2"/>
      <c r="P5" s="2"/>
      <c r="Q5" s="2"/>
      <c r="R5" s="2"/>
      <c r="S5" s="2"/>
      <c r="T5" s="2"/>
      <c r="U5" s="2"/>
      <c r="V5" s="2"/>
      <c r="W5" s="2"/>
      <c r="X5" s="2"/>
      <c r="Y5" s="2"/>
      <c r="Z5" s="2"/>
      <c r="AA5" s="2"/>
      <c r="AB5" s="2"/>
      <c r="AC5" s="2"/>
    </row>
    <row r="6">
      <c r="A6" s="2"/>
      <c r="B6" s="2"/>
      <c r="C6" s="2"/>
      <c r="D6" s="2"/>
      <c r="E6" s="2"/>
      <c r="F6" s="2"/>
      <c r="G6" s="3"/>
      <c r="H6" s="2"/>
      <c r="I6" s="2"/>
      <c r="J6" s="2"/>
      <c r="K6" s="2"/>
      <c r="L6" s="2"/>
      <c r="M6" s="2"/>
      <c r="N6" s="2"/>
      <c r="O6" s="2"/>
      <c r="P6" s="2"/>
      <c r="Q6" s="2"/>
      <c r="R6" s="2"/>
      <c r="S6" s="2"/>
      <c r="T6" s="2"/>
      <c r="U6" s="2"/>
      <c r="V6" s="2"/>
      <c r="W6" s="2"/>
      <c r="X6" s="2"/>
      <c r="Y6" s="2"/>
      <c r="Z6" s="2"/>
      <c r="AA6" s="2"/>
      <c r="AB6" s="2"/>
      <c r="AC6" s="2"/>
    </row>
    <row r="7">
      <c r="A7" s="1" t="s">
        <v>12</v>
      </c>
      <c r="B7" s="1">
        <v>4.0</v>
      </c>
      <c r="C7" s="1" t="s">
        <v>39</v>
      </c>
      <c r="D7" s="4" t="s">
        <v>40</v>
      </c>
      <c r="E7" s="2" t="str">
        <f>IFERROR(__xludf.DUMMYFUNCTION("GOOGLETRANSLATE(D7,""fr"",""en"")"),"Ah two rabbits who hit their hand with the ears and legs uh…")</f>
        <v>Ah two rabbits who hit their hand with the ears and legs uh…</v>
      </c>
      <c r="F7" s="2"/>
      <c r="G7" s="3" t="str">
        <f>IFERROR(__xludf.DUMMYFUNCTION("GOOGLETRANSLATE(F7,""fr"",""en"")"),"#VALUE!")</f>
        <v>#VALUE!</v>
      </c>
      <c r="H7" s="1" t="s">
        <v>29</v>
      </c>
      <c r="I7" s="1" t="s">
        <v>41</v>
      </c>
      <c r="J7" s="1" t="s">
        <v>42</v>
      </c>
      <c r="K7" s="1" t="s">
        <v>43</v>
      </c>
      <c r="L7" s="2"/>
      <c r="M7" s="2"/>
      <c r="N7" s="2"/>
      <c r="O7" s="2"/>
      <c r="P7" s="2"/>
      <c r="Q7" s="2"/>
      <c r="R7" s="2"/>
      <c r="S7" s="2"/>
      <c r="T7" s="2"/>
      <c r="U7" s="2"/>
      <c r="V7" s="2"/>
      <c r="W7" s="2"/>
      <c r="X7" s="2"/>
      <c r="Y7" s="2"/>
      <c r="Z7" s="2"/>
      <c r="AA7" s="2"/>
      <c r="AB7" s="2"/>
      <c r="AC7" s="2"/>
    </row>
    <row r="8">
      <c r="A8" s="2"/>
      <c r="B8" s="1">
        <v>5.0</v>
      </c>
      <c r="C8" s="1" t="s">
        <v>21</v>
      </c>
      <c r="D8" s="4" t="s">
        <v>44</v>
      </c>
      <c r="E8" s="2" t="str">
        <f>IFERROR(__xludf.DUMMYFUNCTION("GOOGLETRANSLATE(D8,""fr"",""en"")"),"And ... a person with big lips, his eyes, his eyebrows. They are not…")</f>
        <v>And ... a person with big lips, his eyes, his eyebrows. They are not…</v>
      </c>
      <c r="F8" s="4" t="s">
        <v>45</v>
      </c>
      <c r="G8" s="3" t="str">
        <f>IFERROR(__xludf.DUMMYFUNCTION("GOOGLETRANSLATE(F8,""fr"",""en"")"),"D4+D12 ""it is in profile""")</f>
        <v>D4+D12 "it is in profile"</v>
      </c>
      <c r="H8" s="1" t="s">
        <v>29</v>
      </c>
      <c r="I8" s="1" t="s">
        <v>46</v>
      </c>
      <c r="J8" s="1" t="s">
        <v>47</v>
      </c>
      <c r="K8" s="1" t="s">
        <v>48</v>
      </c>
      <c r="L8" s="2"/>
      <c r="M8" s="2"/>
      <c r="N8" s="2"/>
      <c r="O8" s="2"/>
      <c r="P8" s="2"/>
      <c r="Q8" s="2"/>
      <c r="R8" s="2"/>
      <c r="S8" s="2"/>
      <c r="T8" s="2"/>
      <c r="U8" s="2"/>
      <c r="V8" s="2"/>
      <c r="W8" s="2"/>
      <c r="X8" s="2"/>
      <c r="Y8" s="2"/>
      <c r="Z8" s="2"/>
      <c r="AA8" s="2"/>
      <c r="AB8" s="2"/>
      <c r="AC8" s="2"/>
    </row>
    <row r="9">
      <c r="A9" s="2"/>
      <c r="B9" s="1">
        <v>6.0</v>
      </c>
      <c r="C9" s="1" t="s">
        <v>21</v>
      </c>
      <c r="D9" s="4" t="s">
        <v>49</v>
      </c>
      <c r="E9" s="2" t="str">
        <f>IFERROR(__xludf.DUMMYFUNCTION("GOOGLETRANSLATE(D9,""fr"",""en"")"),"And also like a kind of face with the nose, the eyes here (point) and no mouth")</f>
        <v>And also like a kind of face with the nose, the eyes here (point) and no mouth</v>
      </c>
      <c r="F9" s="2"/>
      <c r="G9" s="3" t="str">
        <f>IFERROR(__xludf.DUMMYFUNCTION("GOOGLETRANSLATE(F9,""fr"",""en"")"),"#VALUE!")</f>
        <v>#VALUE!</v>
      </c>
      <c r="H9" s="1" t="s">
        <v>35</v>
      </c>
      <c r="I9" s="1" t="s">
        <v>50</v>
      </c>
      <c r="J9" s="1" t="s">
        <v>47</v>
      </c>
      <c r="K9" s="1" t="s">
        <v>51</v>
      </c>
      <c r="L9" s="2"/>
      <c r="M9" s="2"/>
      <c r="N9" s="2"/>
      <c r="O9" s="2"/>
      <c r="P9" s="2"/>
      <c r="Q9" s="2"/>
      <c r="R9" s="2"/>
      <c r="S9" s="2"/>
      <c r="T9" s="2"/>
      <c r="U9" s="2"/>
      <c r="V9" s="2"/>
      <c r="W9" s="2"/>
      <c r="X9" s="2"/>
      <c r="Y9" s="2"/>
      <c r="Z9" s="2"/>
      <c r="AA9" s="2"/>
      <c r="AB9" s="2"/>
      <c r="AC9" s="2"/>
    </row>
    <row r="10">
      <c r="A10" s="2"/>
      <c r="B10" s="1">
        <v>7.0</v>
      </c>
      <c r="C10" s="1" t="s">
        <v>21</v>
      </c>
      <c r="D10" s="4" t="s">
        <v>52</v>
      </c>
      <c r="E10" s="2" t="str">
        <f>IFERROR(__xludf.DUMMYFUNCTION("GOOGLETRANSLATE(D10,""fr"",""en"")"),"Ah and that: it would make me think of a butterfly")</f>
        <v>Ah and that: it would make me think of a butterfly</v>
      </c>
      <c r="F10" s="2"/>
      <c r="G10" s="3" t="str">
        <f>IFERROR(__xludf.DUMMYFUNCTION("GOOGLETRANSLATE(F10,""fr"",""en"")"),"#VALUE!")</f>
        <v>#VALUE!</v>
      </c>
      <c r="H10" s="1" t="s">
        <v>29</v>
      </c>
      <c r="I10" s="1" t="s">
        <v>53</v>
      </c>
      <c r="J10" s="1" t="s">
        <v>42</v>
      </c>
      <c r="K10" s="2"/>
      <c r="L10" s="2"/>
      <c r="M10" s="2"/>
      <c r="N10" s="2"/>
      <c r="O10" s="2"/>
      <c r="P10" s="2"/>
      <c r="Q10" s="2"/>
      <c r="R10" s="2"/>
      <c r="S10" s="2"/>
      <c r="T10" s="2"/>
      <c r="U10" s="2"/>
      <c r="V10" s="2"/>
      <c r="W10" s="2"/>
      <c r="X10" s="2"/>
      <c r="Y10" s="2"/>
      <c r="Z10" s="2"/>
      <c r="AA10" s="2"/>
      <c r="AB10" s="2"/>
      <c r="AC10" s="2"/>
    </row>
    <row r="11">
      <c r="A11" s="2"/>
      <c r="B11" s="2"/>
      <c r="C11" s="2"/>
      <c r="D11" s="2"/>
      <c r="E11" s="2"/>
      <c r="F11" s="2"/>
      <c r="G11" s="3"/>
      <c r="H11" s="2"/>
      <c r="I11" s="2"/>
      <c r="J11" s="2"/>
      <c r="K11" s="2"/>
      <c r="L11" s="2"/>
      <c r="M11" s="2"/>
      <c r="N11" s="2"/>
      <c r="O11" s="2"/>
      <c r="P11" s="2"/>
      <c r="Q11" s="2"/>
      <c r="R11" s="2"/>
      <c r="S11" s="2"/>
      <c r="T11" s="2"/>
      <c r="U11" s="2"/>
      <c r="V11" s="2"/>
      <c r="W11" s="2"/>
      <c r="X11" s="2"/>
      <c r="Y11" s="2"/>
      <c r="Z11" s="2"/>
      <c r="AA11" s="2"/>
      <c r="AB11" s="2"/>
      <c r="AC11" s="2"/>
    </row>
    <row r="12">
      <c r="A12" s="1" t="s">
        <v>13</v>
      </c>
      <c r="B12" s="1">
        <v>8.0</v>
      </c>
      <c r="C12" s="1" t="s">
        <v>21</v>
      </c>
      <c r="D12" s="4" t="s">
        <v>54</v>
      </c>
      <c r="E12" s="2" t="str">
        <f>IFERROR(__xludf.DUMMYFUNCTION("GOOGLETRANSLATE(D12,""fr"",""en"")"),"An enlarged bull's head, with the nostrils, the eyes, the horns here")</f>
        <v>An enlarged bull's head, with the nostrils, the eyes, the horns here</v>
      </c>
      <c r="F12" s="2"/>
      <c r="G12" s="3" t="str">
        <f>IFERROR(__xludf.DUMMYFUNCTION("GOOGLETRANSLATE(F12,""fr"",""en"")"),"#VALUE!")</f>
        <v>#VALUE!</v>
      </c>
      <c r="H12" s="1" t="s">
        <v>35</v>
      </c>
      <c r="I12" s="1" t="s">
        <v>50</v>
      </c>
      <c r="J12" s="1" t="s">
        <v>55</v>
      </c>
      <c r="K12" s="1" t="s">
        <v>56</v>
      </c>
      <c r="L12" s="2"/>
      <c r="M12" s="2"/>
      <c r="N12" s="2"/>
      <c r="O12" s="2"/>
      <c r="P12" s="2"/>
      <c r="Q12" s="2"/>
      <c r="R12" s="2"/>
      <c r="S12" s="2"/>
      <c r="T12" s="2"/>
      <c r="U12" s="2"/>
      <c r="V12" s="2"/>
      <c r="W12" s="2"/>
      <c r="X12" s="2"/>
      <c r="Y12" s="2"/>
      <c r="Z12" s="2"/>
      <c r="AA12" s="2"/>
      <c r="AB12" s="2"/>
      <c r="AC12" s="2"/>
    </row>
    <row r="13">
      <c r="A13" s="2"/>
      <c r="B13" s="1">
        <v>9.0</v>
      </c>
      <c r="C13" s="1" t="s">
        <v>21</v>
      </c>
      <c r="D13" s="4" t="s">
        <v>57</v>
      </c>
      <c r="E13" s="2" t="str">
        <f>IFERROR(__xludf.DUMMYFUNCTION("GOOGLETRANSLATE(D13,""fr"",""en"")"),"I also see a dancing woman, her left or right leg in fact and here the other leg, folded and her arms are put above her head like that.")</f>
        <v>I also see a dancing woman, her left or right leg in fact and here the other leg, folded and her arms are put above her head like that.</v>
      </c>
      <c r="F13" s="4"/>
      <c r="G13" s="3" t="str">
        <f>IFERROR(__xludf.DUMMYFUNCTION("GOOGLETRANSLATE(F13,""fr"",""en"")"),"#VALUE!")</f>
        <v>#VALUE!</v>
      </c>
      <c r="H13" s="1" t="s">
        <v>35</v>
      </c>
      <c r="I13" s="1" t="s">
        <v>30</v>
      </c>
      <c r="J13" s="1" t="s">
        <v>31</v>
      </c>
      <c r="K13" s="1" t="s">
        <v>58</v>
      </c>
      <c r="L13" s="2"/>
      <c r="M13" s="2"/>
      <c r="N13" s="2"/>
      <c r="O13" s="2"/>
      <c r="P13" s="2"/>
      <c r="Q13" s="2"/>
      <c r="R13" s="2"/>
      <c r="S13" s="2"/>
      <c r="T13" s="2"/>
      <c r="U13" s="2"/>
      <c r="V13" s="2"/>
      <c r="W13" s="2"/>
      <c r="X13" s="2"/>
      <c r="Y13" s="2"/>
      <c r="Z13" s="2"/>
      <c r="AA13" s="2"/>
      <c r="AB13" s="2"/>
      <c r="AC13" s="2"/>
    </row>
    <row r="14">
      <c r="A14" s="2"/>
      <c r="B14" s="1">
        <v>10.0</v>
      </c>
      <c r="C14" s="1" t="s">
        <v>59</v>
      </c>
      <c r="D14" s="4" t="s">
        <v>60</v>
      </c>
      <c r="E14" s="2" t="str">
        <f>IFERROR(__xludf.DUMMYFUNCTION("GOOGLETRANSLATE(D14,""fr"",""en"")"),"A fish here")</f>
        <v>A fish here</v>
      </c>
      <c r="F14" s="4" t="s">
        <v>61</v>
      </c>
      <c r="G14" s="3" t="str">
        <f>IFERROR(__xludf.DUMMYFUNCTION("GOOGLETRANSLATE(F14,""fr"",""en"")"),"DD5 ""like a carp with its fin""")</f>
        <v>DD5 "like a carp with its fin"</v>
      </c>
      <c r="H14" s="1" t="s">
        <v>35</v>
      </c>
      <c r="I14" s="1" t="s">
        <v>50</v>
      </c>
      <c r="J14" s="1" t="s">
        <v>42</v>
      </c>
      <c r="K14" s="1"/>
      <c r="L14" s="2"/>
      <c r="M14" s="2"/>
      <c r="N14" s="2"/>
      <c r="O14" s="2"/>
      <c r="P14" s="2"/>
      <c r="Q14" s="2"/>
      <c r="R14" s="2"/>
      <c r="S14" s="2"/>
      <c r="T14" s="2"/>
      <c r="U14" s="2"/>
      <c r="V14" s="2"/>
      <c r="W14" s="2"/>
      <c r="X14" s="2"/>
      <c r="Y14" s="2"/>
      <c r="Z14" s="2"/>
      <c r="AA14" s="2"/>
      <c r="AB14" s="2"/>
      <c r="AC14" s="2"/>
    </row>
    <row r="15">
      <c r="A15" s="2"/>
      <c r="B15" s="1">
        <v>11.0</v>
      </c>
      <c r="C15" s="1" t="s">
        <v>59</v>
      </c>
      <c r="D15" s="4" t="s">
        <v>62</v>
      </c>
      <c r="E15" s="2" t="str">
        <f>IFERROR(__xludf.DUMMYFUNCTION("GOOGLETRANSLATE(D15,""fr"",""en"")"),"Here a hippocampus")</f>
        <v>Here a hippocampus</v>
      </c>
      <c r="F15" s="4" t="s">
        <v>63</v>
      </c>
      <c r="G15" s="3" t="str">
        <f>IFERROR(__xludf.DUMMYFUNCTION("GOOGLETRANSLATE(F15,""fr"",""en"")"),"D2 ""a little erroneous"" → there is a part")</f>
        <v>D2 "a little erroneous" → there is a part</v>
      </c>
      <c r="H15" s="1" t="s">
        <v>29</v>
      </c>
      <c r="I15" s="1" t="s">
        <v>50</v>
      </c>
      <c r="J15" s="1" t="s">
        <v>42</v>
      </c>
      <c r="K15" s="1" t="s">
        <v>64</v>
      </c>
      <c r="L15" s="2"/>
      <c r="M15" s="2"/>
      <c r="N15" s="2"/>
      <c r="O15" s="2"/>
      <c r="P15" s="2"/>
      <c r="Q15" s="2"/>
      <c r="R15" s="2"/>
      <c r="S15" s="2"/>
      <c r="T15" s="2"/>
      <c r="U15" s="2"/>
      <c r="V15" s="2"/>
      <c r="W15" s="2"/>
      <c r="X15" s="2"/>
      <c r="Y15" s="2"/>
      <c r="Z15" s="2"/>
      <c r="AA15" s="2"/>
      <c r="AB15" s="2"/>
      <c r="AC15" s="2"/>
    </row>
    <row r="16">
      <c r="A16" s="2"/>
      <c r="B16" s="1">
        <v>12.0</v>
      </c>
      <c r="C16" s="1" t="s">
        <v>59</v>
      </c>
      <c r="D16" s="4" t="s">
        <v>65</v>
      </c>
      <c r="E16" s="2" t="str">
        <f>IFERROR(__xludf.DUMMYFUNCTION("GOOGLETRANSLATE(D16,""fr"",""en"")"),"Like a bird, it could be a crow, here with its base")</f>
        <v>Like a bird, it could be a crow, here with its base</v>
      </c>
      <c r="F16" s="2"/>
      <c r="G16" s="3" t="str">
        <f>IFERROR(__xludf.DUMMYFUNCTION("GOOGLETRANSLATE(F16,""fr"",""en"")"),"#VALUE!")</f>
        <v>#VALUE!</v>
      </c>
      <c r="H16" s="1" t="s">
        <v>35</v>
      </c>
      <c r="I16" s="1" t="s">
        <v>66</v>
      </c>
      <c r="J16" s="1" t="s">
        <v>67</v>
      </c>
      <c r="K16" s="2"/>
      <c r="L16" s="2"/>
      <c r="M16" s="2"/>
      <c r="N16" s="2"/>
      <c r="O16" s="2"/>
      <c r="P16" s="2"/>
      <c r="Q16" s="2"/>
      <c r="R16" s="2"/>
      <c r="S16" s="2"/>
      <c r="T16" s="2"/>
      <c r="U16" s="2"/>
      <c r="V16" s="2"/>
      <c r="W16" s="2"/>
      <c r="X16" s="2"/>
      <c r="Y16" s="2"/>
      <c r="Z16" s="2"/>
      <c r="AA16" s="2"/>
      <c r="AB16" s="2"/>
      <c r="AC16" s="2"/>
    </row>
    <row r="17">
      <c r="A17" s="1" t="s">
        <v>14</v>
      </c>
      <c r="B17" s="1">
        <v>13.0</v>
      </c>
      <c r="C17" s="5" t="s">
        <v>68</v>
      </c>
      <c r="D17" s="1" t="s">
        <v>69</v>
      </c>
      <c r="E17" s="2" t="str">
        <f>IFERROR(__xludf.DUMMYFUNCTION("GOOGLETRANSLATE(D17,""fr"",""en"")"),"I see animals everywhere me!
I see animal heads with a beak
")</f>
        <v>I see animals everywhere me!
I see animal heads with a beak
</v>
      </c>
      <c r="F17" s="2"/>
      <c r="G17" s="3" t="str">
        <f>IFERROR(__xludf.DUMMYFUNCTION("GOOGLETRANSLATE(F17,""fr"",""en"")"),"#VALUE!")</f>
        <v>#VALUE!</v>
      </c>
      <c r="H17" s="1" t="s">
        <v>35</v>
      </c>
      <c r="I17" s="1" t="s">
        <v>50</v>
      </c>
      <c r="J17" s="1" t="s">
        <v>70</v>
      </c>
      <c r="K17" s="1" t="s">
        <v>71</v>
      </c>
      <c r="L17" s="2"/>
      <c r="M17" s="2"/>
      <c r="N17" s="2"/>
      <c r="O17" s="2"/>
      <c r="P17" s="2"/>
      <c r="Q17" s="2"/>
      <c r="R17" s="2"/>
      <c r="S17" s="2"/>
      <c r="T17" s="2"/>
      <c r="U17" s="2"/>
      <c r="V17" s="2"/>
      <c r="W17" s="2"/>
      <c r="X17" s="2"/>
      <c r="Y17" s="2"/>
      <c r="Z17" s="2"/>
      <c r="AA17" s="2"/>
      <c r="AB17" s="2"/>
      <c r="AC17" s="2"/>
    </row>
    <row r="18">
      <c r="A18" s="2"/>
      <c r="B18" s="1">
        <v>14.0</v>
      </c>
      <c r="C18" s="1" t="s">
        <v>59</v>
      </c>
      <c r="D18" s="4" t="s">
        <v>72</v>
      </c>
      <c r="E18" s="2" t="str">
        <f>IFERROR(__xludf.DUMMYFUNCTION("GOOGLETRANSLATE(D18,""fr"",""en"")"),"A dog with his tongue")</f>
        <v>A dog with his tongue</v>
      </c>
      <c r="F18" s="4" t="s">
        <v>73</v>
      </c>
      <c r="G18" s="3" t="str">
        <f>IFERROR(__xludf.DUMMYFUNCTION("GOOGLETRANSLATE(F18,""fr"",""en"")"),"DD2 ""which exceeds (language)""")</f>
        <v>DD2 "which exceeds (language)"</v>
      </c>
      <c r="H18" s="1" t="s">
        <v>35</v>
      </c>
      <c r="I18" s="1" t="s">
        <v>53</v>
      </c>
      <c r="J18" s="1" t="s">
        <v>42</v>
      </c>
      <c r="K18" s="1" t="s">
        <v>74</v>
      </c>
      <c r="L18" s="2"/>
      <c r="M18" s="2"/>
      <c r="N18" s="2"/>
      <c r="O18" s="2"/>
      <c r="P18" s="2"/>
      <c r="Q18" s="2"/>
      <c r="R18" s="2"/>
      <c r="S18" s="2"/>
      <c r="T18" s="2"/>
      <c r="U18" s="2"/>
      <c r="V18" s="2"/>
      <c r="W18" s="2"/>
      <c r="X18" s="2"/>
      <c r="Y18" s="2"/>
      <c r="Z18" s="2"/>
      <c r="AA18" s="2"/>
      <c r="AB18" s="2"/>
      <c r="AC18" s="2"/>
    </row>
    <row r="19">
      <c r="A19" s="2"/>
      <c r="B19" s="1">
        <v>15.0</v>
      </c>
      <c r="C19" s="4" t="s">
        <v>68</v>
      </c>
      <c r="D19" s="4" t="s">
        <v>75</v>
      </c>
      <c r="E19" s="2" t="str">
        <f>IFERROR(__xludf.DUMMYFUNCTION("GOOGLETRANSLATE(D19,""fr"",""en"")"),"Here I see a shrimp")</f>
        <v>Here I see a shrimp</v>
      </c>
      <c r="F19" s="2"/>
      <c r="G19" s="3" t="str">
        <f>IFERROR(__xludf.DUMMYFUNCTION("GOOGLETRANSLATE(F19,""fr"",""en"")"),"#VALUE!")</f>
        <v>#VALUE!</v>
      </c>
      <c r="H19" s="1" t="s">
        <v>29</v>
      </c>
      <c r="I19" s="1" t="s">
        <v>50</v>
      </c>
      <c r="J19" s="1" t="s">
        <v>42</v>
      </c>
      <c r="K19" s="2"/>
      <c r="L19" s="2"/>
      <c r="M19" s="2"/>
      <c r="N19" s="2"/>
      <c r="O19" s="2"/>
      <c r="P19" s="2"/>
      <c r="Q19" s="2"/>
      <c r="R19" s="2"/>
      <c r="S19" s="2"/>
      <c r="T19" s="2"/>
      <c r="U19" s="2"/>
      <c r="V19" s="2"/>
      <c r="W19" s="2"/>
      <c r="X19" s="2"/>
      <c r="Y19" s="2"/>
      <c r="Z19" s="2"/>
      <c r="AA19" s="2"/>
      <c r="AB19" s="2"/>
      <c r="AC19" s="2"/>
    </row>
    <row r="20">
      <c r="A20" s="2"/>
      <c r="B20" s="1">
        <v>16.0</v>
      </c>
      <c r="C20" s="4" t="s">
        <v>68</v>
      </c>
      <c r="D20" s="4" t="s">
        <v>76</v>
      </c>
      <c r="E20" s="2" t="str">
        <f>IFERROR(__xludf.DUMMYFUNCTION("GOOGLETRANSLATE(D20,""fr"",""en"")"),"Here I see shoes in white")</f>
        <v>Here I see shoes in white</v>
      </c>
      <c r="F20" s="2"/>
      <c r="G20" s="3" t="str">
        <f>IFERROR(__xludf.DUMMYFUNCTION("GOOGLETRANSLATE(F20,""fr"",""en"")"),"#VALUE!")</f>
        <v>#VALUE!</v>
      </c>
      <c r="H20" s="1" t="s">
        <v>77</v>
      </c>
      <c r="I20" s="1" t="s">
        <v>53</v>
      </c>
      <c r="J20" s="1" t="s">
        <v>78</v>
      </c>
      <c r="K20" s="2"/>
      <c r="L20" s="2"/>
      <c r="M20" s="2"/>
      <c r="N20" s="2"/>
      <c r="O20" s="2"/>
      <c r="P20" s="2"/>
      <c r="Q20" s="2"/>
      <c r="R20" s="2"/>
      <c r="S20" s="2"/>
      <c r="T20" s="2"/>
      <c r="U20" s="2"/>
      <c r="V20" s="2"/>
      <c r="W20" s="2"/>
      <c r="X20" s="2"/>
      <c r="Y20" s="2"/>
      <c r="Z20" s="2"/>
      <c r="AA20" s="2"/>
      <c r="AB20" s="2"/>
      <c r="AC20" s="2"/>
    </row>
    <row r="21">
      <c r="A21" s="2"/>
      <c r="B21" s="1">
        <v>17.0</v>
      </c>
      <c r="C21" s="1" t="s">
        <v>79</v>
      </c>
      <c r="D21" s="4" t="s">
        <v>80</v>
      </c>
      <c r="E21" s="2" t="str">
        <f>IFERROR(__xludf.DUMMYFUNCTION("GOOGLETRANSLATE(D21,""fr"",""en"")"),"In the dark, like a road that goes far with a sunset behind")</f>
        <v>In the dark, like a road that goes far with a sunset behind</v>
      </c>
      <c r="F21" s="4" t="s">
        <v>81</v>
      </c>
      <c r="G21" s="3" t="str">
        <f>IFERROR(__xludf.DUMMYFUNCTION("GOOGLETRANSLATE(F21,""fr"",""en"")"),"DD13 ""like deserted roads in the United States""")</f>
        <v>DD13 "like deserted roads in the United States"</v>
      </c>
      <c r="H21" s="1" t="s">
        <v>35</v>
      </c>
      <c r="I21" s="1" t="s">
        <v>36</v>
      </c>
      <c r="J21" s="1" t="s">
        <v>82</v>
      </c>
      <c r="K21" s="2"/>
      <c r="L21" s="2"/>
      <c r="M21" s="2"/>
      <c r="N21" s="2"/>
      <c r="O21" s="2"/>
      <c r="P21" s="2"/>
      <c r="Q21" s="2"/>
      <c r="R21" s="2"/>
      <c r="S21" s="2"/>
      <c r="T21" s="2"/>
      <c r="U21" s="2"/>
      <c r="V21" s="2"/>
      <c r="W21" s="2"/>
      <c r="X21" s="2"/>
      <c r="Y21" s="2"/>
      <c r="Z21" s="2"/>
      <c r="AA21" s="2"/>
      <c r="AB21" s="2"/>
      <c r="AC21" s="2"/>
    </row>
    <row r="22">
      <c r="A22" s="1" t="s">
        <v>15</v>
      </c>
      <c r="B22" s="1">
        <v>18.0</v>
      </c>
      <c r="C22" s="1" t="s">
        <v>79</v>
      </c>
      <c r="D22" s="4" t="s">
        <v>83</v>
      </c>
      <c r="E22" s="2" t="str">
        <f>IFERROR(__xludf.DUMMYFUNCTION("GOOGLETRANSLATE(D22,""fr"",""en"")"),"A high bat with its legs")</f>
        <v>A high bat with its legs</v>
      </c>
      <c r="F22" s="2"/>
      <c r="G22" s="3" t="str">
        <f>IFERROR(__xludf.DUMMYFUNCTION("GOOGLETRANSLATE(F22,""fr"",""en"")"),"#VALUE!")</f>
        <v>#VALUE!</v>
      </c>
      <c r="H22" s="1" t="s">
        <v>23</v>
      </c>
      <c r="I22" s="1" t="s">
        <v>84</v>
      </c>
      <c r="J22" s="1" t="s">
        <v>42</v>
      </c>
      <c r="K22" s="1" t="s">
        <v>85</v>
      </c>
      <c r="L22" s="2"/>
      <c r="M22" s="2"/>
      <c r="N22" s="2"/>
      <c r="O22" s="2"/>
      <c r="P22" s="2"/>
      <c r="Q22" s="2"/>
      <c r="R22" s="2"/>
      <c r="S22" s="2"/>
      <c r="T22" s="2"/>
      <c r="U22" s="2"/>
      <c r="V22" s="2"/>
      <c r="W22" s="2"/>
      <c r="X22" s="2"/>
      <c r="Y22" s="2"/>
      <c r="Z22" s="2"/>
      <c r="AA22" s="2"/>
      <c r="AB22" s="2"/>
      <c r="AC22" s="2"/>
    </row>
    <row r="23">
      <c r="A23" s="2"/>
      <c r="B23" s="1">
        <v>19.0</v>
      </c>
      <c r="C23" s="1" t="s">
        <v>79</v>
      </c>
      <c r="D23" s="1" t="s">
        <v>86</v>
      </c>
      <c r="E23" s="2" t="str">
        <f>IFERROR(__xludf.DUMMYFUNCTION("GOOGLETRANSLATE(D23,""fr"",""en"")"),"In white, someone sitting, Avachi, who keeps a phone or remote control")</f>
        <v>In white, someone sitting, Avachi, who keeps a phone or remote control</v>
      </c>
      <c r="F23" s="2"/>
      <c r="G23" s="3" t="str">
        <f>IFERROR(__xludf.DUMMYFUNCTION("GOOGLETRANSLATE(F23,""fr"",""en"")"),"#VALUE!")</f>
        <v>#VALUE!</v>
      </c>
      <c r="H23" s="1" t="s">
        <v>35</v>
      </c>
      <c r="I23" s="1" t="s">
        <v>87</v>
      </c>
      <c r="J23" s="1" t="s">
        <v>88</v>
      </c>
      <c r="K23" s="1" t="s">
        <v>89</v>
      </c>
      <c r="L23" s="2"/>
      <c r="M23" s="2"/>
      <c r="N23" s="2"/>
      <c r="O23" s="2"/>
      <c r="P23" s="2"/>
      <c r="Q23" s="2"/>
      <c r="R23" s="2"/>
      <c r="S23" s="2"/>
      <c r="T23" s="2"/>
      <c r="U23" s="2"/>
      <c r="V23" s="2"/>
      <c r="W23" s="2"/>
      <c r="X23" s="2"/>
      <c r="Y23" s="2"/>
      <c r="Z23" s="2"/>
      <c r="AA23" s="2"/>
      <c r="AB23" s="2"/>
      <c r="AC23" s="2"/>
    </row>
    <row r="24">
      <c r="A24" s="2"/>
      <c r="B24" s="1">
        <v>20.0</v>
      </c>
      <c r="C24" s="1" t="s">
        <v>79</v>
      </c>
      <c r="D24" s="4" t="s">
        <v>90</v>
      </c>
      <c r="E24" s="2" t="str">
        <f>IFERROR(__xludf.DUMMYFUNCTION("GOOGLETRANSLATE(D24,""fr"",""en"")"),"A pliers here")</f>
        <v>A pliers here</v>
      </c>
      <c r="F24" s="4" t="s">
        <v>91</v>
      </c>
      <c r="G24" s="3" t="str">
        <f>IFERROR(__xludf.DUMMYFUNCTION("GOOGLETRANSLATE(F24,""fr"",""en"")"),"D9 ""a tweezer""")</f>
        <v>D9 "a tweezer"</v>
      </c>
      <c r="H24" s="1" t="s">
        <v>29</v>
      </c>
      <c r="I24" s="1" t="s">
        <v>53</v>
      </c>
      <c r="J24" s="1" t="s">
        <v>37</v>
      </c>
      <c r="K24" s="2"/>
      <c r="L24" s="2"/>
      <c r="M24" s="2"/>
      <c r="N24" s="2"/>
      <c r="O24" s="2"/>
      <c r="P24" s="2"/>
      <c r="Q24" s="2"/>
      <c r="R24" s="2"/>
      <c r="S24" s="2"/>
      <c r="T24" s="2"/>
      <c r="U24" s="2"/>
      <c r="V24" s="2"/>
      <c r="W24" s="2"/>
      <c r="X24" s="2"/>
      <c r="Y24" s="2"/>
      <c r="Z24" s="2"/>
      <c r="AA24" s="2"/>
      <c r="AB24" s="2"/>
      <c r="AC24" s="2"/>
    </row>
    <row r="25">
      <c r="A25" s="2"/>
      <c r="B25" s="1">
        <v>21.0</v>
      </c>
      <c r="C25" s="1" t="s">
        <v>79</v>
      </c>
      <c r="D25" s="4" t="s">
        <v>92</v>
      </c>
      <c r="E25" s="2" t="str">
        <f>IFERROR(__xludf.DUMMYFUNCTION("GOOGLETRANSLATE(D25,""fr"",""en"")"),"A bell in white")</f>
        <v>A bell in white</v>
      </c>
      <c r="F25" s="4" t="s">
        <v>93</v>
      </c>
      <c r="G25" s="3" t="str">
        <f>IFERROR(__xludf.DUMMYFUNCTION("GOOGLETRANSLATE(F25,""fr"",""en"")"),"DDBL28 + Small white line ""with the little part that we hold""")</f>
        <v>DDBL28 + Small white line "with the little part that we hold"</v>
      </c>
      <c r="H25" s="1" t="s">
        <v>77</v>
      </c>
      <c r="I25" s="1" t="s">
        <v>50</v>
      </c>
      <c r="J25" s="1" t="s">
        <v>37</v>
      </c>
      <c r="K25" s="1" t="s">
        <v>94</v>
      </c>
      <c r="L25" s="2"/>
      <c r="M25" s="2"/>
      <c r="N25" s="2"/>
      <c r="O25" s="2"/>
      <c r="P25" s="2"/>
      <c r="Q25" s="2"/>
      <c r="R25" s="2"/>
      <c r="S25" s="2"/>
      <c r="T25" s="2"/>
      <c r="U25" s="2"/>
      <c r="V25" s="2"/>
      <c r="W25" s="2"/>
      <c r="X25" s="2"/>
      <c r="Y25" s="2"/>
      <c r="Z25" s="2"/>
      <c r="AA25" s="2"/>
      <c r="AB25" s="2"/>
      <c r="AC25" s="2"/>
    </row>
    <row r="26">
      <c r="A26" s="2"/>
      <c r="B26" s="2"/>
      <c r="C26" s="2"/>
      <c r="D26" s="2"/>
      <c r="E26" s="2"/>
      <c r="F26" s="2"/>
      <c r="G26" s="3"/>
      <c r="H26" s="2"/>
      <c r="I26" s="2"/>
      <c r="J26" s="2"/>
      <c r="K26" s="2"/>
      <c r="L26" s="2"/>
      <c r="M26" s="2"/>
      <c r="N26" s="2"/>
      <c r="O26" s="2"/>
      <c r="P26" s="2"/>
      <c r="Q26" s="2"/>
      <c r="R26" s="2"/>
      <c r="S26" s="2"/>
      <c r="T26" s="2"/>
      <c r="U26" s="2"/>
      <c r="V26" s="2"/>
      <c r="W26" s="2"/>
      <c r="X26" s="2"/>
      <c r="Y26" s="2"/>
      <c r="Z26" s="2"/>
      <c r="AA26" s="2"/>
      <c r="AB26" s="2"/>
      <c r="AC26" s="2"/>
    </row>
    <row r="27">
      <c r="A27" s="1" t="s">
        <v>16</v>
      </c>
      <c r="B27" s="1">
        <v>22.0</v>
      </c>
      <c r="C27" s="1" t="s">
        <v>95</v>
      </c>
      <c r="D27" s="4" t="s">
        <v>96</v>
      </c>
      <c r="E27" s="2" t="str">
        <f>IFERROR(__xludf.DUMMYFUNCTION("GOOGLETRANSLATE(D27,""fr"",""en"")"),"A moon, half a moon")</f>
        <v>A moon, half a moon</v>
      </c>
      <c r="F27" s="2"/>
      <c r="G27" s="3" t="str">
        <f>IFERROR(__xludf.DUMMYFUNCTION("GOOGLETRANSLATE(F27,""fr"",""en"")"),"#VALUE!")</f>
        <v>#VALUE!</v>
      </c>
      <c r="H27" s="1" t="s">
        <v>29</v>
      </c>
      <c r="I27" s="1" t="s">
        <v>36</v>
      </c>
      <c r="J27" s="1" t="s">
        <v>97</v>
      </c>
      <c r="K27" s="1" t="s">
        <v>98</v>
      </c>
      <c r="L27" s="2"/>
      <c r="M27" s="2"/>
      <c r="N27" s="2"/>
      <c r="O27" s="2"/>
      <c r="P27" s="2"/>
      <c r="Q27" s="2"/>
      <c r="R27" s="2"/>
      <c r="S27" s="2"/>
      <c r="T27" s="2"/>
      <c r="U27" s="2"/>
      <c r="V27" s="2"/>
      <c r="W27" s="2"/>
      <c r="X27" s="2"/>
      <c r="Y27" s="2"/>
      <c r="Z27" s="2"/>
      <c r="AA27" s="2"/>
      <c r="AB27" s="2"/>
      <c r="AC27" s="2"/>
    </row>
    <row r="28">
      <c r="A28" s="2"/>
      <c r="B28" s="1">
        <v>23.0</v>
      </c>
      <c r="C28" s="1" t="s">
        <v>59</v>
      </c>
      <c r="D28" s="4" t="s">
        <v>99</v>
      </c>
      <c r="E28" s="2" t="str">
        <f>IFERROR(__xludf.DUMMYFUNCTION("GOOGLETRANSLATE(D28,""fr"",""en"")"),"I see nostrils")</f>
        <v>I see nostrils</v>
      </c>
      <c r="F28" s="2"/>
      <c r="G28" s="3" t="str">
        <f>IFERROR(__xludf.DUMMYFUNCTION("GOOGLETRANSLATE(F28,""fr"",""en"")"),"#VALUE!")</f>
        <v>#VALUE!</v>
      </c>
      <c r="H28" s="1" t="s">
        <v>29</v>
      </c>
      <c r="I28" s="1" t="s">
        <v>50</v>
      </c>
      <c r="J28" s="1" t="s">
        <v>47</v>
      </c>
      <c r="K28" s="1" t="s">
        <v>100</v>
      </c>
      <c r="L28" s="2"/>
      <c r="M28" s="2"/>
      <c r="N28" s="2"/>
      <c r="O28" s="2"/>
      <c r="P28" s="2"/>
      <c r="Q28" s="2"/>
      <c r="R28" s="2"/>
      <c r="S28" s="2"/>
      <c r="T28" s="2"/>
      <c r="U28" s="2"/>
      <c r="V28" s="2"/>
      <c r="W28" s="2"/>
      <c r="X28" s="2"/>
      <c r="Y28" s="2"/>
      <c r="Z28" s="2"/>
      <c r="AA28" s="2"/>
      <c r="AB28" s="2"/>
      <c r="AC28" s="2"/>
    </row>
    <row r="29">
      <c r="A29" s="2"/>
      <c r="B29" s="1">
        <v>24.0</v>
      </c>
      <c r="C29" s="5" t="s">
        <v>101</v>
      </c>
      <c r="D29" s="1" t="s">
        <v>102</v>
      </c>
      <c r="E29" s="2" t="str">
        <f>IFERROR(__xludf.DUMMYFUNCTION("GOOGLETRANSLATE(D29,""fr"",""en"")"),"And here a child seated uh a child seated. She had trouble finding things in it
")</f>
        <v>And here a child seated uh a child seated. She had trouble finding things in it
</v>
      </c>
      <c r="F29" s="2"/>
      <c r="G29" s="3" t="str">
        <f>IFERROR(__xludf.DUMMYFUNCTION("GOOGLETRANSLATE(F29,""fr"",""en"")"),"#VALUE!")</f>
        <v>#VALUE!</v>
      </c>
      <c r="H29" s="1" t="s">
        <v>35</v>
      </c>
      <c r="I29" s="1" t="s">
        <v>103</v>
      </c>
      <c r="J29" s="1" t="s">
        <v>104</v>
      </c>
      <c r="K29" s="1" t="s">
        <v>105</v>
      </c>
      <c r="L29" s="2"/>
      <c r="M29" s="2"/>
      <c r="N29" s="2"/>
      <c r="O29" s="2"/>
      <c r="P29" s="2"/>
      <c r="Q29" s="2"/>
      <c r="R29" s="2"/>
      <c r="S29" s="2"/>
      <c r="T29" s="2"/>
      <c r="U29" s="2"/>
      <c r="V29" s="2"/>
      <c r="W29" s="2"/>
      <c r="X29" s="2"/>
      <c r="Y29" s="2"/>
      <c r="Z29" s="2"/>
      <c r="AA29" s="2"/>
      <c r="AB29" s="2"/>
      <c r="AC29" s="2"/>
    </row>
    <row r="30">
      <c r="A30" s="2"/>
      <c r="B30" s="2"/>
      <c r="C30" s="2"/>
      <c r="D30" s="2"/>
      <c r="E30" s="2"/>
      <c r="F30" s="2"/>
      <c r="G30" s="3"/>
      <c r="H30" s="2"/>
      <c r="I30" s="2"/>
      <c r="J30" s="2"/>
      <c r="K30" s="2"/>
      <c r="L30" s="2"/>
      <c r="M30" s="2"/>
      <c r="N30" s="2"/>
      <c r="O30" s="2"/>
      <c r="P30" s="2"/>
      <c r="Q30" s="2"/>
      <c r="R30" s="2"/>
      <c r="S30" s="2"/>
      <c r="T30" s="2"/>
      <c r="U30" s="2"/>
      <c r="V30" s="2"/>
      <c r="W30" s="2"/>
      <c r="X30" s="2"/>
      <c r="Y30" s="2"/>
      <c r="Z30" s="2"/>
      <c r="AA30" s="2"/>
      <c r="AB30" s="2"/>
      <c r="AC30" s="2"/>
    </row>
    <row r="31">
      <c r="A31" s="2"/>
      <c r="B31" s="2"/>
      <c r="C31" s="2"/>
      <c r="D31" s="2"/>
      <c r="E31" s="2"/>
      <c r="F31" s="2"/>
      <c r="G31" s="3"/>
      <c r="H31" s="2"/>
      <c r="I31" s="2"/>
      <c r="J31" s="2"/>
      <c r="K31" s="2"/>
      <c r="L31" s="2"/>
      <c r="M31" s="2"/>
      <c r="N31" s="2"/>
      <c r="O31" s="2"/>
      <c r="P31" s="2"/>
      <c r="Q31" s="2"/>
      <c r="R31" s="2"/>
      <c r="S31" s="2"/>
      <c r="T31" s="2"/>
      <c r="U31" s="2"/>
      <c r="V31" s="2"/>
      <c r="W31" s="2"/>
      <c r="X31" s="2"/>
      <c r="Y31" s="2"/>
      <c r="Z31" s="2"/>
      <c r="AA31" s="2"/>
      <c r="AB31" s="2"/>
      <c r="AC31" s="2"/>
    </row>
    <row r="32">
      <c r="A32" s="1" t="s">
        <v>17</v>
      </c>
      <c r="B32" s="1">
        <v>25.0</v>
      </c>
      <c r="C32" s="1" t="s">
        <v>106</v>
      </c>
      <c r="D32" s="1" t="s">
        <v>107</v>
      </c>
      <c r="E32" s="2" t="str">
        <f>IFERROR(__xludf.DUMMYFUNCTION("GOOGLETRANSLATE(D32,""fr"",""en"")"),"Thank you, I see a dog or a cat in the white")</f>
        <v>Thank you, I see a dog or a cat in the white</v>
      </c>
      <c r="F32" s="2"/>
      <c r="G32" s="3" t="str">
        <f>IFERROR(__xludf.DUMMYFUNCTION("GOOGLETRANSLATE(F32,""fr"",""en"")"),"#VALUE!")</f>
        <v>#VALUE!</v>
      </c>
      <c r="H32" s="1" t="s">
        <v>77</v>
      </c>
      <c r="I32" s="1" t="s">
        <v>50</v>
      </c>
      <c r="J32" s="1" t="s">
        <v>42</v>
      </c>
      <c r="K32" s="2"/>
      <c r="L32" s="2"/>
      <c r="M32" s="2"/>
      <c r="N32" s="2"/>
      <c r="O32" s="2"/>
      <c r="P32" s="2"/>
      <c r="Q32" s="2"/>
      <c r="R32" s="2"/>
      <c r="S32" s="2"/>
      <c r="T32" s="2"/>
      <c r="U32" s="2"/>
      <c r="V32" s="2"/>
      <c r="W32" s="2"/>
      <c r="X32" s="2"/>
      <c r="Y32" s="2"/>
      <c r="Z32" s="2"/>
      <c r="AA32" s="2"/>
      <c r="AB32" s="2"/>
      <c r="AC32" s="2"/>
    </row>
    <row r="33">
      <c r="A33" s="2"/>
      <c r="B33" s="1">
        <v>26.0</v>
      </c>
      <c r="C33" s="4" t="s">
        <v>108</v>
      </c>
      <c r="D33" s="1" t="s">
        <v>109</v>
      </c>
      <c r="E33" s="2" t="str">
        <f>IFERROR(__xludf.DUMMYFUNCTION("GOOGLETRANSLATE(D33,""fr"",""en"")"),"An upset creature with a twisted horn")</f>
        <v>An upset creature with a twisted horn</v>
      </c>
      <c r="F33" s="2"/>
      <c r="G33" s="3" t="str">
        <f>IFERROR(__xludf.DUMMYFUNCTION("GOOGLETRANSLATE(F33,""fr"",""en"")"),"#VALUE!")</f>
        <v>#VALUE!</v>
      </c>
      <c r="H33" s="1" t="s">
        <v>29</v>
      </c>
      <c r="I33" s="1" t="s">
        <v>110</v>
      </c>
      <c r="J33" s="1" t="s">
        <v>25</v>
      </c>
      <c r="K33" s="2"/>
      <c r="L33" s="2"/>
      <c r="M33" s="2"/>
      <c r="N33" s="2"/>
      <c r="O33" s="2"/>
      <c r="P33" s="2"/>
      <c r="Q33" s="2"/>
      <c r="R33" s="2"/>
      <c r="S33" s="2"/>
      <c r="T33" s="2"/>
      <c r="U33" s="2"/>
      <c r="V33" s="2"/>
      <c r="W33" s="2"/>
      <c r="X33" s="2"/>
      <c r="Y33" s="2"/>
      <c r="Z33" s="2"/>
      <c r="AA33" s="2"/>
      <c r="AB33" s="2"/>
      <c r="AC33" s="2"/>
    </row>
    <row r="34">
      <c r="A34" s="2"/>
      <c r="B34" s="1">
        <v>27.0</v>
      </c>
      <c r="C34" s="1" t="s">
        <v>21</v>
      </c>
      <c r="D34" s="1" t="s">
        <v>111</v>
      </c>
      <c r="E34" s="2" t="str">
        <f>IFERROR(__xludf.DUMMYFUNCTION("GOOGLETRANSLATE(D34,""fr"",""en"")"),"I see stairs. Once you see something, you can't see it anymore *stop after a long silence *
")</f>
        <v>I see stairs. Once you see something, you can't see it anymore *stop after a long silence *
</v>
      </c>
      <c r="F34" s="2"/>
      <c r="G34" s="3" t="str">
        <f>IFERROR(__xludf.DUMMYFUNCTION("GOOGLETRANSLATE(F34,""fr"",""en"")"),"#VALUE!")</f>
        <v>#VALUE!</v>
      </c>
      <c r="H34" s="1" t="s">
        <v>35</v>
      </c>
      <c r="I34" s="1" t="s">
        <v>50</v>
      </c>
      <c r="J34" s="1" t="s">
        <v>37</v>
      </c>
      <c r="K34" s="2"/>
      <c r="L34" s="2"/>
      <c r="M34" s="2"/>
      <c r="N34" s="2"/>
      <c r="O34" s="2"/>
      <c r="P34" s="2"/>
      <c r="Q34" s="2"/>
      <c r="R34" s="2"/>
      <c r="S34" s="2"/>
      <c r="T34" s="2"/>
      <c r="U34" s="2"/>
      <c r="V34" s="2"/>
      <c r="W34" s="2"/>
      <c r="X34" s="2"/>
      <c r="Y34" s="2"/>
      <c r="Z34" s="2"/>
      <c r="AA34" s="2"/>
      <c r="AB34" s="2"/>
      <c r="AC34" s="2"/>
    </row>
    <row r="35">
      <c r="A35" s="2"/>
      <c r="B35" s="2"/>
      <c r="C35" s="2"/>
      <c r="D35" s="2"/>
      <c r="E35" s="2"/>
      <c r="F35" s="2"/>
      <c r="G35" s="3"/>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c r="F36" s="2"/>
      <c r="G36" s="3"/>
      <c r="H36" s="2"/>
      <c r="I36" s="2"/>
      <c r="J36" s="2"/>
      <c r="K36" s="2"/>
      <c r="L36" s="2"/>
      <c r="M36" s="2"/>
      <c r="N36" s="2"/>
      <c r="O36" s="2"/>
      <c r="P36" s="2"/>
      <c r="Q36" s="2"/>
      <c r="R36" s="2"/>
      <c r="S36" s="2"/>
      <c r="T36" s="2"/>
      <c r="U36" s="2"/>
      <c r="V36" s="2"/>
      <c r="W36" s="2"/>
      <c r="X36" s="2"/>
      <c r="Y36" s="2"/>
      <c r="Z36" s="2"/>
      <c r="AA36" s="2"/>
      <c r="AB36" s="2"/>
      <c r="AC36" s="2"/>
    </row>
    <row r="37">
      <c r="A37" s="1" t="s">
        <v>18</v>
      </c>
      <c r="B37" s="1">
        <v>28.0</v>
      </c>
      <c r="C37" s="1" t="s">
        <v>101</v>
      </c>
      <c r="D37" s="4" t="s">
        <v>112</v>
      </c>
      <c r="E37" s="2" t="str">
        <f>IFERROR(__xludf.DUMMYFUNCTION("GOOGLETRANSLATE(D37,""fr"",""en"")"),"There, a panther with an offbeat paw")</f>
        <v>There, a panther with an offbeat paw</v>
      </c>
      <c r="F37" s="1" t="s">
        <v>113</v>
      </c>
      <c r="G37" s="3" t="str">
        <f>IFERROR(__xludf.DUMMYFUNCTION("GOOGLETRANSLATE(F37,""fr"",""en"")"),"D1 ""The pink panther, without tail""")</f>
        <v>D1 "The pink panther, without tail"</v>
      </c>
      <c r="H37" s="1" t="s">
        <v>29</v>
      </c>
      <c r="I37" s="1" t="s">
        <v>114</v>
      </c>
      <c r="J37" s="1" t="s">
        <v>42</v>
      </c>
      <c r="K37" s="1" t="s">
        <v>115</v>
      </c>
      <c r="L37" s="2"/>
      <c r="M37" s="2"/>
      <c r="N37" s="2"/>
      <c r="O37" s="2"/>
      <c r="P37" s="2"/>
      <c r="Q37" s="2"/>
      <c r="R37" s="2"/>
      <c r="S37" s="2"/>
      <c r="T37" s="2"/>
      <c r="U37" s="2"/>
      <c r="V37" s="2"/>
      <c r="W37" s="2"/>
      <c r="X37" s="2"/>
      <c r="Y37" s="2"/>
      <c r="Z37" s="2"/>
      <c r="AA37" s="2"/>
      <c r="AB37" s="2"/>
      <c r="AC37" s="2"/>
    </row>
    <row r="38">
      <c r="A38" s="2"/>
      <c r="B38" s="1">
        <v>29.0</v>
      </c>
      <c r="C38" s="1" t="s">
        <v>101</v>
      </c>
      <c r="D38" s="1" t="s">
        <v>116</v>
      </c>
      <c r="E38" s="2" t="str">
        <f>IFERROR(__xludf.DUMMYFUNCTION("GOOGLETRANSLATE(D38,""fr"",""en"")"),"Hands *takes distance from the board and comes back *")</f>
        <v>Hands *takes distance from the board and comes back *</v>
      </c>
      <c r="F38" s="1" t="s">
        <v>117</v>
      </c>
      <c r="G38" s="3" t="str">
        <f>IFERROR(__xludf.DUMMYFUNCTION("GOOGLETRANSLATE(F38,""fr"",""en"")"),"DD28 ""without thumbs""")</f>
        <v>DD28 "without thumbs"</v>
      </c>
      <c r="H38" s="1" t="s">
        <v>35</v>
      </c>
      <c r="I38" s="1" t="s">
        <v>50</v>
      </c>
      <c r="J38" s="1" t="s">
        <v>47</v>
      </c>
      <c r="K38" s="5" t="s">
        <v>118</v>
      </c>
      <c r="L38" s="2"/>
      <c r="M38" s="2"/>
      <c r="N38" s="2"/>
      <c r="O38" s="2"/>
      <c r="P38" s="2"/>
      <c r="Q38" s="2"/>
      <c r="R38" s="2"/>
      <c r="S38" s="2"/>
      <c r="T38" s="2"/>
      <c r="U38" s="2"/>
      <c r="V38" s="2"/>
      <c r="W38" s="2"/>
      <c r="X38" s="2"/>
      <c r="Y38" s="2"/>
      <c r="Z38" s="2"/>
      <c r="AA38" s="2"/>
      <c r="AB38" s="2"/>
      <c r="AC38" s="2"/>
    </row>
    <row r="39">
      <c r="A39" s="2"/>
      <c r="B39" s="1">
        <v>30.0</v>
      </c>
      <c r="C39" s="5" t="s">
        <v>21</v>
      </c>
      <c r="D39" s="1" t="s">
        <v>119</v>
      </c>
      <c r="E39" s="2" t="str">
        <f>IFERROR(__xludf.DUMMYFUNCTION("GOOGLETRANSLATE(D39,""fr"",""en"")"),"Chicken thighs")</f>
        <v>Chicken thighs</v>
      </c>
      <c r="F39" s="2"/>
      <c r="G39" s="3" t="str">
        <f>IFERROR(__xludf.DUMMYFUNCTION("GOOGLETRANSLATE(F39,""fr"",""en"")"),"#VALUE!")</f>
        <v>#VALUE!</v>
      </c>
      <c r="H39" s="1" t="s">
        <v>77</v>
      </c>
      <c r="I39" s="1" t="s">
        <v>120</v>
      </c>
      <c r="J39" s="1" t="s">
        <v>121</v>
      </c>
      <c r="K39" s="2"/>
      <c r="L39" s="2"/>
      <c r="M39" s="2"/>
      <c r="N39" s="2"/>
      <c r="O39" s="2"/>
      <c r="P39" s="2"/>
      <c r="Q39" s="2"/>
      <c r="R39" s="2"/>
      <c r="S39" s="2"/>
      <c r="T39" s="2"/>
      <c r="U39" s="2"/>
      <c r="V39" s="2"/>
      <c r="W39" s="2"/>
      <c r="X39" s="2"/>
      <c r="Y39" s="2"/>
      <c r="Z39" s="2"/>
      <c r="AA39" s="2"/>
      <c r="AB39" s="2"/>
      <c r="AC39" s="2"/>
    </row>
    <row r="40">
      <c r="A40" s="2"/>
      <c r="B40" s="2"/>
      <c r="C40" s="2"/>
      <c r="D40" s="2"/>
      <c r="E40" s="2"/>
      <c r="F40" s="2"/>
      <c r="G40" s="3"/>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3"/>
      <c r="H41" s="2"/>
      <c r="I41" s="2"/>
      <c r="J41" s="2"/>
      <c r="K41" s="2"/>
      <c r="L41" s="2"/>
      <c r="M41" s="2"/>
      <c r="N41" s="2"/>
      <c r="O41" s="2"/>
      <c r="P41" s="2"/>
      <c r="Q41" s="2"/>
      <c r="R41" s="2"/>
      <c r="S41" s="2"/>
      <c r="T41" s="2"/>
      <c r="U41" s="2"/>
      <c r="V41" s="2"/>
      <c r="W41" s="2"/>
      <c r="X41" s="2"/>
      <c r="Y41" s="2"/>
      <c r="Z41" s="2"/>
      <c r="AA41" s="2"/>
      <c r="AB41" s="2"/>
      <c r="AC41" s="2"/>
    </row>
    <row r="42">
      <c r="A42" s="1" t="s">
        <v>19</v>
      </c>
      <c r="B42" s="1">
        <v>31.0</v>
      </c>
      <c r="C42" s="1" t="s">
        <v>59</v>
      </c>
      <c r="D42" s="1" t="s">
        <v>122</v>
      </c>
      <c r="E42" s="2" t="str">
        <f>IFERROR(__xludf.DUMMYFUNCTION("GOOGLETRANSLATE(D42,""fr"",""en"")"),"I see a scoop of ice cream")</f>
        <v>I see a scoop of ice cream</v>
      </c>
      <c r="F42" s="2"/>
      <c r="G42" s="3" t="str">
        <f>IFERROR(__xludf.DUMMYFUNCTION("GOOGLETRANSLATE(F42,""fr"",""en"")"),"#VALUE!")</f>
        <v>#VALUE!</v>
      </c>
      <c r="H42" s="1" t="s">
        <v>35</v>
      </c>
      <c r="I42" s="1" t="s">
        <v>123</v>
      </c>
      <c r="J42" s="1" t="s">
        <v>121</v>
      </c>
      <c r="K42" s="1" t="s">
        <v>124</v>
      </c>
      <c r="L42" s="2"/>
      <c r="M42" s="2"/>
      <c r="N42" s="2"/>
      <c r="O42" s="2"/>
      <c r="P42" s="2"/>
      <c r="Q42" s="2"/>
      <c r="R42" s="2"/>
      <c r="S42" s="2"/>
      <c r="T42" s="2"/>
      <c r="U42" s="2"/>
      <c r="V42" s="2"/>
      <c r="W42" s="2"/>
      <c r="X42" s="2"/>
      <c r="Y42" s="2"/>
      <c r="Z42" s="2"/>
      <c r="AA42" s="2"/>
      <c r="AB42" s="2"/>
      <c r="AC42" s="2"/>
    </row>
    <row r="43">
      <c r="A43" s="2"/>
      <c r="B43" s="1">
        <v>32.0</v>
      </c>
      <c r="C43" s="1" t="s">
        <v>59</v>
      </c>
      <c r="D43" s="4" t="s">
        <v>125</v>
      </c>
      <c r="E43" s="2" t="str">
        <f>IFERROR(__xludf.DUMMYFUNCTION("GOOGLETRANSLATE(D43,""fr"",""en"")"),"Claws too")</f>
        <v>Claws too</v>
      </c>
      <c r="F43" s="2"/>
      <c r="G43" s="3" t="str">
        <f>IFERROR(__xludf.DUMMYFUNCTION("GOOGLETRANSLATE(F43,""fr"",""en"")"),"#VALUE!")</f>
        <v>#VALUE!</v>
      </c>
      <c r="H43" s="1" t="s">
        <v>35</v>
      </c>
      <c r="I43" s="1" t="s">
        <v>50</v>
      </c>
      <c r="J43" s="1" t="s">
        <v>55</v>
      </c>
      <c r="K43" s="1" t="s">
        <v>94</v>
      </c>
      <c r="L43" s="2"/>
      <c r="M43" s="2"/>
      <c r="N43" s="2"/>
      <c r="O43" s="2"/>
      <c r="P43" s="2"/>
      <c r="Q43" s="2"/>
      <c r="R43" s="2"/>
      <c r="S43" s="2"/>
      <c r="T43" s="2"/>
      <c r="U43" s="2"/>
      <c r="V43" s="2"/>
      <c r="W43" s="2"/>
      <c r="X43" s="2"/>
      <c r="Y43" s="2"/>
      <c r="Z43" s="2"/>
      <c r="AA43" s="2"/>
      <c r="AB43" s="2"/>
      <c r="AC43" s="2"/>
    </row>
    <row r="44">
      <c r="A44" s="2"/>
      <c r="B44" s="1">
        <v>33.0</v>
      </c>
      <c r="C44" s="5" t="s">
        <v>21</v>
      </c>
      <c r="D44" s="1" t="s">
        <v>126</v>
      </c>
      <c r="E44" s="2" t="str">
        <f>IFERROR(__xludf.DUMMYFUNCTION("GOOGLETRANSLATE(D44,""fr"",""en"")"),"Another thing I see, I remember it, something in the sea. It's not coral, I don't know what it is")</f>
        <v>Another thing I see, I remember it, something in the sea. It's not coral, I don't know what it is</v>
      </c>
      <c r="F44" s="2"/>
      <c r="G44" s="3" t="str">
        <f>IFERROR(__xludf.DUMMYFUNCTION("GOOGLETRANSLATE(F44,""fr"",""en"")"),"#VALUE!")</f>
        <v>#VALUE!</v>
      </c>
      <c r="H44" s="1" t="s">
        <v>35</v>
      </c>
      <c r="I44" s="1" t="s">
        <v>127</v>
      </c>
      <c r="J44" s="1" t="s">
        <v>42</v>
      </c>
      <c r="K44" s="1" t="s">
        <v>128</v>
      </c>
      <c r="L44" s="2"/>
      <c r="M44" s="2"/>
      <c r="N44" s="2"/>
      <c r="O44" s="2"/>
      <c r="P44" s="2"/>
      <c r="Q44" s="2"/>
      <c r="R44" s="2"/>
      <c r="S44" s="2"/>
      <c r="T44" s="2"/>
      <c r="U44" s="2"/>
      <c r="V44" s="2"/>
      <c r="W44" s="2"/>
      <c r="X44" s="2"/>
      <c r="Y44" s="2"/>
      <c r="Z44" s="2"/>
      <c r="AA44" s="2"/>
      <c r="AB44" s="2"/>
      <c r="AC44" s="2"/>
    </row>
    <row r="45">
      <c r="A45" s="2"/>
      <c r="B45" s="1"/>
      <c r="C45" s="2"/>
      <c r="D45" s="2"/>
      <c r="E45" s="2"/>
      <c r="F45" s="2"/>
      <c r="G45" s="3"/>
      <c r="H45" s="2"/>
      <c r="I45" s="2"/>
      <c r="J45" s="2"/>
      <c r="K45" s="2"/>
      <c r="L45" s="2"/>
      <c r="M45" s="2"/>
      <c r="N45" s="2"/>
      <c r="O45" s="2"/>
      <c r="P45" s="2"/>
      <c r="Q45" s="2"/>
      <c r="R45" s="2"/>
      <c r="S45" s="2"/>
      <c r="T45" s="2"/>
      <c r="U45" s="2"/>
      <c r="V45" s="2"/>
      <c r="W45" s="2"/>
      <c r="X45" s="2"/>
      <c r="Y45" s="2"/>
      <c r="Z45" s="2"/>
      <c r="AA45" s="2"/>
      <c r="AB45" s="2"/>
      <c r="AC45" s="2"/>
    </row>
    <row r="46">
      <c r="A46" s="1" t="s">
        <v>20</v>
      </c>
      <c r="B46" s="1">
        <v>34.0</v>
      </c>
      <c r="C46" s="5" t="s">
        <v>21</v>
      </c>
      <c r="D46" s="4" t="s">
        <v>129</v>
      </c>
      <c r="E46" s="2" t="str">
        <f>IFERROR(__xludf.DUMMYFUNCTION("GOOGLETRANSLATE(D46,""fr"",""en"")"),"A creature")</f>
        <v>A creature</v>
      </c>
      <c r="F46" s="2"/>
      <c r="G46" s="3" t="str">
        <f>IFERROR(__xludf.DUMMYFUNCTION("GOOGLETRANSLATE(F46,""fr"",""en"")"),"#VALUE!")</f>
        <v>#VALUE!</v>
      </c>
      <c r="H46" s="1" t="s">
        <v>29</v>
      </c>
      <c r="I46" s="1" t="s">
        <v>130</v>
      </c>
      <c r="J46" s="1" t="s">
        <v>25</v>
      </c>
      <c r="K46" s="2"/>
      <c r="L46" s="2"/>
      <c r="M46" s="2"/>
      <c r="N46" s="2"/>
      <c r="O46" s="2"/>
      <c r="P46" s="2"/>
      <c r="Q46" s="2"/>
      <c r="R46" s="2"/>
      <c r="S46" s="2"/>
      <c r="T46" s="2"/>
      <c r="U46" s="2"/>
      <c r="V46" s="2"/>
      <c r="W46" s="2"/>
      <c r="X46" s="2"/>
      <c r="Y46" s="2"/>
      <c r="Z46" s="2"/>
      <c r="AA46" s="2"/>
      <c r="AB46" s="2"/>
      <c r="AC46" s="2"/>
    </row>
    <row r="47">
      <c r="B47" s="1">
        <v>35.0</v>
      </c>
      <c r="C47" s="5" t="s">
        <v>21</v>
      </c>
      <c r="D47" s="4" t="s">
        <v>131</v>
      </c>
      <c r="E47" s="2" t="str">
        <f>IFERROR(__xludf.DUMMYFUNCTION("GOOGLETRANSLATE(D47,""fr"",""en"")"),"Clips")</f>
        <v>Clips</v>
      </c>
      <c r="F47" s="2"/>
      <c r="G47" s="3" t="str">
        <f>IFERROR(__xludf.DUMMYFUNCTION("GOOGLETRANSLATE(F47,""fr"",""en"")"),"#VALUE!")</f>
        <v>#VALUE!</v>
      </c>
      <c r="H47" s="1" t="s">
        <v>29</v>
      </c>
      <c r="I47" s="1" t="s">
        <v>50</v>
      </c>
      <c r="J47" s="1" t="s">
        <v>37</v>
      </c>
      <c r="K47" s="1" t="s">
        <v>132</v>
      </c>
      <c r="L47" s="2"/>
      <c r="M47" s="2"/>
      <c r="N47" s="2"/>
      <c r="O47" s="2"/>
      <c r="P47" s="2"/>
      <c r="Q47" s="2"/>
      <c r="R47" s="2"/>
      <c r="S47" s="2"/>
      <c r="T47" s="2"/>
      <c r="U47" s="2"/>
      <c r="V47" s="2"/>
      <c r="W47" s="2"/>
      <c r="X47" s="2"/>
      <c r="Y47" s="2"/>
      <c r="Z47" s="2"/>
      <c r="AA47" s="2"/>
      <c r="AB47" s="2"/>
      <c r="AC47" s="2"/>
    </row>
    <row r="48">
      <c r="A48" s="2"/>
      <c r="B48" s="1">
        <v>36.0</v>
      </c>
      <c r="C48" s="1" t="s">
        <v>101</v>
      </c>
      <c r="D48" s="4" t="s">
        <v>133</v>
      </c>
      <c r="E48" s="2" t="str">
        <f>IFERROR(__xludf.DUMMYFUNCTION("GOOGLETRANSLATE(D48,""fr"",""en"")"),"A creature in yellow")</f>
        <v>A creature in yellow</v>
      </c>
      <c r="F48" s="2"/>
      <c r="G48" s="3" t="str">
        <f>IFERROR(__xludf.DUMMYFUNCTION("GOOGLETRANSLATE(F48,""fr"",""en"")"),"#VALUE!")</f>
        <v>#VALUE!</v>
      </c>
      <c r="H48" s="1" t="s">
        <v>29</v>
      </c>
      <c r="I48" s="1" t="s">
        <v>130</v>
      </c>
      <c r="J48" s="1" t="s">
        <v>25</v>
      </c>
      <c r="K48" s="1" t="s">
        <v>132</v>
      </c>
      <c r="L48" s="2"/>
      <c r="M48" s="2"/>
      <c r="N48" s="2"/>
      <c r="O48" s="2"/>
      <c r="P48" s="2"/>
      <c r="Q48" s="2"/>
      <c r="R48" s="2"/>
      <c r="S48" s="2"/>
      <c r="T48" s="2"/>
      <c r="U48" s="2"/>
      <c r="V48" s="2"/>
      <c r="W48" s="2"/>
      <c r="X48" s="2"/>
      <c r="Y48" s="2"/>
      <c r="Z48" s="2"/>
      <c r="AA48" s="2"/>
      <c r="AB48" s="2"/>
      <c r="AC48" s="2"/>
    </row>
    <row r="49">
      <c r="A49" s="2"/>
      <c r="B49" s="1">
        <v>37.0</v>
      </c>
      <c r="C49" s="1" t="s">
        <v>59</v>
      </c>
      <c r="D49" s="4" t="s">
        <v>134</v>
      </c>
      <c r="E49" s="2" t="str">
        <f>IFERROR(__xludf.DUMMYFUNCTION("GOOGLETRANSLATE(D49,""fr"",""en"")"),"I see two men, who support a cliff")</f>
        <v>I see two men, who support a cliff</v>
      </c>
      <c r="F49" s="2"/>
      <c r="G49" s="3" t="str">
        <f>IFERROR(__xludf.DUMMYFUNCTION("GOOGLETRANSLATE(F49,""fr"",""en"")"),"#VALUE!")</f>
        <v>#VALUE!</v>
      </c>
      <c r="H49" s="1" t="s">
        <v>29</v>
      </c>
      <c r="I49" s="1" t="s">
        <v>103</v>
      </c>
      <c r="J49" s="1" t="s">
        <v>135</v>
      </c>
      <c r="K49" s="2"/>
      <c r="L49" s="2"/>
      <c r="M49" s="2"/>
      <c r="N49" s="2"/>
      <c r="O49" s="2"/>
      <c r="P49" s="2"/>
      <c r="Q49" s="2"/>
      <c r="R49" s="2"/>
      <c r="S49" s="2"/>
      <c r="T49" s="2"/>
      <c r="U49" s="2"/>
      <c r="V49" s="2"/>
      <c r="W49" s="2"/>
      <c r="X49" s="2"/>
      <c r="Y49" s="2"/>
      <c r="Z49" s="2"/>
      <c r="AA49" s="2"/>
      <c r="AB49" s="2"/>
      <c r="AC49" s="2"/>
    </row>
    <row r="50">
      <c r="A50" s="2"/>
      <c r="B50" s="1">
        <v>38.0</v>
      </c>
      <c r="C50" s="1" t="s">
        <v>68</v>
      </c>
      <c r="D50" s="4" t="s">
        <v>136</v>
      </c>
      <c r="E50" s="2" t="str">
        <f>IFERROR(__xludf.DUMMYFUNCTION("GOOGLETRANSLATE(D50,""fr"",""en"")"),"And I see a fish")</f>
        <v>And I see a fish</v>
      </c>
      <c r="F50" s="2"/>
      <c r="G50" s="3" t="str">
        <f>IFERROR(__xludf.DUMMYFUNCTION("GOOGLETRANSLATE(F50,""fr"",""en"")"),"#VALUE!")</f>
        <v>#VALUE!</v>
      </c>
      <c r="H50" s="1" t="s">
        <v>35</v>
      </c>
      <c r="I50" s="1" t="s">
        <v>50</v>
      </c>
      <c r="J50" s="1" t="s">
        <v>42</v>
      </c>
      <c r="K50" s="2"/>
      <c r="L50" s="2"/>
      <c r="M50" s="2"/>
      <c r="N50" s="2"/>
      <c r="O50" s="2"/>
      <c r="P50" s="2"/>
      <c r="Q50" s="2"/>
      <c r="R50" s="2"/>
      <c r="S50" s="2"/>
      <c r="T50" s="2"/>
      <c r="U50" s="2"/>
      <c r="V50" s="2"/>
      <c r="W50" s="2"/>
      <c r="X50" s="2"/>
      <c r="Y50" s="2"/>
      <c r="Z50" s="2"/>
      <c r="AA50" s="2"/>
      <c r="AB50" s="2"/>
      <c r="AC50" s="2"/>
    </row>
    <row r="51">
      <c r="B51" s="2"/>
      <c r="C51" s="2"/>
      <c r="D51" s="2"/>
      <c r="E51" s="2"/>
      <c r="F51" s="2"/>
      <c r="G51" s="3"/>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3"/>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5"/>
    <col customWidth="1" min="4" max="4" width="23.38"/>
    <col customWidth="1" min="5" max="5" width="23.5"/>
    <col customWidth="1" min="6" max="6" width="17.13"/>
    <col customWidth="1" min="7" max="7" width="18.7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c r="A2" s="1" t="s">
        <v>11</v>
      </c>
      <c r="B2" s="1">
        <v>1.0</v>
      </c>
      <c r="C2" s="2"/>
      <c r="D2" s="1" t="s">
        <v>137</v>
      </c>
      <c r="E2" s="2" t="str">
        <f>IFERROR(__xludf.DUMMYFUNCTION("GOOGLETRANSLATE(D2,""fr"",""en"")"),"A bat")</f>
        <v>A bat</v>
      </c>
      <c r="F2" s="1" t="s">
        <v>138</v>
      </c>
      <c r="G2" s="3" t="str">
        <f>IFERROR(__xludf.DUMMYFUNCTION("GOOGLETRANSLATE(F2,""fr"",""en"")"),"The whole")</f>
        <v>The whole</v>
      </c>
      <c r="H2" s="1" t="s">
        <v>139</v>
      </c>
      <c r="I2" s="1" t="s">
        <v>53</v>
      </c>
      <c r="J2" s="1" t="s">
        <v>42</v>
      </c>
      <c r="K2" s="1" t="s">
        <v>140</v>
      </c>
      <c r="L2" s="2"/>
      <c r="M2" s="2"/>
      <c r="N2" s="2"/>
      <c r="O2" s="2"/>
      <c r="P2" s="2"/>
      <c r="Q2" s="2"/>
      <c r="R2" s="2"/>
      <c r="S2" s="2"/>
      <c r="T2" s="2"/>
      <c r="U2" s="2"/>
      <c r="V2" s="2"/>
      <c r="W2" s="2"/>
      <c r="X2" s="2"/>
      <c r="Y2" s="2"/>
      <c r="Z2" s="2"/>
      <c r="AA2" s="2"/>
      <c r="AB2" s="2"/>
      <c r="AC2" s="2"/>
    </row>
    <row r="3">
      <c r="A3" s="2"/>
      <c r="B3" s="1">
        <v>2.0</v>
      </c>
      <c r="C3" s="2"/>
      <c r="D3" s="1" t="s">
        <v>141</v>
      </c>
      <c r="E3" s="2" t="str">
        <f>IFERROR(__xludf.DUMMYFUNCTION("GOOGLETRANSLATE(D3,""fr"",""en"")"),"A beetle")</f>
        <v>A beetle</v>
      </c>
      <c r="F3" s="1" t="s">
        <v>142</v>
      </c>
      <c r="G3" s="3" t="str">
        <f>IFERROR(__xludf.DUMMYFUNCTION("GOOGLETRANSLATE(F3,""fr"",""en"")"),"Central part (D4) with the legs")</f>
        <v>Central part (D4) with the legs</v>
      </c>
      <c r="H3" s="1" t="s">
        <v>29</v>
      </c>
      <c r="I3" s="1" t="s">
        <v>53</v>
      </c>
      <c r="J3" s="1" t="s">
        <v>42</v>
      </c>
      <c r="K3" s="1" t="s">
        <v>143</v>
      </c>
      <c r="L3" s="2"/>
      <c r="M3" s="2"/>
      <c r="N3" s="2"/>
      <c r="O3" s="2"/>
      <c r="P3" s="2"/>
      <c r="Q3" s="2"/>
      <c r="R3" s="2"/>
      <c r="S3" s="2"/>
      <c r="T3" s="2"/>
      <c r="U3" s="2"/>
      <c r="V3" s="2"/>
      <c r="W3" s="2"/>
      <c r="X3" s="2"/>
      <c r="Y3" s="2"/>
      <c r="Z3" s="2"/>
      <c r="AA3" s="2"/>
      <c r="AB3" s="2"/>
      <c r="AC3" s="2"/>
    </row>
    <row r="4">
      <c r="A4" s="2"/>
      <c r="B4" s="1">
        <v>3.0</v>
      </c>
      <c r="C4" s="2"/>
      <c r="D4" s="1" t="s">
        <v>144</v>
      </c>
      <c r="E4" s="2" t="str">
        <f>IFERROR(__xludf.DUMMYFUNCTION("GOOGLETRANSLATE(D4,""fr"",""en"")"),"An ink stain not of blood ... yeah")</f>
        <v>An ink stain not of blood ... yeah</v>
      </c>
      <c r="F4" s="1" t="s">
        <v>138</v>
      </c>
      <c r="G4" s="3" t="str">
        <f>IFERROR(__xludf.DUMMYFUNCTION("GOOGLETRANSLATE(F4,""fr"",""en"")"),"The whole")</f>
        <v>The whole</v>
      </c>
      <c r="H4" s="1" t="s">
        <v>145</v>
      </c>
      <c r="I4" s="1" t="s">
        <v>146</v>
      </c>
      <c r="J4" s="1" t="s">
        <v>147</v>
      </c>
      <c r="K4" s="1" t="s">
        <v>128</v>
      </c>
      <c r="L4" s="2"/>
      <c r="M4" s="2"/>
      <c r="N4" s="2"/>
      <c r="O4" s="2"/>
      <c r="P4" s="2"/>
      <c r="Q4" s="2"/>
      <c r="R4" s="2"/>
      <c r="S4" s="2"/>
      <c r="T4" s="2"/>
      <c r="U4" s="2"/>
      <c r="V4" s="2"/>
      <c r="W4" s="2"/>
      <c r="X4" s="2"/>
      <c r="Y4" s="2"/>
      <c r="Z4" s="2"/>
      <c r="AA4" s="2"/>
      <c r="AB4" s="2"/>
      <c r="AC4" s="2"/>
    </row>
    <row r="5">
      <c r="A5" s="2"/>
      <c r="B5" s="1">
        <v>4.0</v>
      </c>
      <c r="C5" s="2"/>
      <c r="D5" s="1" t="s">
        <v>148</v>
      </c>
      <c r="E5" s="2" t="str">
        <f>IFERROR(__xludf.DUMMYFUNCTION("GOOGLETRANSLATE(D5,""fr"",""en"")"),"It looks like a bat takes off and a beetle at the bottom")</f>
        <v>It looks like a bat takes off and a beetle at the bottom</v>
      </c>
      <c r="F5" s="1" t="s">
        <v>149</v>
      </c>
      <c r="G5" s="3" t="str">
        <f>IFERROR(__xludf.DUMMYFUNCTION("GOOGLETRANSLATE(F5,""fr"",""en"")"),"The whole
As if the beetles of the scarab held and the bat was flying [laughs and mime the gesture]
")</f>
        <v>The whole
As if the beetles of the scarab held and the bat was flying [laughs and mime the gesture]
</v>
      </c>
      <c r="H5" s="1" t="s">
        <v>150</v>
      </c>
      <c r="I5" s="1" t="s">
        <v>41</v>
      </c>
      <c r="J5" s="1" t="s">
        <v>42</v>
      </c>
      <c r="K5" s="1" t="s">
        <v>151</v>
      </c>
      <c r="L5" s="1" t="s">
        <v>152</v>
      </c>
      <c r="M5" s="2"/>
      <c r="N5" s="2"/>
      <c r="O5" s="2"/>
      <c r="P5" s="2"/>
      <c r="Q5" s="2"/>
      <c r="R5" s="2"/>
      <c r="S5" s="2"/>
      <c r="T5" s="2"/>
      <c r="U5" s="2"/>
      <c r="V5" s="2"/>
      <c r="W5" s="2"/>
      <c r="X5" s="2"/>
      <c r="Y5" s="2"/>
      <c r="Z5" s="2"/>
      <c r="AA5" s="2"/>
      <c r="AB5" s="2"/>
      <c r="AC5" s="2"/>
    </row>
    <row r="6">
      <c r="A6" s="2"/>
      <c r="B6" s="1">
        <v>5.0</v>
      </c>
      <c r="C6" s="2"/>
      <c r="D6" s="1" t="s">
        <v>153</v>
      </c>
      <c r="E6" s="2" t="str">
        <f>IFERROR(__xludf.DUMMYFUNCTION("GOOGLETRANSLATE(D6,""fr"",""en"")"),"A monster with the eyes, my mouth and who looks at me badly. Like the clown of ... you know that")</f>
        <v>A monster with the eyes, my mouth and who looks at me badly. Like the clown of ... you know that</v>
      </c>
      <c r="F6" s="1" t="s">
        <v>138</v>
      </c>
      <c r="G6" s="3" t="str">
        <f>IFERROR(__xludf.DUMMYFUNCTION("GOOGLETRANSLATE(F6,""fr"",""en"")"),"The whole")</f>
        <v>The whole</v>
      </c>
      <c r="H6" s="1" t="s">
        <v>139</v>
      </c>
      <c r="I6" s="1" t="s">
        <v>154</v>
      </c>
      <c r="J6" s="1" t="s">
        <v>155</v>
      </c>
      <c r="K6" s="1" t="s">
        <v>156</v>
      </c>
      <c r="L6" s="2"/>
      <c r="M6" s="2"/>
      <c r="N6" s="2"/>
      <c r="O6" s="2"/>
      <c r="P6" s="2"/>
      <c r="Q6" s="2"/>
      <c r="R6" s="2"/>
      <c r="S6" s="2"/>
      <c r="T6" s="2"/>
      <c r="U6" s="2"/>
      <c r="V6" s="2"/>
      <c r="W6" s="2"/>
      <c r="X6" s="2"/>
      <c r="Y6" s="2"/>
      <c r="Z6" s="2"/>
      <c r="AA6" s="2"/>
      <c r="AB6" s="2"/>
      <c r="AC6" s="2"/>
    </row>
    <row r="7">
      <c r="A7" s="1" t="s">
        <v>12</v>
      </c>
      <c r="B7" s="1">
        <v>6.0</v>
      </c>
      <c r="C7" s="2"/>
      <c r="D7" s="1" t="s">
        <v>157</v>
      </c>
      <c r="E7" s="2" t="str">
        <f>IFERROR(__xludf.DUMMYFUNCTION("GOOGLETRANSLATE(D7,""fr"",""en"")"),"Oh ! Some blood")</f>
        <v>Oh ! Some blood</v>
      </c>
      <c r="F7" s="1" t="s">
        <v>158</v>
      </c>
      <c r="G7" s="3" t="str">
        <f>IFERROR(__xludf.DUMMYFUNCTION("GOOGLETRANSLATE(F7,""fr"",""en"")"),"D upper and lower red (D9)")</f>
        <v>D upper and lower red (D9)</v>
      </c>
      <c r="H7" s="1" t="s">
        <v>29</v>
      </c>
      <c r="I7" s="1" t="s">
        <v>159</v>
      </c>
      <c r="J7" s="1" t="s">
        <v>160</v>
      </c>
      <c r="K7" s="1" t="s">
        <v>161</v>
      </c>
      <c r="L7" s="2"/>
      <c r="M7" s="2"/>
      <c r="N7" s="2"/>
      <c r="O7" s="2"/>
      <c r="P7" s="2"/>
      <c r="Q7" s="2"/>
      <c r="R7" s="2"/>
      <c r="S7" s="2"/>
      <c r="T7" s="2"/>
      <c r="U7" s="2"/>
      <c r="V7" s="2"/>
      <c r="W7" s="2"/>
      <c r="X7" s="2"/>
      <c r="Y7" s="2"/>
      <c r="Z7" s="2"/>
      <c r="AA7" s="2"/>
      <c r="AB7" s="2"/>
      <c r="AC7" s="2"/>
    </row>
    <row r="8">
      <c r="A8" s="2"/>
      <c r="B8" s="1">
        <v>7.0</v>
      </c>
      <c r="C8" s="2"/>
      <c r="D8" s="1" t="s">
        <v>162</v>
      </c>
      <c r="E8" s="2" t="str">
        <f>IFERROR(__xludf.DUMMYFUNCTION("GOOGLETRANSLATE(D8,""fr"",""en"")"),"The bone we have in the skull")</f>
        <v>The bone we have in the skull</v>
      </c>
      <c r="F8" s="1" t="s">
        <v>163</v>
      </c>
      <c r="G8" s="3" t="str">
        <f>IFERROR(__xludf.DUMMYFUNCTION("GOOGLETRANSLATE(F8,""fr"",""en"")"),"Upper median point (D4)")</f>
        <v>Upper median point (D4)</v>
      </c>
      <c r="H8" s="1" t="s">
        <v>29</v>
      </c>
      <c r="I8" s="1" t="s">
        <v>50</v>
      </c>
      <c r="J8" s="1" t="s">
        <v>47</v>
      </c>
      <c r="K8" s="2"/>
      <c r="L8" s="2"/>
      <c r="M8" s="2"/>
      <c r="N8" s="2"/>
      <c r="O8" s="2"/>
      <c r="P8" s="2"/>
      <c r="Q8" s="2"/>
      <c r="R8" s="2"/>
      <c r="S8" s="2"/>
      <c r="T8" s="2"/>
      <c r="U8" s="2"/>
      <c r="V8" s="2"/>
      <c r="W8" s="2"/>
      <c r="X8" s="2"/>
      <c r="Y8" s="2"/>
      <c r="Z8" s="2"/>
      <c r="AA8" s="2"/>
      <c r="AB8" s="2"/>
      <c r="AC8" s="2"/>
    </row>
    <row r="9">
      <c r="A9" s="2"/>
      <c r="B9" s="1">
        <v>8.0</v>
      </c>
      <c r="C9" s="2"/>
      <c r="D9" s="1" t="s">
        <v>164</v>
      </c>
      <c r="E9" s="2" t="str">
        <f>IFERROR(__xludf.DUMMYFUNCTION("GOOGLETRANSLATE(D9,""fr"",""en"")"),"Blood spots for example as if we had scarified and we had written on a wall with [mime the scarification on the arm]")</f>
        <v>Blood spots for example as if we had scarified and we had written on a wall with [mime the scarification on the arm]</v>
      </c>
      <c r="F9" s="1" t="s">
        <v>165</v>
      </c>
      <c r="G9" s="3" t="str">
        <f>IFERROR(__xludf.DUMMYFUNCTION("GOOGLETRANSLATE(F9,""fr"",""en"")"),"D Upper and lower red (D9) again the butterfly there. I feel like I see that butterflies.")</f>
        <v>D Upper and lower red (D9) again the butterfly there. I feel like I see that butterflies.</v>
      </c>
      <c r="H9" s="1" t="s">
        <v>29</v>
      </c>
      <c r="I9" s="1" t="s">
        <v>166</v>
      </c>
      <c r="J9" s="1" t="s">
        <v>147</v>
      </c>
      <c r="K9" s="1" t="s">
        <v>167</v>
      </c>
      <c r="L9" s="2"/>
      <c r="M9" s="2"/>
      <c r="N9" s="2"/>
      <c r="O9" s="2"/>
      <c r="P9" s="2"/>
      <c r="Q9" s="2"/>
      <c r="R9" s="2"/>
      <c r="S9" s="2"/>
      <c r="T9" s="2"/>
      <c r="U9" s="2"/>
      <c r="V9" s="2"/>
      <c r="W9" s="2"/>
      <c r="X9" s="2"/>
      <c r="Y9" s="2"/>
      <c r="Z9" s="2"/>
      <c r="AA9" s="2"/>
      <c r="AB9" s="2"/>
      <c r="AC9" s="2"/>
    </row>
    <row r="10">
      <c r="A10" s="2"/>
      <c r="B10" s="1">
        <v>9.0</v>
      </c>
      <c r="C10" s="2"/>
      <c r="D10" s="1" t="s">
        <v>168</v>
      </c>
      <c r="E10" s="2" t="str">
        <f>IFERROR(__xludf.DUMMYFUNCTION("GOOGLETRANSLATE(D10,""fr"",""en"")"),"Two little pig heads. Yes there is that.")</f>
        <v>Two little pig heads. Yes there is that.</v>
      </c>
      <c r="F10" s="1" t="s">
        <v>169</v>
      </c>
      <c r="G10" s="3" t="str">
        <f>IFERROR(__xludf.DUMMYFUNCTION("GOOGLETRANSLATE(F10,""fr"",""en"")"),"Upper part of the right and left side black (DD7)")</f>
        <v>Upper part of the right and left side black (DD7)</v>
      </c>
      <c r="H10" s="1" t="s">
        <v>35</v>
      </c>
      <c r="I10" s="1" t="s">
        <v>53</v>
      </c>
      <c r="J10" s="1" t="s">
        <v>55</v>
      </c>
      <c r="K10" s="2"/>
      <c r="L10" s="2"/>
      <c r="M10" s="2"/>
      <c r="N10" s="2"/>
      <c r="O10" s="2"/>
      <c r="P10" s="2"/>
      <c r="Q10" s="2"/>
      <c r="R10" s="2"/>
      <c r="S10" s="2"/>
      <c r="T10" s="2"/>
      <c r="U10" s="2"/>
      <c r="V10" s="2"/>
      <c r="W10" s="2"/>
      <c r="X10" s="2"/>
      <c r="Y10" s="2"/>
      <c r="Z10" s="2"/>
      <c r="AA10" s="2"/>
      <c r="AB10" s="2"/>
      <c r="AC10" s="2"/>
    </row>
    <row r="11">
      <c r="A11" s="2"/>
      <c r="B11" s="1">
        <v>10.0</v>
      </c>
      <c r="C11" s="2"/>
      <c r="D11" s="1" t="s">
        <v>170</v>
      </c>
      <c r="E11" s="2" t="str">
        <f>IFERROR(__xludf.DUMMYFUNCTION("GOOGLETRANSLATE(D11,""fr"",""en"")"),"As if it were footprints and it has the blood we have scarified and it gathe a bit in the footsteps.")</f>
        <v>As if it were footprints and it has the blood we have scarified and it gathe a bit in the footsteps.</v>
      </c>
      <c r="F11" s="1" t="s">
        <v>138</v>
      </c>
      <c r="G11" s="3" t="str">
        <f>IFERROR(__xludf.DUMMYFUNCTION("GOOGLETRANSLATE(F11,""fr"",""en"")"),"The whole")</f>
        <v>The whole</v>
      </c>
      <c r="H11" s="1" t="s">
        <v>171</v>
      </c>
      <c r="I11" s="1" t="s">
        <v>166</v>
      </c>
      <c r="J11" s="1" t="s">
        <v>147</v>
      </c>
      <c r="K11" s="1" t="s">
        <v>172</v>
      </c>
      <c r="L11" s="2"/>
      <c r="M11" s="2"/>
      <c r="N11" s="2"/>
      <c r="O11" s="2"/>
      <c r="P11" s="2"/>
      <c r="Q11" s="2"/>
      <c r="R11" s="2"/>
      <c r="S11" s="2"/>
      <c r="T11" s="2"/>
      <c r="U11" s="2"/>
      <c r="V11" s="2"/>
      <c r="W11" s="2"/>
      <c r="X11" s="2"/>
      <c r="Y11" s="2"/>
      <c r="Z11" s="2"/>
      <c r="AA11" s="2"/>
      <c r="AB11" s="2"/>
      <c r="AC11" s="2"/>
    </row>
    <row r="12">
      <c r="A12" s="1"/>
      <c r="B12" s="1">
        <v>11.0</v>
      </c>
      <c r="C12" s="2"/>
      <c r="D12" s="1" t="s">
        <v>173</v>
      </c>
      <c r="E12" s="2" t="str">
        <f>IFERROR(__xludf.DUMMYFUNCTION("GOOGLETRANSLATE(D12,""fr"",""en"")"),"A fighter plane reminiscent of the army, war from which blood can be.")</f>
        <v>A fighter plane reminiscent of the army, war from which blood can be.</v>
      </c>
      <c r="F12" s="1" t="s">
        <v>174</v>
      </c>
      <c r="G12" s="3" t="str">
        <f>IFERROR(__xludf.DUMMYFUNCTION("GOOGLETRANSLATE(F12,""fr"",""en"")"),"Large central gap (DBL5)")</f>
        <v>Large central gap (DBL5)</v>
      </c>
      <c r="H12" s="1" t="s">
        <v>175</v>
      </c>
      <c r="I12" s="1" t="s">
        <v>84</v>
      </c>
      <c r="J12" s="1" t="s">
        <v>37</v>
      </c>
      <c r="K12" s="1" t="s">
        <v>176</v>
      </c>
      <c r="L12" s="2"/>
      <c r="M12" s="2"/>
      <c r="N12" s="2"/>
      <c r="O12" s="2"/>
      <c r="P12" s="2"/>
      <c r="Q12" s="2"/>
      <c r="R12" s="2"/>
      <c r="S12" s="2"/>
      <c r="T12" s="2"/>
      <c r="U12" s="2"/>
      <c r="V12" s="2"/>
      <c r="W12" s="2"/>
      <c r="X12" s="2"/>
      <c r="Y12" s="2"/>
      <c r="Z12" s="2"/>
      <c r="AA12" s="2"/>
      <c r="AB12" s="2"/>
      <c r="AC12" s="2"/>
    </row>
    <row r="13">
      <c r="A13" s="1"/>
      <c r="B13" s="1">
        <v>12.0</v>
      </c>
      <c r="C13" s="2"/>
      <c r="D13" s="1" t="s">
        <v>177</v>
      </c>
      <c r="E13" s="2" t="str">
        <f>IFERROR(__xludf.DUMMYFUNCTION("GOOGLETRANSLATE(D13,""fr"",""en"")"),"As if the two little pigs tapped in their hand.")</f>
        <v>As if the two little pigs tapped in their hand.</v>
      </c>
      <c r="F13" s="1" t="s">
        <v>178</v>
      </c>
      <c r="G13" s="3" t="str">
        <f>IFERROR(__xludf.DUMMYFUNCTION("GOOGLETRANSLATE(F13,""fr"",""en"")"),"The two side black parts (black in full) (D6)")</f>
        <v>The two side black parts (black in full) (D6)</v>
      </c>
      <c r="H13" s="1" t="s">
        <v>29</v>
      </c>
      <c r="I13" s="1" t="s">
        <v>41</v>
      </c>
      <c r="J13" s="1" t="s">
        <v>42</v>
      </c>
      <c r="K13" s="1" t="s">
        <v>179</v>
      </c>
      <c r="L13" s="2"/>
      <c r="M13" s="2"/>
      <c r="N13" s="2"/>
      <c r="O13" s="2"/>
      <c r="P13" s="2"/>
      <c r="Q13" s="2"/>
      <c r="R13" s="2"/>
      <c r="S13" s="2"/>
      <c r="T13" s="2"/>
      <c r="U13" s="2"/>
      <c r="V13" s="2"/>
      <c r="W13" s="2"/>
      <c r="X13" s="2"/>
      <c r="Y13" s="2"/>
      <c r="Z13" s="2"/>
      <c r="AA13" s="2"/>
      <c r="AB13" s="2"/>
      <c r="AC13" s="2"/>
    </row>
    <row r="14">
      <c r="A14" s="1" t="s">
        <v>13</v>
      </c>
      <c r="B14" s="1">
        <v>13.0</v>
      </c>
      <c r="C14" s="2"/>
      <c r="D14" s="1" t="s">
        <v>180</v>
      </c>
      <c r="E14" s="2" t="str">
        <f>IFERROR(__xludf.DUMMYFUNCTION("GOOGLETRANSLATE(D14,""fr"",""en"")"),"A fog, forms of monsters behind where there is the negative, a fog that would hide certain parts")</f>
        <v>A fog, forms of monsters behind where there is the negative, a fog that would hide certain parts</v>
      </c>
      <c r="F14" s="1" t="s">
        <v>181</v>
      </c>
      <c r="G14" s="3" t="str">
        <f>IFERROR(__xludf.DUMMYFUNCTION("GOOGLETRANSLATE(F14,""fr"",""en"")"),"The whole
As if it were the image before fog was added
")</f>
        <v>The whole
As if it were the image before fog was added
</v>
      </c>
      <c r="H14" s="1" t="s">
        <v>145</v>
      </c>
      <c r="I14" s="1" t="s">
        <v>182</v>
      </c>
      <c r="J14" s="1" t="s">
        <v>183</v>
      </c>
      <c r="K14" s="1" t="s">
        <v>184</v>
      </c>
      <c r="L14" s="2"/>
      <c r="M14" s="2"/>
      <c r="N14" s="2"/>
      <c r="O14" s="2"/>
      <c r="P14" s="2"/>
      <c r="Q14" s="2"/>
      <c r="R14" s="2"/>
      <c r="S14" s="2"/>
      <c r="T14" s="2"/>
      <c r="U14" s="2"/>
      <c r="V14" s="2"/>
      <c r="W14" s="2"/>
      <c r="X14" s="2"/>
      <c r="Y14" s="2"/>
      <c r="Z14" s="2"/>
      <c r="AA14" s="2"/>
      <c r="AB14" s="2"/>
      <c r="AC14" s="2"/>
    </row>
    <row r="15">
      <c r="A15" s="2"/>
      <c r="B15" s="1">
        <v>14.0</v>
      </c>
      <c r="C15" s="2"/>
      <c r="D15" s="1" t="s">
        <v>185</v>
      </c>
      <c r="E15" s="2" t="str">
        <f>IFERROR(__xludf.DUMMYFUNCTION("GOOGLETRANSLATE(D15,""fr"",""en"")"),"A butterfly")</f>
        <v>A butterfly</v>
      </c>
      <c r="F15" s="1" t="s">
        <v>186</v>
      </c>
      <c r="G15" s="3" t="str">
        <f>IFERROR(__xludf.DUMMYFUNCTION("GOOGLETRANSLATE(F15,""fr"",""en"")"),"Lateral red (D3)")</f>
        <v>Lateral red (D3)</v>
      </c>
      <c r="H15" s="1" t="s">
        <v>29</v>
      </c>
      <c r="I15" s="1" t="s">
        <v>53</v>
      </c>
      <c r="J15" s="1" t="s">
        <v>42</v>
      </c>
      <c r="K15" s="1" t="s">
        <v>140</v>
      </c>
      <c r="L15" s="2"/>
      <c r="M15" s="2"/>
      <c r="N15" s="2"/>
      <c r="O15" s="2"/>
      <c r="P15" s="2"/>
      <c r="Q15" s="2"/>
      <c r="R15" s="2"/>
      <c r="S15" s="2"/>
      <c r="T15" s="2"/>
      <c r="U15" s="2"/>
      <c r="V15" s="2"/>
      <c r="W15" s="2"/>
      <c r="X15" s="2"/>
      <c r="Y15" s="2"/>
      <c r="Z15" s="2"/>
      <c r="AA15" s="2"/>
      <c r="AB15" s="2"/>
      <c r="AC15" s="2"/>
    </row>
    <row r="16">
      <c r="A16" s="2"/>
      <c r="B16" s="1">
        <v>15.0</v>
      </c>
      <c r="C16" s="2"/>
      <c r="D16" s="1" t="s">
        <v>187</v>
      </c>
      <c r="E16" s="2" t="str">
        <f>IFERROR(__xludf.DUMMYFUNCTION("GOOGLETRANSLATE(D16,""fr"",""en"")"),"There are always these blood spots after a ... As after a scarification, the blood flows while before I said that the blood was put on the wall but here it flows [mime the scarification on the arm and the blood which flows]")</f>
        <v>There are always these blood spots after a ... As after a scarification, the blood flows while before I said that the blood was put on the wall but here it flows [mime the scarification on the arm and the blood which flows]</v>
      </c>
      <c r="F16" s="1" t="s">
        <v>188</v>
      </c>
      <c r="G16" s="3" t="str">
        <f>IFERROR(__xludf.DUMMYFUNCTION("GOOGLETRANSLATE(F16,""fr"",""en"")"),"Central red plus two upper side reds (DD13)")</f>
        <v>Central red plus two upper side reds (DD13)</v>
      </c>
      <c r="H16" s="1" t="s">
        <v>35</v>
      </c>
      <c r="I16" s="1" t="s">
        <v>182</v>
      </c>
      <c r="J16" s="1" t="s">
        <v>147</v>
      </c>
      <c r="K16" s="1" t="s">
        <v>189</v>
      </c>
      <c r="L16" s="2"/>
      <c r="M16" s="2"/>
      <c r="N16" s="2"/>
      <c r="O16" s="2"/>
      <c r="P16" s="2"/>
      <c r="Q16" s="2"/>
      <c r="R16" s="2"/>
      <c r="S16" s="2"/>
      <c r="T16" s="2"/>
      <c r="U16" s="2"/>
      <c r="V16" s="2"/>
      <c r="W16" s="2"/>
      <c r="X16" s="2"/>
      <c r="Y16" s="2"/>
      <c r="Z16" s="2"/>
      <c r="AA16" s="2"/>
      <c r="AB16" s="2"/>
      <c r="AC16" s="2"/>
    </row>
    <row r="17">
      <c r="A17" s="2"/>
      <c r="B17" s="1">
        <v>16.0</v>
      </c>
      <c r="C17" s="2"/>
      <c r="D17" s="1" t="s">
        <v>190</v>
      </c>
      <c r="E17" s="2" t="str">
        <f>IFERROR(__xludf.DUMMYFUNCTION("GOOGLETRANSLATE(D17,""fr"",""en"")"),"The butterfly is like the sternum and that the monster that permanently imprisoned me.")</f>
        <v>The butterfly is like the sternum and that the monster that permanently imprisoned me.</v>
      </c>
      <c r="F17" s="1" t="s">
        <v>191</v>
      </c>
      <c r="G17" s="3" t="str">
        <f>IFERROR(__xludf.DUMMYFUNCTION("GOOGLETRANSLATE(F17,""fr"",""en"")"),"All black + median red (D15)")</f>
        <v>All black + median red (D15)</v>
      </c>
      <c r="H17" s="1" t="s">
        <v>150</v>
      </c>
      <c r="I17" s="1" t="s">
        <v>192</v>
      </c>
      <c r="J17" s="1" t="s">
        <v>193</v>
      </c>
      <c r="K17" s="1" t="s">
        <v>194</v>
      </c>
      <c r="L17" s="2"/>
      <c r="M17" s="2"/>
      <c r="N17" s="2"/>
      <c r="O17" s="2"/>
      <c r="P17" s="2"/>
      <c r="Q17" s="2"/>
      <c r="R17" s="2"/>
      <c r="S17" s="2"/>
      <c r="T17" s="2"/>
      <c r="U17" s="2"/>
      <c r="V17" s="2"/>
      <c r="W17" s="2"/>
      <c r="X17" s="2"/>
      <c r="Y17" s="2"/>
      <c r="Z17" s="2"/>
      <c r="AA17" s="2"/>
      <c r="AB17" s="2"/>
      <c r="AC17" s="2"/>
    </row>
    <row r="18">
      <c r="A18" s="2"/>
      <c r="B18" s="1">
        <v>17.0</v>
      </c>
      <c r="C18" s="2"/>
      <c r="D18" s="1" t="s">
        <v>195</v>
      </c>
      <c r="E18" s="2" t="str">
        <f>IFERROR(__xludf.DUMMYFUNCTION("GOOGLETRANSLATE(D18,""fr"",""en"")"),"I have the impression that it is a representation of my body, the heart around with a string, a crushed heart.")</f>
        <v>I have the impression that it is a representation of my body, the heart around with a string, a crushed heart.</v>
      </c>
      <c r="F18" s="1" t="s">
        <v>186</v>
      </c>
      <c r="G18" s="3" t="str">
        <f>IFERROR(__xludf.DUMMYFUNCTION("GOOGLETRANSLATE(F18,""fr"",""en"")"),"Lateral red (D3)")</f>
        <v>Lateral red (D3)</v>
      </c>
      <c r="H18" s="1" t="s">
        <v>29</v>
      </c>
      <c r="I18" s="1" t="s">
        <v>50</v>
      </c>
      <c r="J18" s="1" t="s">
        <v>47</v>
      </c>
      <c r="K18" s="1" t="s">
        <v>194</v>
      </c>
      <c r="L18" s="2"/>
      <c r="M18" s="2"/>
      <c r="N18" s="2"/>
      <c r="O18" s="2"/>
      <c r="P18" s="2"/>
      <c r="Q18" s="2"/>
      <c r="R18" s="2"/>
      <c r="S18" s="2"/>
      <c r="T18" s="2"/>
      <c r="U18" s="2"/>
      <c r="V18" s="2"/>
      <c r="W18" s="2"/>
      <c r="X18" s="2"/>
      <c r="Y18" s="2"/>
      <c r="Z18" s="2"/>
      <c r="AA18" s="2"/>
      <c r="AB18" s="2"/>
      <c r="AC18" s="2"/>
    </row>
    <row r="19">
      <c r="A19" s="1"/>
      <c r="B19" s="1">
        <v>18.0</v>
      </c>
      <c r="C19" s="2"/>
      <c r="D19" s="1" t="s">
        <v>196</v>
      </c>
      <c r="E19" s="2" t="str">
        <f>IFERROR(__xludf.DUMMYFUNCTION("GOOGLETRANSLATE(D19,""fr"",""en"")"),"The monster for depression and fog for the fact that I am lost or the mask to show that I am well.")</f>
        <v>The monster for depression and fog for the fact that I am lost or the mask to show that I am well.</v>
      </c>
      <c r="F19" s="1" t="s">
        <v>138</v>
      </c>
      <c r="G19" s="3" t="str">
        <f>IFERROR(__xludf.DUMMYFUNCTION("GOOGLETRANSLATE(F19,""fr"",""en"")"),"The whole")</f>
        <v>The whole</v>
      </c>
      <c r="H19" s="1" t="s">
        <v>145</v>
      </c>
      <c r="I19" s="1" t="s">
        <v>197</v>
      </c>
      <c r="J19" s="1" t="s">
        <v>198</v>
      </c>
      <c r="K19" s="1" t="s">
        <v>199</v>
      </c>
      <c r="L19" s="2"/>
      <c r="M19" s="2"/>
      <c r="N19" s="2"/>
      <c r="O19" s="2"/>
      <c r="P19" s="2"/>
      <c r="Q19" s="2"/>
      <c r="R19" s="2"/>
      <c r="S19" s="2"/>
      <c r="T19" s="2"/>
      <c r="U19" s="2"/>
      <c r="V19" s="2"/>
      <c r="W19" s="2"/>
      <c r="X19" s="2"/>
      <c r="Y19" s="2"/>
      <c r="Z19" s="2"/>
      <c r="AA19" s="2"/>
      <c r="AB19" s="2"/>
      <c r="AC19" s="2"/>
    </row>
    <row r="20">
      <c r="A20" s="1" t="s">
        <v>14</v>
      </c>
      <c r="B20" s="1">
        <v>19.0</v>
      </c>
      <c r="C20" s="2"/>
      <c r="D20" s="1" t="s">
        <v>200</v>
      </c>
      <c r="E20" s="2" t="str">
        <f>IFERROR(__xludf.DUMMYFUNCTION("GOOGLETRANSLATE(D20,""fr"",""en"")"),"I see a huge monster. It’s the bane that I have at the bottom of me with my head. For me it's anger, the rage I have deep inside me. I'm almost afraid.")</f>
        <v>I see a huge monster. It’s the bane that I have at the bottom of me with my head. For me it's anger, the rage I have deep inside me. I'm almost afraid.</v>
      </c>
      <c r="F20" s="1" t="s">
        <v>201</v>
      </c>
      <c r="G20" s="3" t="str">
        <f>IFERROR(__xludf.DUMMYFUNCTION("GOOGLETRANSLATE(F20,""fr"",""en"")"),"The whole
It represents, if I had to give a title, it represents point depression. That is exactly what I feel.
")</f>
        <v>The whole
It represents, if I had to give a title, it represents point depression. That is exactly what I feel.
</v>
      </c>
      <c r="H20" s="1" t="s">
        <v>139</v>
      </c>
      <c r="I20" s="1" t="s">
        <v>202</v>
      </c>
      <c r="J20" s="1" t="s">
        <v>203</v>
      </c>
      <c r="K20" s="1" t="s">
        <v>204</v>
      </c>
      <c r="L20" s="2"/>
      <c r="M20" s="2"/>
      <c r="N20" s="2"/>
      <c r="O20" s="2"/>
      <c r="P20" s="2"/>
      <c r="Q20" s="2"/>
      <c r="R20" s="2"/>
      <c r="S20" s="2"/>
      <c r="T20" s="2"/>
      <c r="U20" s="2"/>
      <c r="V20" s="2"/>
      <c r="W20" s="2"/>
      <c r="X20" s="2"/>
      <c r="Y20" s="2"/>
      <c r="Z20" s="2"/>
      <c r="AA20" s="2"/>
      <c r="AB20" s="2"/>
      <c r="AC20" s="2"/>
    </row>
    <row r="21">
      <c r="A21" s="2"/>
      <c r="B21" s="1">
        <v>20.0</v>
      </c>
      <c r="C21" s="2"/>
      <c r="D21" s="1" t="s">
        <v>205</v>
      </c>
      <c r="E21" s="2" t="str">
        <f>IFERROR(__xludf.DUMMYFUNCTION("GOOGLETRANSLATE(D21,""fr"",""en"")"),"This is all the darkness, the void, the darkness that I feel permanently. She scares this one.")</f>
        <v>This is all the darkness, the void, the darkness that I feel permanently. She scares this one.</v>
      </c>
      <c r="F21" s="1" t="s">
        <v>138</v>
      </c>
      <c r="G21" s="3" t="str">
        <f>IFERROR(__xludf.DUMMYFUNCTION("GOOGLETRANSLATE(F21,""fr"",""en"")"),"The whole")</f>
        <v>The whole</v>
      </c>
      <c r="H21" s="1" t="s">
        <v>145</v>
      </c>
      <c r="I21" s="1" t="s">
        <v>206</v>
      </c>
      <c r="J21" s="1" t="s">
        <v>97</v>
      </c>
      <c r="K21" s="1" t="s">
        <v>207</v>
      </c>
      <c r="L21" s="2"/>
      <c r="M21" s="2"/>
      <c r="N21" s="2"/>
      <c r="O21" s="2"/>
      <c r="P21" s="2"/>
      <c r="Q21" s="2"/>
      <c r="R21" s="2"/>
      <c r="S21" s="2"/>
      <c r="T21" s="2"/>
      <c r="U21" s="2"/>
      <c r="V21" s="2"/>
      <c r="W21" s="2"/>
      <c r="X21" s="2"/>
      <c r="Y21" s="2"/>
      <c r="Z21" s="2"/>
      <c r="AA21" s="2"/>
      <c r="AB21" s="2"/>
      <c r="AC21" s="2"/>
    </row>
    <row r="22">
      <c r="A22" s="2"/>
      <c r="B22" s="1">
        <v>21.0</v>
      </c>
      <c r="C22" s="2"/>
      <c r="D22" s="1" t="s">
        <v>208</v>
      </c>
      <c r="E22" s="2" t="str">
        <f>IFERROR(__xludf.DUMMYFUNCTION("GOOGLETRANSLATE(D22,""fr"",""en"")"),"A monster that wants and that engulfs me. She scares this one.")</f>
        <v>A monster that wants and that engulfs me. She scares this one.</v>
      </c>
      <c r="F22" s="1" t="s">
        <v>138</v>
      </c>
      <c r="G22" s="3" t="str">
        <f>IFERROR(__xludf.DUMMYFUNCTION("GOOGLETRANSLATE(F22,""fr"",""en"")"),"The whole")</f>
        <v>The whole</v>
      </c>
      <c r="H22" s="1" t="s">
        <v>139</v>
      </c>
      <c r="I22" s="1" t="s">
        <v>192</v>
      </c>
      <c r="J22" s="1" t="s">
        <v>209</v>
      </c>
      <c r="K22" s="1" t="s">
        <v>210</v>
      </c>
      <c r="L22" s="2"/>
      <c r="M22" s="2"/>
      <c r="N22" s="2"/>
      <c r="O22" s="2"/>
      <c r="P22" s="2"/>
      <c r="Q22" s="2"/>
      <c r="R22" s="2"/>
      <c r="S22" s="2"/>
      <c r="T22" s="2"/>
      <c r="U22" s="2"/>
      <c r="V22" s="2"/>
      <c r="W22" s="2"/>
      <c r="X22" s="2"/>
      <c r="Y22" s="2"/>
      <c r="Z22" s="2"/>
      <c r="AA22" s="2"/>
      <c r="AB22" s="2"/>
      <c r="AC22" s="2"/>
    </row>
    <row r="23">
      <c r="A23" s="2"/>
      <c r="B23" s="2"/>
      <c r="C23" s="2"/>
      <c r="D23" s="2"/>
      <c r="E23" s="2" t="str">
        <f>IFERROR(__xludf.DUMMYFUNCTION("GOOGLETRANSLATE(D23,""fr"",""en"")"),"#VALUE!")</f>
        <v>#VALUE!</v>
      </c>
      <c r="F23" s="2"/>
      <c r="G23" s="3" t="str">
        <f>IFERROR(__xludf.DUMMYFUNCTION("GOOGLETRANSLATE(F23,""fr"",""en"")"),"#VALUE!")</f>
        <v>#VALUE!</v>
      </c>
      <c r="H23" s="2"/>
      <c r="I23" s="2"/>
      <c r="J23" s="2"/>
      <c r="K23" s="2"/>
      <c r="L23" s="2"/>
      <c r="M23" s="2"/>
      <c r="N23" s="2"/>
      <c r="O23" s="2"/>
      <c r="P23" s="2"/>
      <c r="Q23" s="2"/>
      <c r="R23" s="2"/>
      <c r="S23" s="2"/>
      <c r="T23" s="2"/>
      <c r="U23" s="2"/>
      <c r="V23" s="2"/>
      <c r="W23" s="2"/>
      <c r="X23" s="2"/>
      <c r="Y23" s="2"/>
      <c r="Z23" s="2"/>
      <c r="AA23" s="2"/>
      <c r="AB23" s="2"/>
      <c r="AC23" s="2"/>
    </row>
    <row r="24">
      <c r="A24" s="2"/>
      <c r="B24" s="2"/>
      <c r="C24" s="2"/>
      <c r="D24" s="2"/>
      <c r="E24" s="2" t="str">
        <f>IFERROR(__xludf.DUMMYFUNCTION("GOOGLETRANSLATE(D24,""fr"",""en"")"),"#VALUE!")</f>
        <v>#VALUE!</v>
      </c>
      <c r="F24" s="2"/>
      <c r="G24" s="3" t="str">
        <f>IFERROR(__xludf.DUMMYFUNCTION("GOOGLETRANSLATE(F24,""fr"",""en"")"),"#VALUE!")</f>
        <v>#VALUE!</v>
      </c>
      <c r="H24" s="2"/>
      <c r="I24" s="2"/>
      <c r="J24" s="2"/>
      <c r="K24" s="2"/>
      <c r="L24" s="2"/>
      <c r="M24" s="2"/>
      <c r="N24" s="2"/>
      <c r="O24" s="2"/>
      <c r="P24" s="2"/>
      <c r="Q24" s="2"/>
      <c r="R24" s="2"/>
      <c r="S24" s="2"/>
      <c r="T24" s="2"/>
      <c r="U24" s="2"/>
      <c r="V24" s="2"/>
      <c r="W24" s="2"/>
      <c r="X24" s="2"/>
      <c r="Y24" s="2"/>
      <c r="Z24" s="2"/>
      <c r="AA24" s="2"/>
      <c r="AB24" s="2"/>
      <c r="AC24" s="2"/>
    </row>
    <row r="25">
      <c r="A25" s="1" t="s">
        <v>15</v>
      </c>
      <c r="B25" s="1">
        <v>22.0</v>
      </c>
      <c r="C25" s="2"/>
      <c r="D25" s="1" t="s">
        <v>211</v>
      </c>
      <c r="E25" s="2" t="str">
        <f>IFERROR(__xludf.DUMMYFUNCTION("GOOGLETRANSLATE(D25,""fr"",""en"")"),"I would say a butterfly which has just been transformed between the larva and the butterfly")</f>
        <v>I would say a butterfly which has just been transformed between the larva and the butterfly</v>
      </c>
      <c r="F25" s="1" t="s">
        <v>138</v>
      </c>
      <c r="G25" s="3" t="str">
        <f>IFERROR(__xludf.DUMMYFUNCTION("GOOGLETRANSLATE(F25,""fr"",""en"")"),"The whole")</f>
        <v>The whole</v>
      </c>
      <c r="H25" s="1" t="s">
        <v>139</v>
      </c>
      <c r="I25" s="1" t="s">
        <v>41</v>
      </c>
      <c r="J25" s="1" t="s">
        <v>42</v>
      </c>
      <c r="K25" s="1" t="s">
        <v>212</v>
      </c>
      <c r="L25" s="2"/>
      <c r="M25" s="2"/>
      <c r="N25" s="2"/>
      <c r="O25" s="2"/>
      <c r="P25" s="2"/>
      <c r="Q25" s="2"/>
      <c r="R25" s="2"/>
      <c r="S25" s="2"/>
      <c r="T25" s="2"/>
      <c r="U25" s="2"/>
      <c r="V25" s="2"/>
      <c r="W25" s="2"/>
      <c r="X25" s="2"/>
      <c r="Y25" s="2"/>
      <c r="Z25" s="2"/>
      <c r="AA25" s="2"/>
      <c r="AB25" s="2"/>
      <c r="AC25" s="2"/>
    </row>
    <row r="26">
      <c r="A26" s="2"/>
      <c r="B26" s="1">
        <v>23.0</v>
      </c>
      <c r="C26" s="2"/>
      <c r="D26" s="1" t="s">
        <v>213</v>
      </c>
      <c r="E26" s="2" t="str">
        <f>IFERROR(__xludf.DUMMYFUNCTION("GOOGLETRANSLATE(D26,""fr"",""en"")"),"I see wings. I don't know about that one.")</f>
        <v>I see wings. I don't know about that one.</v>
      </c>
      <c r="F26" s="1" t="s">
        <v>214</v>
      </c>
      <c r="G26" s="3" t="str">
        <f>IFERROR(__xludf.DUMMYFUNCTION("GOOGLETRANSLATE(F26,""fr"",""en"")"),"Right and left side part (D4)")</f>
        <v>Right and left side part (D4)</v>
      </c>
      <c r="H26" s="1" t="s">
        <v>215</v>
      </c>
      <c r="I26" s="1" t="s">
        <v>53</v>
      </c>
      <c r="J26" s="1" t="s">
        <v>55</v>
      </c>
      <c r="K26" s="1" t="s">
        <v>94</v>
      </c>
      <c r="L26" s="2"/>
      <c r="M26" s="2"/>
      <c r="N26" s="2"/>
      <c r="O26" s="2"/>
      <c r="P26" s="2"/>
      <c r="Q26" s="2"/>
      <c r="R26" s="2"/>
      <c r="S26" s="2"/>
      <c r="T26" s="2"/>
      <c r="U26" s="2"/>
      <c r="V26" s="2"/>
      <c r="W26" s="2"/>
      <c r="X26" s="2"/>
      <c r="Y26" s="2"/>
      <c r="Z26" s="2"/>
      <c r="AA26" s="2"/>
      <c r="AB26" s="2"/>
      <c r="AC26" s="2"/>
    </row>
    <row r="27">
      <c r="A27" s="2"/>
      <c r="B27" s="1">
        <v>24.0</v>
      </c>
      <c r="C27" s="2"/>
      <c r="D27" s="1" t="s">
        <v>216</v>
      </c>
      <c r="E27" s="2" t="str">
        <f>IFERROR(__xludf.DUMMYFUNCTION("GOOGLETRANSLATE(D27,""fr"",""en"")"),"Wings of a butterfly that has just transformed that goes into life but it is black. It looks like he's going to face life but not completely confront because it is all black and does not yet have its colors. It's a bit of me facing the outside world. Ther"&amp;"e is this front monster that prevents me from taking off.
So.
")</f>
        <v>Wings of a butterfly that has just transformed that goes into life but it is black. It looks like he's going to face life but not completely confront because it is all black and does not yet have its colors. It's a bit of me facing the outside world. There is this front monster that prevents me from taking off.
So.
</v>
      </c>
      <c r="F27" s="1" t="s">
        <v>217</v>
      </c>
      <c r="G27" s="3" t="str">
        <f>IFERROR(__xludf.DUMMYFUNCTION("GOOGLETRANSLATE(F27,""fr"",""en"")"),"D4 + all")</f>
        <v>D4 + all</v>
      </c>
      <c r="H27" s="1" t="s">
        <v>171</v>
      </c>
      <c r="I27" s="1" t="s">
        <v>218</v>
      </c>
      <c r="J27" s="1" t="s">
        <v>219</v>
      </c>
      <c r="K27" s="1" t="s">
        <v>220</v>
      </c>
      <c r="L27" s="2"/>
      <c r="M27" s="2"/>
      <c r="N27" s="2"/>
      <c r="O27" s="2"/>
      <c r="P27" s="2"/>
      <c r="Q27" s="2"/>
      <c r="R27" s="2"/>
      <c r="S27" s="2"/>
      <c r="T27" s="2"/>
      <c r="U27" s="2"/>
      <c r="V27" s="2"/>
      <c r="W27" s="2"/>
      <c r="X27" s="2"/>
      <c r="Y27" s="2"/>
      <c r="Z27" s="2"/>
      <c r="AA27" s="2"/>
      <c r="AB27" s="2"/>
      <c r="AC27" s="2"/>
    </row>
    <row r="28">
      <c r="A28" s="2"/>
      <c r="B28" s="2"/>
      <c r="C28" s="2"/>
      <c r="D28" s="2"/>
      <c r="E28" s="2" t="str">
        <f>IFERROR(__xludf.DUMMYFUNCTION("GOOGLETRANSLATE(D28,""fr"",""en"")"),"#VALUE!")</f>
        <v>#VALUE!</v>
      </c>
      <c r="F28" s="2"/>
      <c r="G28" s="3" t="str">
        <f>IFERROR(__xludf.DUMMYFUNCTION("GOOGLETRANSLATE(F28,""fr"",""en"")"),"#VALUE!")</f>
        <v>#VALUE!</v>
      </c>
      <c r="H28" s="2"/>
      <c r="I28" s="2"/>
      <c r="J28" s="2"/>
      <c r="K28" s="2"/>
      <c r="L28" s="2"/>
      <c r="M28" s="2"/>
      <c r="N28" s="2"/>
      <c r="O28" s="2"/>
      <c r="P28" s="2"/>
      <c r="Q28" s="2"/>
      <c r="R28" s="2"/>
      <c r="S28" s="2"/>
      <c r="T28" s="2"/>
      <c r="U28" s="2"/>
      <c r="V28" s="2"/>
      <c r="W28" s="2"/>
      <c r="X28" s="2"/>
      <c r="Y28" s="2"/>
      <c r="Z28" s="2"/>
      <c r="AA28" s="2"/>
      <c r="AB28" s="2"/>
      <c r="AC28" s="2"/>
    </row>
    <row r="29">
      <c r="A29" s="2"/>
      <c r="B29" s="2"/>
      <c r="C29" s="2"/>
      <c r="D29" s="2"/>
      <c r="E29" s="2" t="str">
        <f>IFERROR(__xludf.DUMMYFUNCTION("GOOGLETRANSLATE(D29,""fr"",""en"")"),"#VALUE!")</f>
        <v>#VALUE!</v>
      </c>
      <c r="F29" s="2"/>
      <c r="G29" s="3" t="str">
        <f>IFERROR(__xludf.DUMMYFUNCTION("GOOGLETRANSLATE(F29,""fr"",""en"")"),"#VALUE!")</f>
        <v>#VALUE!</v>
      </c>
      <c r="H29" s="2"/>
      <c r="I29" s="2"/>
      <c r="J29" s="2"/>
      <c r="K29" s="2"/>
      <c r="L29" s="2"/>
      <c r="M29" s="2"/>
      <c r="N29" s="2"/>
      <c r="O29" s="2"/>
      <c r="P29" s="2"/>
      <c r="Q29" s="2"/>
      <c r="R29" s="2"/>
      <c r="S29" s="2"/>
      <c r="T29" s="2"/>
      <c r="U29" s="2"/>
      <c r="V29" s="2"/>
      <c r="W29" s="2"/>
      <c r="X29" s="2"/>
      <c r="Y29" s="2"/>
      <c r="Z29" s="2"/>
      <c r="AA29" s="2"/>
      <c r="AB29" s="2"/>
      <c r="AC29" s="2"/>
    </row>
    <row r="30">
      <c r="A30" s="1" t="s">
        <v>16</v>
      </c>
      <c r="B30" s="1">
        <v>25.0</v>
      </c>
      <c r="C30" s="2"/>
      <c r="D30" s="1" t="s">
        <v>221</v>
      </c>
      <c r="E30" s="2" t="str">
        <f>IFERROR(__xludf.DUMMYFUNCTION("GOOGLETRANSLATE(D30,""fr"",""en"")"),"A sword ... black is less intense.")</f>
        <v>A sword ... black is less intense.</v>
      </c>
      <c r="F30" s="1" t="s">
        <v>222</v>
      </c>
      <c r="G30" s="3" t="str">
        <f>IFERROR(__xludf.DUMMYFUNCTION("GOOGLETRANSLATE(F30,""fr"",""en"")"),"Whole midline (D5) + the two upper projections (D6 x 2) (DD13)
If I had to name this it is anxiety, anxiety.
")</f>
        <v>Whole midline (D5) + the two upper projections (D6 x 2) (DD13)
If I had to name this it is anxiety, anxiety.
</v>
      </c>
      <c r="H30" s="1" t="s">
        <v>35</v>
      </c>
      <c r="I30" s="1" t="s">
        <v>84</v>
      </c>
      <c r="J30" s="1" t="s">
        <v>37</v>
      </c>
      <c r="K30" s="1" t="s">
        <v>223</v>
      </c>
      <c r="L30" s="2"/>
      <c r="M30" s="2"/>
      <c r="N30" s="2"/>
      <c r="O30" s="2"/>
      <c r="P30" s="2"/>
      <c r="Q30" s="2"/>
      <c r="R30" s="2"/>
      <c r="S30" s="2"/>
      <c r="T30" s="2"/>
      <c r="U30" s="2"/>
      <c r="V30" s="2"/>
      <c r="W30" s="2"/>
      <c r="X30" s="2"/>
      <c r="Y30" s="2"/>
      <c r="Z30" s="2"/>
      <c r="AA30" s="2"/>
      <c r="AB30" s="2"/>
      <c r="AC30" s="2"/>
    </row>
    <row r="31">
      <c r="A31" s="2"/>
      <c r="B31" s="1">
        <v>26.0</v>
      </c>
      <c r="C31" s="2"/>
      <c r="D31" s="6" t="s">
        <v>224</v>
      </c>
      <c r="E31" s="2" t="str">
        <f>IFERROR(__xludf.DUMMYFUNCTION("GOOGLETRANSLATE(D31,""fr"",""en"")"),"I
See the Monster before [Plate IV] as if the butterfly before [Plate V]
As if the sword was planted in the monster and passed through the butterfly which
would represent my heart.")</f>
        <v>I
See the Monster before [Plate IV] as if the butterfly before [Plate V]
As if the sword was planted in the monster and passed through the butterfly which
would represent my heart.</v>
      </c>
      <c r="F31" s="1" t="s">
        <v>225</v>
      </c>
      <c r="G31" s="3" t="str">
        <f>IFERROR(__xludf.DUMMYFUNCTION("GOOGLETRANSLATE(F31,""fr"",""en"")"),"All [butterfly seen in small clear tasks in the upper median axis (DD11), the sword in the DD13 and the monster in the right and left lateral parts (D4))
A sternum (DD11)
")</f>
        <v>All [butterfly seen in small clear tasks in the upper median axis (DD11), the sword in the DD13 and the monster in the right and left lateral parts (D4))
A sternum (DD11)
</v>
      </c>
      <c r="H31" s="1" t="s">
        <v>171</v>
      </c>
      <c r="I31" s="1" t="s">
        <v>226</v>
      </c>
      <c r="J31" s="1" t="s">
        <v>227</v>
      </c>
      <c r="K31" s="1" t="s">
        <v>228</v>
      </c>
      <c r="L31" s="2"/>
      <c r="M31" s="2"/>
      <c r="N31" s="2"/>
      <c r="O31" s="2"/>
      <c r="P31" s="2"/>
      <c r="Q31" s="2"/>
      <c r="R31" s="2"/>
      <c r="S31" s="2"/>
      <c r="T31" s="2"/>
      <c r="U31" s="2"/>
      <c r="V31" s="2"/>
      <c r="W31" s="2"/>
      <c r="X31" s="2"/>
      <c r="Y31" s="2"/>
      <c r="Z31" s="2"/>
      <c r="AA31" s="2"/>
      <c r="AB31" s="2"/>
      <c r="AC31" s="2"/>
    </row>
    <row r="32">
      <c r="A32" s="2"/>
      <c r="B32" s="1">
        <v>27.0</v>
      </c>
      <c r="C32" s="2"/>
      <c r="D32" s="1" t="s">
        <v>229</v>
      </c>
      <c r="E32" s="2" t="str">
        <f>IFERROR(__xludf.DUMMYFUNCTION("GOOGLETRANSLATE(D32,""fr"",""en"")"),"I have the impression that it represents when I have anxiety attacks ...")</f>
        <v>I have the impression that it represents when I have anxiety attacks ...</v>
      </c>
      <c r="F32" s="1" t="s">
        <v>138</v>
      </c>
      <c r="G32" s="3" t="str">
        <f>IFERROR(__xludf.DUMMYFUNCTION("GOOGLETRANSLATE(F32,""fr"",""en"")"),"The whole")</f>
        <v>The whole</v>
      </c>
      <c r="H32" s="1" t="s">
        <v>145</v>
      </c>
      <c r="I32" s="1" t="s">
        <v>197</v>
      </c>
      <c r="J32" s="1" t="s">
        <v>97</v>
      </c>
      <c r="K32" s="1" t="s">
        <v>207</v>
      </c>
      <c r="L32" s="2"/>
      <c r="M32" s="2"/>
      <c r="N32" s="2"/>
      <c r="O32" s="2"/>
      <c r="P32" s="2"/>
      <c r="Q32" s="2"/>
      <c r="R32" s="2"/>
      <c r="S32" s="2"/>
      <c r="T32" s="2"/>
      <c r="U32" s="2"/>
      <c r="V32" s="2"/>
      <c r="W32" s="2"/>
      <c r="X32" s="2"/>
      <c r="Y32" s="2"/>
      <c r="Z32" s="2"/>
      <c r="AA32" s="2"/>
      <c r="AB32" s="2"/>
      <c r="AC32" s="2"/>
    </row>
    <row r="33">
      <c r="A33" s="2"/>
      <c r="B33" s="1">
        <v>28.0</v>
      </c>
      <c r="C33" s="2"/>
      <c r="D33" s="1" t="s">
        <v>230</v>
      </c>
      <c r="E33" s="2" t="str">
        <f>IFERROR(__xludf.DUMMYFUNCTION("GOOGLETRANSLATE(D33,""fr"",""en"")"),"A knife planted in my heart. There is too much black, before there was red and space. There is no more space, everything is black, the heart was crossed by a sword.")</f>
        <v>A knife planted in my heart. There is too much black, before there was red and space. There is no more space, everything is black, the heart was crossed by a sword.</v>
      </c>
      <c r="F33" s="1" t="s">
        <v>231</v>
      </c>
      <c r="G33" s="3" t="str">
        <f>IFERROR(__xludf.DUMMYFUNCTION("GOOGLETRANSLATE(F33,""fr"",""en"")"),"DD11 + DD13")</f>
        <v>DD11 + DD13</v>
      </c>
      <c r="H33" s="1" t="s">
        <v>35</v>
      </c>
      <c r="I33" s="1" t="s">
        <v>232</v>
      </c>
      <c r="J33" s="1" t="s">
        <v>233</v>
      </c>
      <c r="K33" s="1" t="s">
        <v>234</v>
      </c>
      <c r="L33" s="2"/>
      <c r="M33" s="2"/>
      <c r="N33" s="2"/>
      <c r="O33" s="2"/>
      <c r="P33" s="2"/>
      <c r="Q33" s="2"/>
      <c r="R33" s="2"/>
      <c r="S33" s="2"/>
      <c r="T33" s="2"/>
      <c r="U33" s="2"/>
      <c r="V33" s="2"/>
      <c r="W33" s="2"/>
      <c r="X33" s="2"/>
      <c r="Y33" s="2"/>
      <c r="Z33" s="2"/>
      <c r="AA33" s="2"/>
      <c r="AB33" s="2"/>
      <c r="AC33" s="2"/>
    </row>
    <row r="34">
      <c r="A34" s="2"/>
      <c r="B34" s="1">
        <v>29.0</v>
      </c>
      <c r="C34" s="2"/>
      <c r="D34" s="1" t="s">
        <v>235</v>
      </c>
      <c r="E34" s="2" t="str">
        <f>IFERROR(__xludf.DUMMYFUNCTION("GOOGLETRANSLATE(D34,""fr"",""en"")"),"It represents death since the sword is in the shape of a cross ... Planting the sword in the heart is killing someone. It's like when I have my anxiety attacks. I could display it on the wall and say that it is my anxiety attacks.")</f>
        <v>It represents death since the sword is in the shape of a cross ... Planting the sword in the heart is killing someone. It's like when I have my anxiety attacks. I could display it on the wall and say that it is my anxiety attacks.</v>
      </c>
      <c r="F34" s="1" t="s">
        <v>138</v>
      </c>
      <c r="G34" s="3" t="str">
        <f>IFERROR(__xludf.DUMMYFUNCTION("GOOGLETRANSLATE(F34,""fr"",""en"")"),"The whole")</f>
        <v>The whole</v>
      </c>
      <c r="H34" s="1" t="s">
        <v>236</v>
      </c>
      <c r="I34" s="1" t="s">
        <v>197</v>
      </c>
      <c r="J34" s="1" t="s">
        <v>237</v>
      </c>
      <c r="K34" s="1" t="s">
        <v>238</v>
      </c>
      <c r="L34" s="2"/>
      <c r="M34" s="2"/>
      <c r="N34" s="2"/>
      <c r="O34" s="2"/>
      <c r="P34" s="2"/>
      <c r="Q34" s="2"/>
      <c r="R34" s="2"/>
      <c r="S34" s="2"/>
      <c r="T34" s="2"/>
      <c r="U34" s="2"/>
      <c r="V34" s="2"/>
      <c r="W34" s="2"/>
      <c r="X34" s="2"/>
      <c r="Y34" s="2"/>
      <c r="Z34" s="2"/>
      <c r="AA34" s="2"/>
      <c r="AB34" s="2"/>
      <c r="AC34" s="2"/>
    </row>
    <row r="35">
      <c r="A35" s="1"/>
      <c r="B35" s="1">
        <v>30.0</v>
      </c>
      <c r="C35" s="2"/>
      <c r="D35" s="1" t="s">
        <v>239</v>
      </c>
      <c r="E35" s="2" t="str">
        <f>IFERROR(__xludf.DUMMYFUNCTION("GOOGLETRANSLATE(D35,""fr"",""en"")"),"The sword has a form of cross but and is alive as if it had a superior force which would decide and not my will as if it depended on something else")</f>
        <v>The sword has a form of cross but and is alive as if it had a superior force which would decide and not my will as if it depended on something else</v>
      </c>
      <c r="F35" s="1" t="s">
        <v>240</v>
      </c>
      <c r="G35" s="3" t="str">
        <f>IFERROR(__xludf.DUMMYFUNCTION("GOOGLETRANSLATE(F35,""fr"",""en"")"),"DD13
The knife in the heart. The sword it looks like it has wings and eyes, a superior force on which we depend. No need for words, it's depression. We can have all the goodwill in the world but it is depressed syndrome.
")</f>
        <v>DD13
The knife in the heart. The sword it looks like it has wings and eyes, a superior force on which we depend. No need for words, it's depression. We can have all the goodwill in the world but it is depressed syndrome.
</v>
      </c>
      <c r="H35" s="1" t="s">
        <v>35</v>
      </c>
      <c r="I35" s="1" t="s">
        <v>232</v>
      </c>
      <c r="J35" s="1" t="s">
        <v>241</v>
      </c>
      <c r="K35" s="1" t="s">
        <v>242</v>
      </c>
      <c r="L35" s="2"/>
      <c r="M35" s="2"/>
      <c r="N35" s="2"/>
      <c r="O35" s="2"/>
      <c r="P35" s="2"/>
      <c r="Q35" s="2"/>
      <c r="R35" s="2"/>
      <c r="S35" s="2"/>
      <c r="T35" s="2"/>
      <c r="U35" s="2"/>
      <c r="V35" s="2"/>
      <c r="W35" s="2"/>
      <c r="X35" s="2"/>
      <c r="Y35" s="2"/>
      <c r="Z35" s="2"/>
      <c r="AA35" s="2"/>
      <c r="AB35" s="2"/>
      <c r="AC35" s="2"/>
    </row>
    <row r="36">
      <c r="A36" s="1" t="s">
        <v>17</v>
      </c>
      <c r="B36" s="1">
        <v>31.0</v>
      </c>
      <c r="C36" s="2"/>
      <c r="D36" s="1" t="s">
        <v>243</v>
      </c>
      <c r="E36" s="2" t="str">
        <f>IFERROR(__xludf.DUMMYFUNCTION("GOOGLETRANSLATE(D36,""fr"",""en"")"),"HM ... I don't know ... it worries me a little ... The image too much white and black is not black enough. It reminds me of air because the space seems fluid.")</f>
        <v>HM ... I don't know ... it worries me a little ... The image too much white and black is not black enough. It reminds me of air because the space seems fluid.</v>
      </c>
      <c r="F36" s="1" t="s">
        <v>244</v>
      </c>
      <c r="G36" s="3" t="str">
        <f>IFERROR(__xludf.DUMMYFUNCTION("GOOGLETRANSLATE(F36,""fr"",""en"")"),"The whole
This is the feeling I had. I had a ball until the penultimate.
I see elephants with their tubes that inspire the air (D1) [stare at the board for several seconds]. The colour. I can't be comfortable in the face of this image.
")</f>
        <v>The whole
This is the feeling I had. I had a ball until the penultimate.
I see elephants with their tubes that inspire the air (D1) [stare at the board for several seconds]. The colour. I can't be comfortable in the face of this image.
</v>
      </c>
      <c r="H36" s="1" t="s">
        <v>245</v>
      </c>
      <c r="I36" s="1" t="s">
        <v>146</v>
      </c>
      <c r="J36" s="1" t="s">
        <v>246</v>
      </c>
      <c r="K36" s="1" t="s">
        <v>247</v>
      </c>
      <c r="L36" s="2"/>
      <c r="M36" s="2"/>
      <c r="N36" s="2"/>
      <c r="O36" s="2"/>
      <c r="P36" s="2"/>
      <c r="Q36" s="2"/>
      <c r="R36" s="2"/>
      <c r="S36" s="2"/>
      <c r="T36" s="2"/>
      <c r="U36" s="2"/>
      <c r="V36" s="2"/>
      <c r="W36" s="2"/>
      <c r="X36" s="2"/>
      <c r="Y36" s="2"/>
      <c r="Z36" s="2"/>
      <c r="AA36" s="2"/>
      <c r="AB36" s="2"/>
      <c r="AC36" s="2"/>
    </row>
    <row r="37">
      <c r="A37" s="2"/>
      <c r="B37" s="1">
        <v>32.0</v>
      </c>
      <c r="C37" s="2"/>
      <c r="D37" s="1" t="s">
        <v>248</v>
      </c>
      <c r="E37" s="2" t="str">
        <f>IFERROR(__xludf.DUMMYFUNCTION("GOOGLETRANSLATE(D37,""fr"",""en"")"),"This is the freedom that we breathe fresh in the morning
Yeah frankly I don't know
It [the board] seems innocent, this gray is innocent compared to other images.
I believe that was what this feeling of freedom was looking for that I did not know."&amp;" This is what disrupts me.
")</f>
        <v>This is the freedom that we breathe fresh in the morning
Yeah frankly I don't know
It [the board] seems innocent, this gray is innocent compared to other images.
I believe that was what this feeling of freedom was looking for that I did not know. This is what disrupts me.
</v>
      </c>
      <c r="F37" s="1" t="s">
        <v>138</v>
      </c>
      <c r="G37" s="3" t="str">
        <f>IFERROR(__xludf.DUMMYFUNCTION("GOOGLETRANSLATE(F37,""fr"",""en"")"),"The whole")</f>
        <v>The whole</v>
      </c>
      <c r="H37" s="1" t="s">
        <v>145</v>
      </c>
      <c r="I37" s="1" t="s">
        <v>103</v>
      </c>
      <c r="J37" s="1" t="s">
        <v>237</v>
      </c>
      <c r="K37" s="1" t="s">
        <v>249</v>
      </c>
      <c r="L37" s="2"/>
      <c r="M37" s="2"/>
      <c r="N37" s="2"/>
      <c r="O37" s="2"/>
      <c r="P37" s="2"/>
      <c r="Q37" s="2"/>
      <c r="R37" s="2"/>
      <c r="S37" s="2"/>
      <c r="T37" s="2"/>
      <c r="U37" s="2"/>
      <c r="V37" s="2"/>
      <c r="W37" s="2"/>
      <c r="X37" s="2"/>
      <c r="Y37" s="2"/>
      <c r="Z37" s="2"/>
      <c r="AA37" s="2"/>
      <c r="AB37" s="2"/>
      <c r="AC37" s="2"/>
    </row>
    <row r="38">
      <c r="A38" s="2"/>
      <c r="B38" s="1"/>
      <c r="C38" s="2"/>
      <c r="D38" s="2"/>
      <c r="E38" s="2" t="str">
        <f>IFERROR(__xludf.DUMMYFUNCTION("GOOGLETRANSLATE(D38,""fr"",""en"")"),"#VALUE!")</f>
        <v>#VALUE!</v>
      </c>
      <c r="F38" s="2"/>
      <c r="G38" s="3" t="str">
        <f>IFERROR(__xludf.DUMMYFUNCTION("GOOGLETRANSLATE(F38,""fr"",""en"")"),"#VALUE!")</f>
        <v>#VALUE!</v>
      </c>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t="str">
        <f>IFERROR(__xludf.DUMMYFUNCTION("GOOGLETRANSLATE(D39,""fr"",""en"")"),"#VALUE!")</f>
        <v>#VALUE!</v>
      </c>
      <c r="F39" s="2"/>
      <c r="G39" s="3" t="str">
        <f>IFERROR(__xludf.DUMMYFUNCTION("GOOGLETRANSLATE(F39,""fr"",""en"")"),"#VALUE!")</f>
        <v>#VALUE!</v>
      </c>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t="str">
        <f>IFERROR(__xludf.DUMMYFUNCTION("GOOGLETRANSLATE(D40,""fr"",""en"")"),"#VALUE!")</f>
        <v>#VALUE!</v>
      </c>
      <c r="F40" s="2"/>
      <c r="G40" s="3" t="str">
        <f>IFERROR(__xludf.DUMMYFUNCTION("GOOGLETRANSLATE(F40,""fr"",""en"")"),"#VALUE!")</f>
        <v>#VALUE!</v>
      </c>
      <c r="H40" s="2"/>
      <c r="I40" s="2"/>
      <c r="J40" s="2"/>
      <c r="K40" s="2"/>
      <c r="L40" s="2"/>
      <c r="M40" s="2"/>
      <c r="N40" s="2"/>
      <c r="O40" s="2"/>
      <c r="P40" s="2"/>
      <c r="Q40" s="2"/>
      <c r="R40" s="2"/>
      <c r="S40" s="2"/>
      <c r="T40" s="2"/>
      <c r="U40" s="2"/>
      <c r="V40" s="2"/>
      <c r="W40" s="2"/>
      <c r="X40" s="2"/>
      <c r="Y40" s="2"/>
      <c r="Z40" s="2"/>
      <c r="AA40" s="2"/>
      <c r="AB40" s="2"/>
      <c r="AC40" s="2"/>
    </row>
    <row r="41">
      <c r="A41" s="1" t="s">
        <v>18</v>
      </c>
      <c r="B41" s="1">
        <v>33.0</v>
      </c>
      <c r="C41" s="2"/>
      <c r="D41" s="1" t="s">
        <v>250</v>
      </c>
      <c r="E41" s="2" t="str">
        <f>IFERROR(__xludf.DUMMYFUNCTION("GOOGLETRANSLATE(D41,""fr"",""en"")"),"Oh a lot of colors! Small marmots on the side")</f>
        <v>Oh a lot of colors! Small marmots on the side</v>
      </c>
      <c r="F41" s="6" t="s">
        <v>251</v>
      </c>
      <c r="G41" s="3" t="str">
        <f>IFERROR(__xludf.DUMMYFUNCTION("GOOGLETRANSLATE(F41,""fr"",""en"")"),"Left and right side pink parts (D1)")</f>
        <v>Left and right side pink parts (D1)</v>
      </c>
      <c r="H41" s="1" t="s">
        <v>29</v>
      </c>
      <c r="I41" s="1" t="s">
        <v>53</v>
      </c>
      <c r="J41" s="1" t="s">
        <v>42</v>
      </c>
      <c r="K41" s="1" t="s">
        <v>252</v>
      </c>
      <c r="L41" s="2"/>
      <c r="M41" s="2"/>
      <c r="N41" s="2"/>
      <c r="O41" s="2"/>
      <c r="P41" s="2"/>
      <c r="Q41" s="2"/>
      <c r="R41" s="2"/>
      <c r="S41" s="2"/>
      <c r="T41" s="2"/>
      <c r="U41" s="2"/>
      <c r="V41" s="2"/>
      <c r="W41" s="2"/>
      <c r="X41" s="2"/>
      <c r="Y41" s="2"/>
      <c r="Z41" s="2"/>
      <c r="AA41" s="2"/>
      <c r="AB41" s="2"/>
      <c r="AC41" s="2"/>
    </row>
    <row r="42">
      <c r="A42" s="2"/>
      <c r="B42" s="1">
        <v>34.0</v>
      </c>
      <c r="C42" s="2"/>
      <c r="D42" s="1" t="s">
        <v>253</v>
      </c>
      <c r="E42" s="2" t="str">
        <f>IFERROR(__xludf.DUMMYFUNCTION("GOOGLETRANSLATE(D42,""fr"",""en"")"),"A skull… dog bone. It's colorful. This card does not understand me at all. Limit it worries me because that is what I have never known.")</f>
        <v>A skull… dog bone. It's colorful. This card does not understand me at all. Limit it worries me because that is what I have never known.</v>
      </c>
      <c r="F42" s="1" t="s">
        <v>254</v>
      </c>
      <c r="G42" s="3" t="str">
        <f>IFERROR(__xludf.DUMMYFUNCTION("GOOGLETRANSLATE(F42,""fr"",""en"")"),"Upper green (D4)")</f>
        <v>Upper green (D4)</v>
      </c>
      <c r="H42" s="1" t="s">
        <v>29</v>
      </c>
      <c r="I42" s="1" t="s">
        <v>53</v>
      </c>
      <c r="J42" s="1" t="s">
        <v>55</v>
      </c>
      <c r="K42" s="1" t="s">
        <v>255</v>
      </c>
      <c r="L42" s="2"/>
      <c r="M42" s="2"/>
      <c r="N42" s="2"/>
      <c r="O42" s="2"/>
      <c r="P42" s="2"/>
      <c r="Q42" s="2"/>
      <c r="R42" s="2"/>
      <c r="S42" s="2"/>
      <c r="T42" s="2"/>
      <c r="U42" s="2"/>
      <c r="V42" s="2"/>
      <c r="W42" s="2"/>
      <c r="X42" s="2"/>
      <c r="Y42" s="2"/>
      <c r="Z42" s="2"/>
      <c r="AA42" s="2"/>
      <c r="AB42" s="2"/>
      <c r="AC42" s="2"/>
    </row>
    <row r="43">
      <c r="A43" s="2"/>
      <c r="B43" s="1">
        <v>35.0</v>
      </c>
      <c r="C43" s="2"/>
      <c r="D43" s="1" t="s">
        <v>256</v>
      </c>
      <c r="E43" s="2" t="str">
        <f>IFERROR(__xludf.DUMMYFUNCTION("GOOGLETRANSLATE(D43,""fr"",""en"")"),"My body fighting and worried me. These are all inaccessible things.")</f>
        <v>My body fighting and worried me. These are all inaccessible things.</v>
      </c>
      <c r="F43" s="1" t="s">
        <v>138</v>
      </c>
      <c r="G43" s="3" t="str">
        <f>IFERROR(__xludf.DUMMYFUNCTION("GOOGLETRANSLATE(F43,""fr"",""en"")"),"The whole")</f>
        <v>The whole</v>
      </c>
      <c r="H43" s="1" t="s">
        <v>145</v>
      </c>
      <c r="I43" s="1" t="s">
        <v>192</v>
      </c>
      <c r="J43" s="1" t="s">
        <v>47</v>
      </c>
      <c r="K43" s="1" t="s">
        <v>207</v>
      </c>
      <c r="L43" s="2"/>
      <c r="M43" s="2"/>
      <c r="N43" s="2"/>
      <c r="O43" s="2"/>
      <c r="P43" s="2"/>
      <c r="Q43" s="2"/>
      <c r="R43" s="2"/>
      <c r="S43" s="2"/>
      <c r="T43" s="2"/>
      <c r="U43" s="2"/>
      <c r="V43" s="2"/>
      <c r="W43" s="2"/>
      <c r="X43" s="2"/>
      <c r="Y43" s="2"/>
      <c r="Z43" s="2"/>
      <c r="AA43" s="2"/>
      <c r="AB43" s="2"/>
      <c r="AC43" s="2"/>
    </row>
    <row r="44">
      <c r="A44" s="2"/>
      <c r="B44" s="2"/>
      <c r="C44" s="2"/>
      <c r="D44" s="2"/>
      <c r="E44" s="2" t="str">
        <f>IFERROR(__xludf.DUMMYFUNCTION("GOOGLETRANSLATE(D44,""fr"",""en"")"),"#VALUE!")</f>
        <v>#VALUE!</v>
      </c>
      <c r="F44" s="2"/>
      <c r="G44" s="3" t="str">
        <f>IFERROR(__xludf.DUMMYFUNCTION("GOOGLETRANSLATE(F44,""fr"",""en"")"),"#VALUE!")</f>
        <v>#VALUE!</v>
      </c>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t="str">
        <f>IFERROR(__xludf.DUMMYFUNCTION("GOOGLETRANSLATE(D45,""fr"",""en"")"),"#VALUE!")</f>
        <v>#VALUE!</v>
      </c>
      <c r="F45" s="2"/>
      <c r="G45" s="3" t="str">
        <f>IFERROR(__xludf.DUMMYFUNCTION("GOOGLETRANSLATE(F45,""fr"",""en"")"),"#VALUE!")</f>
        <v>#VALUE!</v>
      </c>
      <c r="H45" s="2"/>
      <c r="I45" s="2"/>
      <c r="J45" s="2"/>
      <c r="K45" s="2"/>
      <c r="L45" s="2"/>
      <c r="M45" s="2"/>
      <c r="N45" s="2"/>
      <c r="O45" s="2"/>
      <c r="P45" s="2"/>
      <c r="Q45" s="2"/>
      <c r="R45" s="2"/>
      <c r="S45" s="2"/>
      <c r="T45" s="2"/>
      <c r="U45" s="2"/>
      <c r="V45" s="2"/>
      <c r="W45" s="2"/>
      <c r="X45" s="2"/>
      <c r="Y45" s="2"/>
      <c r="Z45" s="2"/>
      <c r="AA45" s="2"/>
      <c r="AB45" s="2"/>
      <c r="AC45" s="2"/>
    </row>
    <row r="46">
      <c r="A46" s="1" t="s">
        <v>19</v>
      </c>
      <c r="B46" s="1">
        <v>36.0</v>
      </c>
      <c r="C46" s="2"/>
      <c r="D46" s="1" t="s">
        <v>257</v>
      </c>
      <c r="E46" s="2" t="str">
        <f>IFERROR(__xludf.DUMMYFUNCTION("GOOGLETRANSLATE(D46,""fr"",""en"")"),"Still color [fold the eyes to show his dissatisfaction or his discomfort but smiles] deer woods
")</f>
        <v>Still color [fold the eyes to show his dissatisfaction or his discomfort but smiles] deer woods
</v>
      </c>
      <c r="F46" s="1" t="s">
        <v>258</v>
      </c>
      <c r="G46" s="3" t="str">
        <f>IFERROR(__xludf.DUMMYFUNCTION("GOOGLETRANSLATE(F46,""fr"",""en"")"),"Internal, right and left extension, from the upper part of the orange spot above the DBL media (DD7 x 2) (DD38)")</f>
        <v>Internal, right and left extension, from the upper part of the orange spot above the DBL media (DD7 x 2) (DD38)</v>
      </c>
      <c r="H46" s="1" t="s">
        <v>35</v>
      </c>
      <c r="I46" s="1" t="s">
        <v>53</v>
      </c>
      <c r="J46" s="1" t="s">
        <v>55</v>
      </c>
      <c r="K46" s="1" t="s">
        <v>94</v>
      </c>
      <c r="L46" s="2"/>
      <c r="M46" s="2"/>
      <c r="N46" s="2"/>
      <c r="O46" s="2"/>
      <c r="P46" s="2"/>
      <c r="Q46" s="2"/>
      <c r="R46" s="2"/>
      <c r="S46" s="2"/>
      <c r="T46" s="2"/>
      <c r="U46" s="2"/>
      <c r="V46" s="2"/>
      <c r="W46" s="2"/>
      <c r="X46" s="2"/>
      <c r="Y46" s="2"/>
      <c r="Z46" s="2"/>
      <c r="AA46" s="2"/>
      <c r="AB46" s="2"/>
      <c r="AC46" s="2"/>
    </row>
    <row r="47">
      <c r="A47" s="2"/>
      <c r="B47" s="1">
        <v>37.0</v>
      </c>
      <c r="C47" s="2"/>
      <c r="D47" s="1" t="s">
        <v>259</v>
      </c>
      <c r="E47" s="2" t="str">
        <f>IFERROR(__xludf.DUMMYFUNCTION("GOOGLETRANSLATE(D47,""fr"",""en"")"),"A rocket that takes off")</f>
        <v>A rocket that takes off</v>
      </c>
      <c r="F47" s="1" t="s">
        <v>260</v>
      </c>
      <c r="G47" s="3" t="str">
        <f>IFERROR(__xludf.DUMMYFUNCTION("GOOGLETRANSLATE(F47,""fr"",""en"")"),"In full pink lower third party (D6) + median axis (D5)
(D9)
")</f>
        <v>In full pink lower third party (D6) + median axis (D5)
(D9)
</v>
      </c>
      <c r="H47" s="1" t="s">
        <v>29</v>
      </c>
      <c r="I47" s="1" t="s">
        <v>232</v>
      </c>
      <c r="J47" s="1" t="s">
        <v>37</v>
      </c>
      <c r="K47" s="1" t="s">
        <v>94</v>
      </c>
      <c r="L47" s="2"/>
      <c r="M47" s="2"/>
      <c r="N47" s="2"/>
      <c r="O47" s="2"/>
      <c r="P47" s="2"/>
      <c r="Q47" s="2"/>
      <c r="R47" s="2"/>
      <c r="S47" s="2"/>
      <c r="T47" s="2"/>
      <c r="U47" s="2"/>
      <c r="V47" s="2"/>
      <c r="W47" s="2"/>
      <c r="X47" s="2"/>
      <c r="Y47" s="2"/>
      <c r="Z47" s="2"/>
      <c r="AA47" s="2"/>
      <c r="AB47" s="2"/>
      <c r="AC47" s="2"/>
    </row>
    <row r="48">
      <c r="A48" s="2"/>
      <c r="B48" s="1">
        <v>38.0</v>
      </c>
      <c r="C48" s="2"/>
      <c r="D48" s="1" t="s">
        <v>261</v>
      </c>
      <c r="E48" s="2" t="str">
        <f>IFERROR(__xludf.DUMMYFUNCTION("GOOGLETRANSLATE(D48,""fr"",""en"")"),"The progress of life. The pink of babies. It's the road to life and we get to orange, the red side, blood of death")</f>
        <v>The progress of life. The pink of babies. It's the road to life and we get to orange, the red side, blood of death</v>
      </c>
      <c r="F48" s="1" t="s">
        <v>262</v>
      </c>
      <c r="G48" s="3" t="str">
        <f>IFERROR(__xludf.DUMMYFUNCTION("GOOGLETRANSLATE(F48,""fr"",""en"")"),"The whole
The line of life on which we advance on it
")</f>
        <v>The whole
The line of life on which we advance on it
</v>
      </c>
      <c r="H48" s="1" t="s">
        <v>145</v>
      </c>
      <c r="I48" s="1" t="s">
        <v>123</v>
      </c>
      <c r="J48" s="1" t="s">
        <v>263</v>
      </c>
      <c r="K48" s="1" t="s">
        <v>264</v>
      </c>
      <c r="L48" s="2"/>
      <c r="M48" s="2"/>
      <c r="N48" s="2"/>
      <c r="O48" s="2"/>
      <c r="P48" s="2"/>
      <c r="Q48" s="2"/>
      <c r="R48" s="2"/>
      <c r="S48" s="2"/>
      <c r="T48" s="2"/>
      <c r="U48" s="2"/>
      <c r="V48" s="2"/>
      <c r="W48" s="2"/>
      <c r="X48" s="2"/>
      <c r="Y48" s="2"/>
      <c r="Z48" s="2"/>
      <c r="AA48" s="2"/>
      <c r="AB48" s="2"/>
      <c r="AC48" s="2"/>
    </row>
    <row r="49">
      <c r="A49" s="2"/>
      <c r="B49" s="1">
        <v>39.0</v>
      </c>
      <c r="C49" s="2"/>
      <c r="D49" s="1" t="s">
        <v>265</v>
      </c>
      <c r="E49" s="2" t="str">
        <f>IFERROR(__xludf.DUMMYFUNCTION("GOOGLETRANSLATE(D49,""fr"",""en"")"),"The door open to the suite. Life after death finally paradise or hell ... according to beliefs. This image is positive. She doesn't make me vibrate like the others where I felt the image. It seems so far from me.")</f>
        <v>The door open to the suite. Life after death finally paradise or hell ... according to beliefs. This image is positive. She doesn't make me vibrate like the others where I felt the image. It seems so far from me.</v>
      </c>
      <c r="F49" s="1" t="s">
        <v>266</v>
      </c>
      <c r="G49" s="3" t="str">
        <f>IFERROR(__xludf.DUMMYFUNCTION("GOOGLETRANSLATE(F49,""fr"",""en"")"),"EXTREMENTS OF THE INTERNAL, RIGHT AND GROK, from the upper part of the orange stain (DD25)
Really incredible what the images cause in the body.
")</f>
        <v>EXTREMENTS OF THE INTERNAL, RIGHT AND GROK, from the upper part of the orange stain (DD25)
Really incredible what the images cause in the body.
</v>
      </c>
      <c r="H49" s="1" t="s">
        <v>77</v>
      </c>
      <c r="I49" s="1" t="s">
        <v>50</v>
      </c>
      <c r="J49" s="1" t="s">
        <v>267</v>
      </c>
      <c r="K49" s="2"/>
      <c r="L49" s="2"/>
      <c r="M49" s="2"/>
      <c r="N49" s="2"/>
      <c r="O49" s="2"/>
      <c r="P49" s="2"/>
      <c r="Q49" s="2"/>
      <c r="R49" s="2"/>
      <c r="S49" s="2"/>
      <c r="T49" s="2"/>
      <c r="U49" s="2"/>
      <c r="V49" s="2"/>
      <c r="W49" s="2"/>
      <c r="X49" s="2"/>
      <c r="Y49" s="2"/>
      <c r="Z49" s="2"/>
      <c r="AA49" s="2"/>
      <c r="AB49" s="2"/>
      <c r="AC49" s="2"/>
    </row>
    <row r="50">
      <c r="A50" s="2"/>
      <c r="B50" s="1">
        <v>40.0</v>
      </c>
      <c r="C50" s="2"/>
      <c r="D50" s="1" t="s">
        <v>268</v>
      </c>
      <c r="E50" s="2" t="str">
        <f>IFERROR(__xludf.DUMMYFUNCTION("GOOGLETRANSLATE(D50,""fr"",""en"")"),"And again the butterfly there. I don't know")</f>
        <v>And again the butterfly there. I don't know</v>
      </c>
      <c r="F50" s="1" t="s">
        <v>269</v>
      </c>
      <c r="G50" s="3" t="str">
        <f>IFERROR(__xludf.DUMMYFUNCTION("GOOGLETRANSLATE(F50,""fr"",""en"")"),"Two central dark spots of the D11
Nostrils of an animal or horse (DDBL23 + DDBL22)
")</f>
        <v>Two central dark spots of the D11
Nostrils of an animal or horse (DDBL23 + DDBL22)
</v>
      </c>
      <c r="H50" s="1" t="s">
        <v>35</v>
      </c>
      <c r="I50" s="1" t="s">
        <v>50</v>
      </c>
      <c r="J50" s="1" t="s">
        <v>42</v>
      </c>
      <c r="K50" s="1" t="s">
        <v>270</v>
      </c>
      <c r="L50" s="2"/>
      <c r="M50" s="2"/>
      <c r="N50" s="2"/>
      <c r="O50" s="2"/>
      <c r="P50" s="2"/>
      <c r="Q50" s="2"/>
      <c r="R50" s="2"/>
      <c r="S50" s="2"/>
      <c r="T50" s="2"/>
      <c r="U50" s="2"/>
      <c r="V50" s="2"/>
      <c r="W50" s="2"/>
      <c r="X50" s="2"/>
      <c r="Y50" s="2"/>
      <c r="Z50" s="2"/>
      <c r="AA50" s="2"/>
      <c r="AB50" s="2"/>
      <c r="AC50" s="2"/>
    </row>
    <row r="51">
      <c r="A51" s="1"/>
      <c r="B51" s="1">
        <v>41.0</v>
      </c>
      <c r="C51" s="2"/>
      <c r="D51" s="1" t="s">
        <v>271</v>
      </c>
      <c r="E51" s="2" t="str">
        <f>IFERROR(__xludf.DUMMYFUNCTION("GOOGLETRANSLATE(D51,""fr"",""en"")"),"It also makes me think of freedom, full of like ...")</f>
        <v>It also makes me think of freedom, full of like ...</v>
      </c>
      <c r="F51" s="1" t="s">
        <v>138</v>
      </c>
      <c r="G51" s="3" t="str">
        <f>IFERROR(__xludf.DUMMYFUNCTION("GOOGLETRANSLATE(F51,""fr"",""en"")"),"The whole")</f>
        <v>The whole</v>
      </c>
      <c r="H51" s="1" t="s">
        <v>145</v>
      </c>
      <c r="I51" s="1" t="s">
        <v>50</v>
      </c>
      <c r="J51" s="1" t="s">
        <v>263</v>
      </c>
      <c r="K51" s="2"/>
      <c r="L51" s="2"/>
      <c r="M51" s="2"/>
      <c r="N51" s="2"/>
      <c r="O51" s="2"/>
      <c r="P51" s="2"/>
      <c r="Q51" s="2"/>
      <c r="R51" s="2"/>
      <c r="S51" s="2"/>
      <c r="T51" s="2"/>
      <c r="U51" s="2"/>
      <c r="V51" s="2"/>
      <c r="W51" s="2"/>
      <c r="X51" s="2"/>
      <c r="Y51" s="2"/>
      <c r="Z51" s="2"/>
      <c r="AA51" s="2"/>
      <c r="AB51" s="2"/>
      <c r="AC51" s="2"/>
    </row>
    <row r="52">
      <c r="A52" s="1"/>
      <c r="B52" s="1">
        <v>42.0</v>
      </c>
      <c r="C52" s="2"/>
      <c r="D52" s="1" t="s">
        <v>272</v>
      </c>
      <c r="E52" s="2" t="str">
        <f>IFERROR(__xludf.DUMMYFUNCTION("GOOGLETRANSLATE(D52,""fr"",""en"")"),"Since there are several colors, it is being happy, marveling in front of every detail of life.")</f>
        <v>Since there are several colors, it is being happy, marveling in front of every detail of life.</v>
      </c>
      <c r="F52" s="1" t="s">
        <v>138</v>
      </c>
      <c r="G52" s="3" t="str">
        <f>IFERROR(__xludf.DUMMYFUNCTION("GOOGLETRANSLATE(F52,""fr"",""en"")"),"The whole")</f>
        <v>The whole</v>
      </c>
      <c r="H52" s="1" t="s">
        <v>145</v>
      </c>
      <c r="I52" s="1" t="s">
        <v>166</v>
      </c>
      <c r="J52" s="1" t="s">
        <v>263</v>
      </c>
      <c r="K52" s="2"/>
      <c r="L52" s="2"/>
      <c r="M52" s="2"/>
      <c r="N52" s="2"/>
      <c r="O52" s="2"/>
      <c r="P52" s="2"/>
      <c r="Q52" s="2"/>
      <c r="R52" s="2"/>
      <c r="S52" s="2"/>
      <c r="T52" s="2"/>
      <c r="U52" s="2"/>
      <c r="V52" s="2"/>
      <c r="W52" s="2"/>
      <c r="X52" s="2"/>
      <c r="Y52" s="2"/>
      <c r="Z52" s="2"/>
      <c r="AA52" s="2"/>
      <c r="AB52" s="2"/>
      <c r="AC52" s="2"/>
    </row>
    <row r="53">
      <c r="A53" s="1"/>
      <c r="B53" s="1">
        <v>43.0</v>
      </c>
      <c r="C53" s="2"/>
      <c r="D53" s="1" t="s">
        <v>273</v>
      </c>
      <c r="E53" s="2" t="str">
        <f>IFERROR(__xludf.DUMMYFUNCTION("GOOGLETRANSLATE(D53,""fr"",""en"")"),"Pink as if life is beautiful.")</f>
        <v>Pink as if life is beautiful.</v>
      </c>
      <c r="F53" s="1" t="s">
        <v>274</v>
      </c>
      <c r="G53" s="3" t="str">
        <f>IFERROR(__xludf.DUMMYFUNCTION("GOOGLETRANSLATE(F53,""fr"",""en"")"),"In full pink third party (D6)")</f>
        <v>In full pink third party (D6)</v>
      </c>
      <c r="H53" s="1" t="s">
        <v>29</v>
      </c>
      <c r="I53" s="1" t="s">
        <v>123</v>
      </c>
      <c r="J53" s="1" t="s">
        <v>263</v>
      </c>
      <c r="K53" s="1"/>
      <c r="L53" s="2"/>
      <c r="M53" s="2"/>
      <c r="N53" s="2"/>
      <c r="O53" s="2"/>
      <c r="P53" s="2"/>
      <c r="Q53" s="2"/>
      <c r="R53" s="2"/>
      <c r="S53" s="2"/>
      <c r="T53" s="2"/>
      <c r="U53" s="2"/>
      <c r="V53" s="2"/>
      <c r="W53" s="2"/>
      <c r="X53" s="2"/>
      <c r="Y53" s="2"/>
      <c r="Z53" s="2"/>
      <c r="AA53" s="2"/>
      <c r="AB53" s="2"/>
      <c r="AC53" s="2"/>
    </row>
    <row r="54">
      <c r="A54" s="1"/>
      <c r="B54" s="1">
        <v>44.0</v>
      </c>
      <c r="C54" s="2"/>
      <c r="D54" s="1" t="s">
        <v>275</v>
      </c>
      <c r="E54" s="2" t="str">
        <f>IFERROR(__xludf.DUMMYFUNCTION("GOOGLETRANSLATE(D54,""fr"",""en"")"),"The pink of marmots like when the emerging babies, they are a bit purplish. I find it hard on this plane [begins to say the word board without finishing the word] ... the colors
I don't know ... frankly I don't know
")</f>
        <v>The pink of marmots like when the emerging babies, they are a bit purplish. I find it hard on this plane [begins to say the word board without finishing the word] ... the colors
I don't know ... frankly I don't know
</v>
      </c>
      <c r="F54" s="1" t="s">
        <v>276</v>
      </c>
      <c r="G54" s="3" t="str">
        <f>IFERROR(__xludf.DUMMYFUNCTION("GOOGLETRANSLATE(F54,""fr"",""en"")"),"In full pink third party
The marmots make me think of the mountain and hiking and freedom. I feel like I am not in my place. It's like batteries. The most and the most do they turn in.
")</f>
        <v>In full pink third party
The marmots make me think of the mountain and hiking and freedom. I feel like I am not in my place. It's like batteries. The most and the most do they turn in.
</v>
      </c>
      <c r="H54" s="1" t="s">
        <v>29</v>
      </c>
      <c r="I54" s="1" t="s">
        <v>123</v>
      </c>
      <c r="J54" s="1" t="s">
        <v>277</v>
      </c>
      <c r="K54" s="1" t="s">
        <v>278</v>
      </c>
      <c r="L54" s="2"/>
      <c r="M54" s="2"/>
      <c r="N54" s="2"/>
      <c r="O54" s="2"/>
      <c r="P54" s="2"/>
      <c r="Q54" s="2"/>
      <c r="R54" s="2"/>
      <c r="S54" s="2"/>
      <c r="T54" s="2"/>
      <c r="U54" s="2"/>
      <c r="V54" s="2"/>
      <c r="W54" s="2"/>
      <c r="X54" s="2"/>
      <c r="Y54" s="2"/>
      <c r="Z54" s="2"/>
      <c r="AA54" s="2"/>
      <c r="AB54" s="2"/>
      <c r="AC54" s="2"/>
    </row>
    <row r="55">
      <c r="A55" s="1" t="s">
        <v>20</v>
      </c>
      <c r="B55" s="1">
        <v>45.0</v>
      </c>
      <c r="C55" s="2"/>
      <c r="D55" s="1" t="s">
        <v>279</v>
      </c>
      <c r="E55" s="2" t="str">
        <f>IFERROR(__xludf.DUMMYFUNCTION("GOOGLETRANSLATE(D55,""fr"",""en"")"),"She is beautiful that one
A field of flowers
")</f>
        <v>She is beautiful that one
A field of flowers
</v>
      </c>
      <c r="F55" s="1" t="s">
        <v>138</v>
      </c>
      <c r="G55" s="3" t="str">
        <f>IFERROR(__xludf.DUMMYFUNCTION("GOOGLETRANSLATE(F55,""fr"",""en"")"),"The whole")</f>
        <v>The whole</v>
      </c>
      <c r="H55" s="1" t="s">
        <v>145</v>
      </c>
      <c r="I55" s="1" t="s">
        <v>280</v>
      </c>
      <c r="J55" s="1" t="s">
        <v>281</v>
      </c>
      <c r="K55" s="1" t="s">
        <v>282</v>
      </c>
      <c r="L55" s="2"/>
      <c r="M55" s="2"/>
      <c r="N55" s="2"/>
      <c r="O55" s="2"/>
      <c r="P55" s="2"/>
      <c r="Q55" s="2"/>
      <c r="R55" s="2"/>
      <c r="S55" s="2"/>
      <c r="T55" s="2"/>
      <c r="U55" s="2"/>
      <c r="V55" s="2"/>
      <c r="W55" s="2"/>
      <c r="X55" s="2"/>
      <c r="Y55" s="2"/>
      <c r="Z55" s="2"/>
      <c r="AA55" s="2"/>
      <c r="AB55" s="2"/>
      <c r="AC55" s="2"/>
    </row>
    <row r="56">
      <c r="A56" s="2"/>
      <c r="B56" s="1">
        <v>46.0</v>
      </c>
      <c r="C56" s="2"/>
      <c r="D56" s="1" t="s">
        <v>283</v>
      </c>
      <c r="E56" s="2" t="str">
        <f>IFERROR(__xludf.DUMMYFUNCTION("GOOGLETRANSLATE(D56,""fr"",""en"")"),"Fireworks. With these different colors, it makes me think of savoring the little moments of life you know as when we say to enjoy the little moments in life.")</f>
        <v>Fireworks. With these different colors, it makes me think of savoring the little moments of life you know as when we say to enjoy the little moments in life.</v>
      </c>
      <c r="F56" s="1" t="s">
        <v>284</v>
      </c>
      <c r="G56" s="3" t="str">
        <f>IFERROR(__xludf.DUMMYFUNCTION("GOOGLETRANSLATE(F56,""fr"",""en"")"),"The whole
I’m more comfortable in the face of this brochure. I have the impression that these three images, we could put them next to the other on the wall and that would be the goal.
")</f>
        <v>The whole
I’m more comfortable in the face of this brochure. I have the impression that these three images, we could put them next to the other on the wall and that would be the goal.
</v>
      </c>
      <c r="H56" s="1" t="s">
        <v>145</v>
      </c>
      <c r="I56" s="1" t="s">
        <v>280</v>
      </c>
      <c r="J56" s="1" t="s">
        <v>285</v>
      </c>
      <c r="K56" s="2"/>
      <c r="L56" s="2"/>
      <c r="M56" s="2"/>
      <c r="N56" s="2"/>
      <c r="O56" s="2"/>
      <c r="P56" s="2"/>
      <c r="Q56" s="2"/>
      <c r="R56" s="2"/>
      <c r="S56" s="2"/>
      <c r="T56" s="2"/>
      <c r="U56" s="2"/>
      <c r="V56" s="2"/>
      <c r="W56" s="2"/>
      <c r="X56" s="2"/>
      <c r="Y56" s="2"/>
      <c r="Z56" s="2"/>
      <c r="AA56" s="2"/>
      <c r="AB56" s="2"/>
      <c r="AC56" s="2"/>
    </row>
    <row r="57">
      <c r="A57" s="2"/>
      <c r="B57" s="1">
        <v>47.0</v>
      </c>
      <c r="C57" s="2"/>
      <c r="D57" s="1" t="s">
        <v>286</v>
      </c>
      <c r="E57" s="2" t="str">
        <f>IFERROR(__xludf.DUMMYFUNCTION("GOOGLETRANSLATE(D57,""fr"",""en"")"),"This is a positive image that I manage to accept. I am not shocked as for others, where there was like a barrier. This one inspires me the positive, life with a big V if I may say so, the fact of going better as if life is a final bouquet with moments whe"&amp;"n it sparkles and moments when it sparkles less. I like this image.")</f>
        <v>This is a positive image that I manage to accept. I am not shocked as for others, where there was like a barrier. This one inspires me the positive, life with a big V if I may say so, the fact of going better as if life is a final bouquet with moments when it sparkles and moments when it sparkles less. I like this image.</v>
      </c>
      <c r="F57" s="1" t="s">
        <v>287</v>
      </c>
      <c r="G57" s="3" t="str">
        <f>IFERROR(__xludf.DUMMYFUNCTION("GOOGLETRANSLATE(F57,""fr"",""en"")"),"The whole
There we find gray (D11). Everything is not always rosy. This is the meaning of life.
")</f>
        <v>The whole
There we find gray (D11). Everything is not always rosy. This is the meaning of life.
</v>
      </c>
      <c r="H57" s="1" t="s">
        <v>145</v>
      </c>
      <c r="I57" s="1" t="s">
        <v>232</v>
      </c>
      <c r="J57" s="1" t="s">
        <v>263</v>
      </c>
      <c r="K57" s="1" t="s">
        <v>288</v>
      </c>
      <c r="L57" s="2"/>
      <c r="M57" s="2"/>
      <c r="N57" s="2"/>
      <c r="O57" s="2"/>
      <c r="P57" s="2"/>
      <c r="Q57" s="2"/>
      <c r="R57" s="2"/>
      <c r="S57" s="2"/>
      <c r="T57" s="2"/>
      <c r="U57" s="2"/>
      <c r="V57" s="2"/>
      <c r="W57" s="2"/>
      <c r="X57" s="2"/>
      <c r="Y57" s="2"/>
      <c r="Z57" s="2"/>
      <c r="AA57" s="2"/>
      <c r="AB57" s="2"/>
      <c r="AC57" s="2"/>
    </row>
    <row r="58">
      <c r="A58" s="2"/>
      <c r="B58" s="1">
        <v>48.0</v>
      </c>
      <c r="C58" s="2"/>
      <c r="D58" s="1" t="s">
        <v>289</v>
      </c>
      <c r="E58" s="2" t="str">
        <f>IFERROR(__xludf.DUMMYFUNCTION("GOOGLETRANSLATE(D58,""fr"",""en"")"),"And you could say that the pink lines are the route I make here anyway, as if I was reborn.")</f>
        <v>And you could say that the pink lines are the route I make here anyway, as if I was reborn.</v>
      </c>
      <c r="F58" s="1" t="s">
        <v>290</v>
      </c>
      <c r="G58" s="3" t="str">
        <f>IFERROR(__xludf.DUMMYFUNCTION("GOOGLETRANSLATE(F58,""fr"",""en"")"),"The two lateral roses (D42)")</f>
        <v>The two lateral roses (D42)</v>
      </c>
      <c r="H58" s="1" t="s">
        <v>29</v>
      </c>
      <c r="I58" s="1" t="s">
        <v>166</v>
      </c>
      <c r="J58" s="1" t="s">
        <v>263</v>
      </c>
      <c r="K58" s="1" t="s">
        <v>207</v>
      </c>
      <c r="L58" s="2"/>
      <c r="M58" s="2"/>
      <c r="N58" s="2"/>
      <c r="O58" s="2"/>
      <c r="P58" s="2"/>
      <c r="Q58" s="2"/>
      <c r="R58" s="2"/>
      <c r="S58" s="2"/>
      <c r="T58" s="2"/>
      <c r="U58" s="2"/>
      <c r="V58" s="2"/>
      <c r="W58" s="2"/>
      <c r="X58" s="2"/>
      <c r="Y58" s="2"/>
      <c r="Z58" s="2"/>
      <c r="AA58" s="2"/>
      <c r="AB58" s="2"/>
      <c r="AC58" s="2"/>
    </row>
    <row r="59">
      <c r="A59" s="2"/>
      <c r="B59" s="1">
        <v>49.0</v>
      </c>
      <c r="C59" s="2"/>
      <c r="D59" s="1" t="s">
        <v>291</v>
      </c>
      <c r="E59" s="2" t="str">
        <f>IFERROR(__xludf.DUMMYFUNCTION("GOOGLETRANSLATE(D59,""fr"",""en"")"),"There I see birds.")</f>
        <v>There I see birds.</v>
      </c>
      <c r="F59" s="1" t="s">
        <v>292</v>
      </c>
      <c r="G59" s="3" t="str">
        <f>IFERROR(__xludf.DUMMYFUNCTION("GOOGLETRANSLATE(F59,""fr"",""en"")"),"The two lower median yellows (D2 x 2) (D40)")</f>
        <v>The two lower median yellows (D2 x 2) (D40)</v>
      </c>
      <c r="H59" s="1" t="s">
        <v>29</v>
      </c>
      <c r="I59" s="1" t="s">
        <v>53</v>
      </c>
      <c r="J59" s="1" t="s">
        <v>42</v>
      </c>
      <c r="K59" s="2"/>
      <c r="L59" s="2"/>
      <c r="M59" s="2"/>
      <c r="N59" s="2"/>
      <c r="O59" s="2"/>
      <c r="P59" s="2"/>
      <c r="Q59" s="2"/>
      <c r="R59" s="2"/>
      <c r="S59" s="2"/>
      <c r="T59" s="2"/>
      <c r="U59" s="2"/>
      <c r="V59" s="2"/>
      <c r="W59" s="2"/>
      <c r="X59" s="2"/>
      <c r="Y59" s="2"/>
      <c r="Z59" s="2"/>
      <c r="AA59" s="2"/>
      <c r="AB59" s="2"/>
      <c r="AC59" s="2"/>
    </row>
    <row r="60">
      <c r="A60" s="2"/>
      <c r="B60" s="1">
        <v>50.0</v>
      </c>
      <c r="C60" s="2"/>
      <c r="D60" s="1" t="s">
        <v>293</v>
      </c>
      <c r="E60" s="2" t="str">
        <f>IFERROR(__xludf.DUMMYFUNCTION("GOOGLETRANSLATE(D60,""fr"",""en"")"),"Green, trees, the feeling of calm in the forest
It's soothing I find [the board]
")</f>
        <v>Green, trees, the feeling of calm in the forest
It's soothing I find [the board]
</v>
      </c>
      <c r="F60" s="1" t="s">
        <v>294</v>
      </c>
      <c r="G60" s="3" t="str">
        <f>IFERROR(__xludf.DUMMYFUNCTION("GOOGLETRANSLATE(F60,""fr"",""en"")"),"The two upper side greens (DD12 x 2) (DD43)")</f>
        <v>The two upper side greens (DD12 x 2) (DD43)</v>
      </c>
      <c r="H60" s="1" t="s">
        <v>35</v>
      </c>
      <c r="I60" s="1" t="s">
        <v>127</v>
      </c>
      <c r="J60" s="1" t="s">
        <v>295</v>
      </c>
      <c r="K60" s="2"/>
      <c r="L60" s="2"/>
      <c r="M60" s="2"/>
      <c r="N60" s="2"/>
      <c r="O60" s="2"/>
      <c r="P60" s="2"/>
      <c r="Q60" s="2"/>
      <c r="R60" s="2"/>
      <c r="S60" s="2"/>
      <c r="T60" s="2"/>
      <c r="U60" s="2"/>
      <c r="V60" s="2"/>
      <c r="W60" s="2"/>
      <c r="X60" s="2"/>
      <c r="Y60" s="2"/>
      <c r="Z60" s="2"/>
      <c r="AA60" s="2"/>
      <c r="AB60" s="2"/>
      <c r="AC60" s="2"/>
    </row>
    <row r="61">
      <c r="A61" s="2"/>
      <c r="B61" s="1"/>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5"/>
    <col customWidth="1" min="4" max="4" width="23.38"/>
    <col customWidth="1" min="5" max="5" width="23.5"/>
    <col customWidth="1" min="6" max="6" width="17.13"/>
    <col customWidth="1" min="7" max="7" width="18.7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c r="A2" s="1" t="s">
        <v>11</v>
      </c>
      <c r="B2" s="1">
        <v>1.0</v>
      </c>
      <c r="C2" s="2"/>
      <c r="D2" s="1" t="s">
        <v>296</v>
      </c>
      <c r="E2" s="2" t="str">
        <f>IFERROR(__xludf.DUMMYFUNCTION("GOOGLETRANSLATE(D2,""fr"",""en"")"),"A big behind of ant.")</f>
        <v>A big behind of ant.</v>
      </c>
      <c r="F2" s="1" t="s">
        <v>297</v>
      </c>
      <c r="G2" s="3" t="str">
        <f>IFERROR(__xludf.DUMMYFUNCTION("GOOGLETRANSLATE(F2,""fr"",""en"")"),"The center, the black shape (DD11)")</f>
        <v>The center, the black shape (DD11)</v>
      </c>
      <c r="H2" s="1" t="s">
        <v>35</v>
      </c>
      <c r="I2" s="1" t="s">
        <v>50</v>
      </c>
      <c r="J2" s="1" t="s">
        <v>55</v>
      </c>
      <c r="K2" s="2"/>
      <c r="L2" s="2"/>
      <c r="M2" s="2"/>
      <c r="N2" s="2"/>
      <c r="O2" s="2"/>
      <c r="P2" s="2"/>
      <c r="Q2" s="2"/>
      <c r="R2" s="2"/>
      <c r="S2" s="2"/>
      <c r="T2" s="2"/>
      <c r="U2" s="2"/>
      <c r="V2" s="2"/>
      <c r="W2" s="2"/>
      <c r="X2" s="2"/>
      <c r="Y2" s="2"/>
      <c r="Z2" s="2"/>
      <c r="AA2" s="2"/>
      <c r="AB2" s="2"/>
      <c r="AC2" s="2"/>
    </row>
    <row r="3">
      <c r="A3" s="2"/>
      <c r="B3" s="1">
        <v>2.0</v>
      </c>
      <c r="C3" s="2"/>
      <c r="D3" s="1" t="s">
        <v>298</v>
      </c>
      <c r="E3" s="2" t="str">
        <f>IFERROR(__xludf.DUMMYFUNCTION("GOOGLETRANSLATE(D3,""fr"",""en"")"),"A butterfly with an ant, a big head, small hands with a radar like bees. A mixture of ant, butterfly and bee.")</f>
        <v>A butterfly with an ant, a big head, small hands with a radar like bees. A mixture of ant, butterfly and bee.</v>
      </c>
      <c r="F3" s="1" t="s">
        <v>299</v>
      </c>
      <c r="G3" s="3" t="str">
        <f>IFERROR(__xludf.DUMMYFUNCTION("GOOGLETRANSLATE(F3,""fr"",""en"")"),"All, the hands (D1), the head (D4), the radar I wanted to say a needle (DD31).")</f>
        <v>All, the hands (D1), the head (D4), the radar I wanted to say a needle (DD31).</v>
      </c>
      <c r="H3" s="1" t="s">
        <v>300</v>
      </c>
      <c r="I3" s="1" t="s">
        <v>50</v>
      </c>
      <c r="J3" s="1" t="s">
        <v>301</v>
      </c>
      <c r="K3" s="2"/>
      <c r="L3" s="2"/>
      <c r="M3" s="2"/>
      <c r="N3" s="2"/>
      <c r="O3" s="2"/>
      <c r="P3" s="2"/>
      <c r="Q3" s="2"/>
      <c r="R3" s="2"/>
      <c r="S3" s="2"/>
      <c r="T3" s="2"/>
      <c r="U3" s="2"/>
      <c r="V3" s="2"/>
      <c r="W3" s="2"/>
      <c r="X3" s="2"/>
      <c r="Y3" s="2"/>
      <c r="Z3" s="2"/>
      <c r="AA3" s="2"/>
      <c r="AB3" s="2"/>
      <c r="AC3" s="2"/>
    </row>
    <row r="4">
      <c r="A4" s="2"/>
      <c r="B4" s="2"/>
      <c r="C4" s="2"/>
      <c r="D4" s="2"/>
      <c r="E4" s="2" t="str">
        <f>IFERROR(__xludf.DUMMYFUNCTION("GOOGLETRANSLATE(D4,""fr"",""en"")"),"#VALUE!")</f>
        <v>#VALUE!</v>
      </c>
      <c r="F4" s="2"/>
      <c r="G4" s="3" t="str">
        <f>IFERROR(__xludf.DUMMYFUNCTION("GOOGLETRANSLATE(F4,""fr"",""en"")"),"#VALUE!")</f>
        <v>#VALUE!</v>
      </c>
      <c r="H4" s="2"/>
      <c r="I4" s="2"/>
      <c r="J4" s="2"/>
      <c r="K4" s="2"/>
      <c r="L4" s="2"/>
      <c r="M4" s="2"/>
      <c r="N4" s="2"/>
      <c r="O4" s="2"/>
      <c r="P4" s="2"/>
      <c r="Q4" s="2"/>
      <c r="R4" s="2"/>
      <c r="S4" s="2"/>
      <c r="T4" s="2"/>
      <c r="U4" s="2"/>
      <c r="V4" s="2"/>
      <c r="W4" s="2"/>
      <c r="X4" s="2"/>
      <c r="Y4" s="2"/>
      <c r="Z4" s="2"/>
      <c r="AA4" s="2"/>
      <c r="AB4" s="2"/>
      <c r="AC4" s="2"/>
    </row>
    <row r="5">
      <c r="A5" s="2"/>
      <c r="B5" s="2"/>
      <c r="C5" s="2"/>
      <c r="D5" s="2"/>
      <c r="E5" s="2" t="str">
        <f>IFERROR(__xludf.DUMMYFUNCTION("GOOGLETRANSLATE(D5,""fr"",""en"")"),"#VALUE!")</f>
        <v>#VALUE!</v>
      </c>
      <c r="F5" s="2"/>
      <c r="G5" s="3" t="str">
        <f>IFERROR(__xludf.DUMMYFUNCTION("GOOGLETRANSLATE(F5,""fr"",""en"")"),"#VALUE!")</f>
        <v>#VALUE!</v>
      </c>
      <c r="H5" s="2"/>
      <c r="I5" s="2"/>
      <c r="J5" s="2"/>
      <c r="K5" s="2"/>
      <c r="L5" s="2"/>
      <c r="M5" s="2"/>
      <c r="N5" s="2"/>
      <c r="O5" s="2"/>
      <c r="P5" s="2"/>
      <c r="Q5" s="2"/>
      <c r="R5" s="2"/>
      <c r="S5" s="2"/>
      <c r="T5" s="2"/>
      <c r="U5" s="2"/>
      <c r="V5" s="2"/>
      <c r="W5" s="2"/>
      <c r="X5" s="2"/>
      <c r="Y5" s="2"/>
      <c r="Z5" s="2"/>
      <c r="AA5" s="2"/>
      <c r="AB5" s="2"/>
      <c r="AC5" s="2"/>
    </row>
    <row r="6">
      <c r="A6" s="2"/>
      <c r="B6" s="2"/>
      <c r="C6" s="2"/>
      <c r="D6" s="2"/>
      <c r="E6" s="2" t="str">
        <f>IFERROR(__xludf.DUMMYFUNCTION("GOOGLETRANSLATE(D6,""fr"",""en"")"),"#VALUE!")</f>
        <v>#VALUE!</v>
      </c>
      <c r="F6" s="2"/>
      <c r="G6" s="3" t="str">
        <f>IFERROR(__xludf.DUMMYFUNCTION("GOOGLETRANSLATE(F6,""fr"",""en"")"),"#VALUE!")</f>
        <v>#VALUE!</v>
      </c>
      <c r="H6" s="2"/>
      <c r="I6" s="2"/>
      <c r="J6" s="2"/>
      <c r="K6" s="2"/>
      <c r="L6" s="2"/>
      <c r="M6" s="2"/>
      <c r="N6" s="2"/>
      <c r="O6" s="2"/>
      <c r="P6" s="2"/>
      <c r="Q6" s="2"/>
      <c r="R6" s="2"/>
      <c r="S6" s="2"/>
      <c r="T6" s="2"/>
      <c r="U6" s="2"/>
      <c r="V6" s="2"/>
      <c r="W6" s="2"/>
      <c r="X6" s="2"/>
      <c r="Y6" s="2"/>
      <c r="Z6" s="2"/>
      <c r="AA6" s="2"/>
      <c r="AB6" s="2"/>
      <c r="AC6" s="2"/>
    </row>
    <row r="7">
      <c r="A7" s="1" t="s">
        <v>12</v>
      </c>
      <c r="B7" s="1">
        <v>3.0</v>
      </c>
      <c r="C7" s="2"/>
      <c r="D7" s="1" t="s">
        <v>302</v>
      </c>
      <c r="E7" s="2" t="str">
        <f>IFERROR(__xludf.DUMMYFUNCTION("GOOGLETRANSLATE(D7,""fr"",""en"")"),"A dead man dead, his mouth open, he smoked a joint.")</f>
        <v>A dead man dead, his mouth open, he smoked a joint.</v>
      </c>
      <c r="F7" s="1" t="s">
        <v>303</v>
      </c>
      <c r="G7" s="3" t="str">
        <f>IFERROR(__xludf.DUMMYFUNCTION("GOOGLETRANSLATE(F7,""fr"",""en"")"),"It's just the head, there the nose (ddbl29), the chin is broken up (D3) and it opens the mouth to spit the smoke (dbl5)")</f>
        <v>It's just the head, there the nose (ddbl29), the chin is broken up (D3) and it opens the mouth to spit the smoke (dbl5)</v>
      </c>
      <c r="H7" s="1" t="s">
        <v>304</v>
      </c>
      <c r="I7" s="1" t="s">
        <v>305</v>
      </c>
      <c r="J7" s="1" t="s">
        <v>306</v>
      </c>
      <c r="K7" s="1" t="s">
        <v>307</v>
      </c>
      <c r="L7" s="2"/>
      <c r="M7" s="2"/>
      <c r="N7" s="2"/>
      <c r="O7" s="2"/>
      <c r="P7" s="2"/>
      <c r="Q7" s="2"/>
      <c r="R7" s="2"/>
      <c r="S7" s="2"/>
      <c r="T7" s="2"/>
      <c r="U7" s="2"/>
      <c r="V7" s="2"/>
      <c r="W7" s="2"/>
      <c r="X7" s="2"/>
      <c r="Y7" s="2"/>
      <c r="Z7" s="2"/>
      <c r="AA7" s="2"/>
      <c r="AB7" s="2"/>
      <c r="AC7" s="2"/>
    </row>
    <row r="8">
      <c r="A8" s="2"/>
      <c r="B8" s="2"/>
      <c r="C8" s="2"/>
      <c r="D8" s="2"/>
      <c r="E8" s="2" t="str">
        <f>IFERROR(__xludf.DUMMYFUNCTION("GOOGLETRANSLATE(D8,""fr"",""en"")"),"#VALUE!")</f>
        <v>#VALUE!</v>
      </c>
      <c r="F8" s="2"/>
      <c r="G8" s="3" t="str">
        <f>IFERROR(__xludf.DUMMYFUNCTION("GOOGLETRANSLATE(F8,""fr"",""en"")"),"#VALUE!")</f>
        <v>#VALUE!</v>
      </c>
      <c r="H8" s="2"/>
      <c r="I8" s="2"/>
      <c r="J8" s="2"/>
      <c r="K8" s="2"/>
      <c r="L8" s="2"/>
      <c r="M8" s="2"/>
      <c r="N8" s="2"/>
      <c r="O8" s="2"/>
      <c r="P8" s="2"/>
      <c r="Q8" s="2"/>
      <c r="R8" s="2"/>
      <c r="S8" s="2"/>
      <c r="T8" s="2"/>
      <c r="U8" s="2"/>
      <c r="V8" s="2"/>
      <c r="W8" s="2"/>
      <c r="X8" s="2"/>
      <c r="Y8" s="2"/>
      <c r="Z8" s="2"/>
      <c r="AA8" s="2"/>
      <c r="AB8" s="2"/>
      <c r="AC8" s="2"/>
    </row>
    <row r="9">
      <c r="A9" s="2"/>
      <c r="B9" s="2"/>
      <c r="C9" s="2"/>
      <c r="D9" s="2"/>
      <c r="E9" s="2" t="str">
        <f>IFERROR(__xludf.DUMMYFUNCTION("GOOGLETRANSLATE(D9,""fr"",""en"")"),"#VALUE!")</f>
        <v>#VALUE!</v>
      </c>
      <c r="F9" s="2"/>
      <c r="G9" s="3" t="str">
        <f>IFERROR(__xludf.DUMMYFUNCTION("GOOGLETRANSLATE(F9,""fr"",""en"")"),"#VALUE!")</f>
        <v>#VALUE!</v>
      </c>
      <c r="H9" s="2"/>
      <c r="I9" s="2"/>
      <c r="J9" s="2"/>
      <c r="K9" s="2"/>
      <c r="L9" s="2"/>
      <c r="M9" s="2"/>
      <c r="N9" s="2"/>
      <c r="O9" s="2"/>
      <c r="P9" s="2"/>
      <c r="Q9" s="2"/>
      <c r="R9" s="2"/>
      <c r="S9" s="2"/>
      <c r="T9" s="2"/>
      <c r="U9" s="2"/>
      <c r="V9" s="2"/>
      <c r="W9" s="2"/>
      <c r="X9" s="2"/>
      <c r="Y9" s="2"/>
      <c r="Z9" s="2"/>
      <c r="AA9" s="2"/>
      <c r="AB9" s="2"/>
      <c r="AC9" s="2"/>
    </row>
    <row r="10">
      <c r="A10" s="2"/>
      <c r="B10" s="2"/>
      <c r="C10" s="2"/>
      <c r="D10" s="2"/>
      <c r="E10" s="2" t="str">
        <f>IFERROR(__xludf.DUMMYFUNCTION("GOOGLETRANSLATE(D10,""fr"",""en"")"),"#VALUE!")</f>
        <v>#VALUE!</v>
      </c>
      <c r="F10" s="2"/>
      <c r="G10" s="3" t="str">
        <f>IFERROR(__xludf.DUMMYFUNCTION("GOOGLETRANSLATE(F10,""fr"",""en"")"),"#VALUE!")</f>
        <v>#VALUE!</v>
      </c>
      <c r="H10" s="2"/>
      <c r="I10" s="2"/>
      <c r="J10" s="2"/>
      <c r="K10" s="2"/>
      <c r="L10" s="2"/>
      <c r="M10" s="2"/>
      <c r="N10" s="2"/>
      <c r="O10" s="2"/>
      <c r="P10" s="2"/>
      <c r="Q10" s="2"/>
      <c r="R10" s="2"/>
      <c r="S10" s="2"/>
      <c r="T10" s="2"/>
      <c r="U10" s="2"/>
      <c r="V10" s="2"/>
      <c r="W10" s="2"/>
      <c r="X10" s="2"/>
      <c r="Y10" s="2"/>
      <c r="Z10" s="2"/>
      <c r="AA10" s="2"/>
      <c r="AB10" s="2"/>
      <c r="AC10" s="2"/>
    </row>
    <row r="11">
      <c r="A11" s="2"/>
      <c r="B11" s="2"/>
      <c r="C11" s="2"/>
      <c r="D11" s="2"/>
      <c r="E11" s="2" t="str">
        <f>IFERROR(__xludf.DUMMYFUNCTION("GOOGLETRANSLATE(D11,""fr"",""en"")"),"#VALUE!")</f>
        <v>#VALUE!</v>
      </c>
      <c r="F11" s="2"/>
      <c r="G11" s="3" t="str">
        <f>IFERROR(__xludf.DUMMYFUNCTION("GOOGLETRANSLATE(F11,""fr"",""en"")"),"#VALUE!")</f>
        <v>#VALUE!</v>
      </c>
      <c r="H11" s="2"/>
      <c r="I11" s="2"/>
      <c r="J11" s="2"/>
      <c r="K11" s="2"/>
      <c r="L11" s="2"/>
      <c r="M11" s="2"/>
      <c r="N11" s="2"/>
      <c r="O11" s="2"/>
      <c r="P11" s="2"/>
      <c r="Q11" s="2"/>
      <c r="R11" s="2"/>
      <c r="S11" s="2"/>
      <c r="T11" s="2"/>
      <c r="U11" s="2"/>
      <c r="V11" s="2"/>
      <c r="W11" s="2"/>
      <c r="X11" s="2"/>
      <c r="Y11" s="2"/>
      <c r="Z11" s="2"/>
      <c r="AA11" s="2"/>
      <c r="AB11" s="2"/>
      <c r="AC11" s="2"/>
    </row>
    <row r="12">
      <c r="A12" s="1" t="s">
        <v>13</v>
      </c>
      <c r="B12" s="1">
        <v>4.0</v>
      </c>
      <c r="C12" s="1" t="s">
        <v>59</v>
      </c>
      <c r="D12" s="1" t="s">
        <v>308</v>
      </c>
      <c r="E12" s="2" t="str">
        <f>IFERROR(__xludf.DUMMYFUNCTION("GOOGLETRANSLATE(D12,""fr"",""en"")"),"A dead animal, I don't know ... maybe a crossed frog with a fly ass.")</f>
        <v>A dead animal, I don't know ... maybe a crossed frog with a fly ass.</v>
      </c>
      <c r="F12" s="1" t="s">
        <v>309</v>
      </c>
      <c r="G12" s="3" t="str">
        <f>IFERROR(__xludf.DUMMYFUNCTION("GOOGLETRANSLATE(F12,""fr"",""en"")"),"All (without red).")</f>
        <v>All (without red).</v>
      </c>
      <c r="H12" s="1" t="s">
        <v>300</v>
      </c>
      <c r="I12" s="1" t="s">
        <v>50</v>
      </c>
      <c r="J12" s="1" t="s">
        <v>42</v>
      </c>
      <c r="K12" s="1" t="s">
        <v>310</v>
      </c>
      <c r="L12" s="2"/>
      <c r="M12" s="2"/>
      <c r="N12" s="2"/>
      <c r="O12" s="2"/>
      <c r="P12" s="2"/>
      <c r="Q12" s="2"/>
      <c r="R12" s="2"/>
      <c r="S12" s="2"/>
      <c r="T12" s="2"/>
      <c r="U12" s="2"/>
      <c r="V12" s="2"/>
      <c r="W12" s="2"/>
      <c r="X12" s="2"/>
      <c r="Y12" s="2"/>
      <c r="Z12" s="2"/>
      <c r="AA12" s="2"/>
      <c r="AB12" s="2"/>
      <c r="AC12" s="2"/>
    </row>
    <row r="13">
      <c r="A13" s="2"/>
      <c r="B13" s="1">
        <v>5.0</v>
      </c>
      <c r="C13" s="1" t="s">
        <v>59</v>
      </c>
      <c r="D13" s="1" t="s">
        <v>311</v>
      </c>
      <c r="E13" s="2" t="str">
        <f>IFERROR(__xludf.DUMMYFUNCTION("GOOGLETRANSLATE(D13,""fr"",""en"")"),"A scarab with pliers to defend himself with a frog body, it is broken down, because it lacks the lower part of the body and has fly eyes.")</f>
        <v>A scarab with pliers to defend himself with a frog body, it is broken down, because it lacks the lower part of the body and has fly eyes.</v>
      </c>
      <c r="F13" s="1" t="s">
        <v>312</v>
      </c>
      <c r="G13" s="3" t="str">
        <f>IFERROR(__xludf.DUMMYFUNCTION("GOOGLETRANSLATE(F13,""fr"",""en"")"),"All, the pliers (DD20), exploded because there is blood (red) and the fly eyes in the lightest (D4)")</f>
        <v>All, the pliers (DD20), exploded because there is blood (red) and the fly eyes in the lightest (D4)</v>
      </c>
      <c r="H13" s="1" t="s">
        <v>313</v>
      </c>
      <c r="I13" s="1" t="s">
        <v>120</v>
      </c>
      <c r="J13" s="1" t="s">
        <v>314</v>
      </c>
      <c r="K13" s="1" t="s">
        <v>315</v>
      </c>
      <c r="L13" s="2"/>
      <c r="M13" s="2"/>
      <c r="N13" s="2"/>
      <c r="O13" s="2"/>
      <c r="P13" s="2"/>
      <c r="Q13" s="2"/>
      <c r="R13" s="2"/>
      <c r="S13" s="2"/>
      <c r="T13" s="2"/>
      <c r="U13" s="2"/>
      <c r="V13" s="2"/>
      <c r="W13" s="2"/>
      <c r="X13" s="2"/>
      <c r="Y13" s="2"/>
      <c r="Z13" s="2"/>
      <c r="AA13" s="2"/>
      <c r="AB13" s="2"/>
      <c r="AC13" s="2"/>
    </row>
    <row r="14">
      <c r="A14" s="2"/>
      <c r="B14" s="2"/>
      <c r="C14" s="2"/>
      <c r="D14" s="2"/>
      <c r="E14" s="2" t="str">
        <f>IFERROR(__xludf.DUMMYFUNCTION("GOOGLETRANSLATE(D14,""fr"",""en"")"),"#VALUE!")</f>
        <v>#VALUE!</v>
      </c>
      <c r="F14" s="2"/>
      <c r="G14" s="3" t="str">
        <f>IFERROR(__xludf.DUMMYFUNCTION("GOOGLETRANSLATE(F14,""fr"",""en"")"),"#VALUE!")</f>
        <v>#VALUE!</v>
      </c>
      <c r="H14" s="2"/>
      <c r="I14" s="2"/>
      <c r="J14" s="2"/>
      <c r="K14" s="2"/>
      <c r="L14" s="2"/>
      <c r="M14" s="2"/>
      <c r="N14" s="2"/>
      <c r="O14" s="2"/>
      <c r="P14" s="2"/>
      <c r="Q14" s="2"/>
      <c r="R14" s="2"/>
      <c r="S14" s="2"/>
      <c r="T14" s="2"/>
      <c r="U14" s="2"/>
      <c r="V14" s="2"/>
      <c r="W14" s="2"/>
      <c r="X14" s="2"/>
      <c r="Y14" s="2"/>
      <c r="Z14" s="2"/>
      <c r="AA14" s="2"/>
      <c r="AB14" s="2"/>
      <c r="AC14" s="2"/>
    </row>
    <row r="15">
      <c r="A15" s="2"/>
      <c r="B15" s="2"/>
      <c r="C15" s="2"/>
      <c r="D15" s="2"/>
      <c r="E15" s="2" t="str">
        <f>IFERROR(__xludf.DUMMYFUNCTION("GOOGLETRANSLATE(D15,""fr"",""en"")"),"#VALUE!")</f>
        <v>#VALUE!</v>
      </c>
      <c r="F15" s="2"/>
      <c r="G15" s="3" t="str">
        <f>IFERROR(__xludf.DUMMYFUNCTION("GOOGLETRANSLATE(F15,""fr"",""en"")"),"#VALUE!")</f>
        <v>#VALUE!</v>
      </c>
      <c r="H15" s="2"/>
      <c r="I15" s="2"/>
      <c r="J15" s="2"/>
      <c r="K15" s="2"/>
      <c r="L15" s="2"/>
      <c r="M15" s="2"/>
      <c r="N15" s="2"/>
      <c r="O15" s="2"/>
      <c r="P15" s="2"/>
      <c r="Q15" s="2"/>
      <c r="R15" s="2"/>
      <c r="S15" s="2"/>
      <c r="T15" s="2"/>
      <c r="U15" s="2"/>
      <c r="V15" s="2"/>
      <c r="W15" s="2"/>
      <c r="X15" s="2"/>
      <c r="Y15" s="2"/>
      <c r="Z15" s="2"/>
      <c r="AA15" s="2"/>
      <c r="AB15" s="2"/>
      <c r="AC15" s="2"/>
    </row>
    <row r="16">
      <c r="A16" s="2"/>
      <c r="B16" s="2"/>
      <c r="C16" s="2"/>
      <c r="D16" s="2"/>
      <c r="E16" s="2" t="str">
        <f>IFERROR(__xludf.DUMMYFUNCTION("GOOGLETRANSLATE(D16,""fr"",""en"")"),"#VALUE!")</f>
        <v>#VALUE!</v>
      </c>
      <c r="F16" s="2"/>
      <c r="G16" s="3" t="str">
        <f>IFERROR(__xludf.DUMMYFUNCTION("GOOGLETRANSLATE(F16,""fr"",""en"")"),"#VALUE!")</f>
        <v>#VALUE!</v>
      </c>
      <c r="H16" s="2"/>
      <c r="I16" s="2"/>
      <c r="J16" s="2"/>
      <c r="K16" s="2"/>
      <c r="L16" s="2"/>
      <c r="M16" s="2"/>
      <c r="N16" s="2"/>
      <c r="O16" s="2"/>
      <c r="P16" s="2"/>
      <c r="Q16" s="2"/>
      <c r="R16" s="2"/>
      <c r="S16" s="2"/>
      <c r="T16" s="2"/>
      <c r="U16" s="2"/>
      <c r="V16" s="2"/>
      <c r="W16" s="2"/>
      <c r="X16" s="2"/>
      <c r="Y16" s="2"/>
      <c r="Z16" s="2"/>
      <c r="AA16" s="2"/>
      <c r="AB16" s="2"/>
      <c r="AC16" s="2"/>
    </row>
    <row r="17">
      <c r="A17" s="1" t="s">
        <v>14</v>
      </c>
      <c r="B17" s="1">
        <v>6.0</v>
      </c>
      <c r="C17" s="1" t="s">
        <v>59</v>
      </c>
      <c r="D17" s="1" t="s">
        <v>316</v>
      </c>
      <c r="E17" s="2" t="str">
        <f>IFERROR(__xludf.DUMMYFUNCTION("GOOGLETRANSLATE(D17,""fr"",""en"")"),"A shadow ... No, it's not a shadow.")</f>
        <v>A shadow ... No, it's not a shadow.</v>
      </c>
      <c r="F17" s="1" t="s">
        <v>317</v>
      </c>
      <c r="G17" s="3" t="str">
        <f>IFERROR(__xludf.DUMMYFUNCTION("GOOGLETRANSLATE(F17,""fr"",""en"")"),"The shape, the color.")</f>
        <v>The shape, the color.</v>
      </c>
      <c r="H17" s="1" t="s">
        <v>23</v>
      </c>
      <c r="I17" s="1"/>
      <c r="J17" s="1" t="s">
        <v>318</v>
      </c>
      <c r="K17" s="2"/>
      <c r="L17" s="2"/>
      <c r="M17" s="2"/>
      <c r="N17" s="2"/>
      <c r="O17" s="2"/>
      <c r="P17" s="2"/>
      <c r="Q17" s="2"/>
      <c r="R17" s="2"/>
      <c r="S17" s="2"/>
      <c r="T17" s="2"/>
      <c r="U17" s="2"/>
      <c r="V17" s="2"/>
      <c r="W17" s="2"/>
      <c r="X17" s="2"/>
      <c r="Y17" s="2"/>
      <c r="Z17" s="2"/>
      <c r="AA17" s="2"/>
      <c r="AB17" s="2"/>
      <c r="AC17" s="2"/>
    </row>
    <row r="18">
      <c r="A18" s="2"/>
      <c r="B18" s="1">
        <v>7.0</v>
      </c>
      <c r="C18" s="2"/>
      <c r="D18" s="1" t="s">
        <v>319</v>
      </c>
      <c r="E18" s="2" t="str">
        <f>IFERROR(__xludf.DUMMYFUNCTION("GOOGLETRANSLATE(D18,""fr"",""en"")"),"It is a pillar where people are sentenced to death, an entrance, two guys who keep airlocks and perform people.")</f>
        <v>It is a pillar where people are sentenced to death, an entrance, two guys who keep airlocks and perform people.</v>
      </c>
      <c r="F18" s="1" t="s">
        <v>320</v>
      </c>
      <c r="G18" s="3" t="str">
        <f>IFERROR(__xludf.DUMMYFUNCTION("GOOGLETRANSLATE(F18,""fr"",""en"")"),"People climb through the steps (D1), the SAS (DD22), it is a torture room.")</f>
        <v>People climb through the steps (D1), the SAS (DD22), it is a torture room.</v>
      </c>
      <c r="H18" s="1" t="s">
        <v>23</v>
      </c>
      <c r="J18" s="1" t="s">
        <v>321</v>
      </c>
      <c r="K18" s="1" t="s">
        <v>322</v>
      </c>
      <c r="L18" s="2"/>
      <c r="M18" s="2"/>
      <c r="N18" s="2"/>
      <c r="O18" s="2"/>
      <c r="P18" s="2"/>
      <c r="Q18" s="2"/>
      <c r="R18" s="2"/>
      <c r="S18" s="2"/>
      <c r="T18" s="2"/>
      <c r="U18" s="2"/>
      <c r="V18" s="2"/>
      <c r="W18" s="2"/>
      <c r="X18" s="2"/>
      <c r="Y18" s="2"/>
      <c r="Z18" s="2"/>
      <c r="AA18" s="2"/>
      <c r="AB18" s="2"/>
      <c r="AC18" s="2"/>
    </row>
    <row r="19">
      <c r="A19" s="2"/>
      <c r="B19" s="1">
        <v>8.0</v>
      </c>
      <c r="C19" s="2"/>
      <c r="D19" s="1" t="s">
        <v>323</v>
      </c>
      <c r="E19" s="2" t="str">
        <f>IFERROR(__xludf.DUMMYFUNCTION("GOOGLETRANSLATE(D19,""fr"",""en"")"),"The feet of the machine, foot -shaped beams.")</f>
        <v>The feet of the machine, foot -shaped beams.</v>
      </c>
      <c r="F19" s="1" t="s">
        <v>324</v>
      </c>
      <c r="G19" s="3" t="str">
        <f>IFERROR(__xludf.DUMMYFUNCTION("GOOGLETRANSLATE(F19,""fr"",""en"")"),"(D15).")</f>
        <v>(D15).</v>
      </c>
      <c r="H19" s="1" t="s">
        <v>29</v>
      </c>
      <c r="J19" s="1" t="s">
        <v>37</v>
      </c>
      <c r="K19" s="2"/>
      <c r="L19" s="2"/>
      <c r="M19" s="2"/>
      <c r="N19" s="2"/>
      <c r="O19" s="2"/>
      <c r="P19" s="2"/>
      <c r="Q19" s="2"/>
      <c r="R19" s="2"/>
      <c r="S19" s="2"/>
      <c r="T19" s="2"/>
      <c r="U19" s="2"/>
      <c r="V19" s="2"/>
      <c r="W19" s="2"/>
      <c r="X19" s="2"/>
      <c r="Y19" s="2"/>
      <c r="Z19" s="2"/>
      <c r="AA19" s="2"/>
      <c r="AB19" s="2"/>
      <c r="AC19" s="2"/>
    </row>
    <row r="20">
      <c r="A20" s="2"/>
      <c r="B20" s="1">
        <v>9.0</v>
      </c>
      <c r="C20" s="2"/>
      <c r="D20" s="1" t="s">
        <v>325</v>
      </c>
      <c r="E20" s="2" t="str">
        <f>IFERROR(__xludf.DUMMYFUNCTION("GOOGLETRANSLATE(D20,""fr"",""en"")"),"A cat is my little obsessed side.")</f>
        <v>A cat is my little obsessed side.</v>
      </c>
      <c r="F20" s="1" t="s">
        <v>326</v>
      </c>
      <c r="G20" s="3" t="str">
        <f>IFERROR(__xludf.DUMMYFUNCTION("GOOGLETRANSLATE(F20,""fr"",""en"")"),"It is my obsessed side, the shape and the shadow (DD30) (and two other arbitrary locations in the middle of (D5) additional).")</f>
        <v>It is my obsessed side, the shape and the shadow (DD30) (and two other arbitrary locations in the middle of (D5) additional).</v>
      </c>
      <c r="H20" s="1" t="s">
        <v>35</v>
      </c>
      <c r="I20" s="2"/>
      <c r="J20" s="1" t="s">
        <v>327</v>
      </c>
      <c r="K20" s="2"/>
      <c r="L20" s="2"/>
      <c r="M20" s="2"/>
      <c r="N20" s="2"/>
      <c r="O20" s="2"/>
      <c r="P20" s="2"/>
      <c r="Q20" s="2"/>
      <c r="R20" s="2"/>
      <c r="S20" s="2"/>
      <c r="T20" s="2"/>
      <c r="U20" s="2"/>
      <c r="V20" s="2"/>
      <c r="W20" s="2"/>
      <c r="X20" s="2"/>
      <c r="Y20" s="2"/>
      <c r="Z20" s="2"/>
      <c r="AA20" s="2"/>
      <c r="AB20" s="2"/>
      <c r="AC20" s="2"/>
    </row>
    <row r="21">
      <c r="A21" s="2"/>
      <c r="B21" s="1">
        <v>10.0</v>
      </c>
      <c r="C21" s="2"/>
      <c r="D21" s="1" t="s">
        <v>328</v>
      </c>
      <c r="E21" s="2" t="str">
        <f>IFERROR(__xludf.DUMMYFUNCTION("GOOGLETRANSLATE(D21,""fr"",""en"")"),"The death.")</f>
        <v>The death.</v>
      </c>
      <c r="F21" s="1" t="s">
        <v>329</v>
      </c>
      <c r="G21" s="3" t="str">
        <f>IFERROR(__xludf.DUMMYFUNCTION("GOOGLETRANSLATE(F21,""fr"",""en"")"),"I don't know.")</f>
        <v>I don't know.</v>
      </c>
      <c r="H21" s="1" t="s">
        <v>23</v>
      </c>
      <c r="I21" s="2"/>
      <c r="J21" s="1" t="s">
        <v>330</v>
      </c>
      <c r="K21" s="2"/>
      <c r="L21" s="2"/>
      <c r="M21" s="2"/>
      <c r="N21" s="2"/>
      <c r="O21" s="2"/>
      <c r="P21" s="2"/>
      <c r="Q21" s="2"/>
      <c r="R21" s="2"/>
      <c r="S21" s="2"/>
      <c r="T21" s="2"/>
      <c r="U21" s="2"/>
      <c r="V21" s="2"/>
      <c r="W21" s="2"/>
      <c r="X21" s="2"/>
      <c r="Y21" s="2"/>
      <c r="Z21" s="2"/>
      <c r="AA21" s="2"/>
      <c r="AB21" s="2"/>
      <c r="AC21" s="2"/>
    </row>
    <row r="22">
      <c r="A22" s="1" t="s">
        <v>15</v>
      </c>
      <c r="B22" s="1">
        <v>11.0</v>
      </c>
      <c r="C22" s="2"/>
      <c r="D22" s="1" t="s">
        <v>331</v>
      </c>
      <c r="E22" s="2" t="str">
        <f>IFERROR(__xludf.DUMMYFUNCTION("GOOGLETRANSLATE(D22,""fr"",""en"")"),"Butterfly wings.")</f>
        <v>Butterfly wings.</v>
      </c>
      <c r="F22" s="1" t="s">
        <v>332</v>
      </c>
      <c r="G22" s="3" t="str">
        <f>IFERROR(__xludf.DUMMYFUNCTION("GOOGLETRANSLATE(F22,""fr"",""en"")"),"The form (DR)")</f>
        <v>The form (DR)</v>
      </c>
      <c r="H22" s="1" t="s">
        <v>215</v>
      </c>
      <c r="I22" s="1" t="s">
        <v>53</v>
      </c>
      <c r="J22" s="1" t="s">
        <v>55</v>
      </c>
      <c r="K22" s="2"/>
      <c r="L22" s="2"/>
      <c r="M22" s="2"/>
      <c r="N22" s="2"/>
      <c r="O22" s="2"/>
      <c r="P22" s="2"/>
      <c r="Q22" s="2"/>
      <c r="R22" s="2"/>
      <c r="S22" s="2"/>
      <c r="T22" s="2"/>
      <c r="U22" s="2"/>
      <c r="V22" s="2"/>
      <c r="W22" s="2"/>
      <c r="X22" s="2"/>
      <c r="Y22" s="2"/>
      <c r="Z22" s="2"/>
      <c r="AA22" s="2"/>
      <c r="AB22" s="2"/>
      <c r="AC22" s="2"/>
    </row>
    <row r="23">
      <c r="A23" s="2"/>
      <c r="B23" s="1">
        <v>12.0</v>
      </c>
      <c r="C23" s="2"/>
      <c r="D23" s="1" t="s">
        <v>333</v>
      </c>
      <c r="E23" s="2" t="str">
        <f>IFERROR(__xludf.DUMMYFUNCTION("GOOGLETRANSLATE(D23,""fr"",""en"")"),"A butterfly.")</f>
        <v>A butterfly.</v>
      </c>
      <c r="F23" s="1" t="s">
        <v>334</v>
      </c>
      <c r="G23" s="3" t="str">
        <f>IFERROR(__xludf.DUMMYFUNCTION("GOOGLETRANSLATE(F23,""fr"",""en"")"),"The form.")</f>
        <v>The form.</v>
      </c>
      <c r="H23" s="1" t="s">
        <v>23</v>
      </c>
      <c r="I23" s="1" t="s">
        <v>53</v>
      </c>
      <c r="J23" s="1" t="s">
        <v>42</v>
      </c>
      <c r="K23" s="1" t="s">
        <v>140</v>
      </c>
      <c r="L23" s="2"/>
      <c r="M23" s="2"/>
      <c r="N23" s="2"/>
      <c r="O23" s="2"/>
      <c r="P23" s="2"/>
      <c r="Q23" s="2"/>
      <c r="R23" s="2"/>
      <c r="S23" s="2"/>
      <c r="T23" s="2"/>
      <c r="U23" s="2"/>
      <c r="V23" s="2"/>
      <c r="W23" s="2"/>
      <c r="X23" s="2"/>
      <c r="Y23" s="2"/>
      <c r="Z23" s="2"/>
      <c r="AA23" s="2"/>
      <c r="AB23" s="2"/>
      <c r="AC23" s="2"/>
    </row>
    <row r="24">
      <c r="A24" s="2"/>
      <c r="B24" s="1">
        <v>13.0</v>
      </c>
      <c r="C24" s="2"/>
      <c r="D24" s="1" t="s">
        <v>335</v>
      </c>
      <c r="E24" s="2" t="str">
        <f>IFERROR(__xludf.DUMMYFUNCTION("GOOGLETRANSLATE(D24,""fr"",""en"")"),"A butterfly with bat wings, with mouths to calculate the altitude.")</f>
        <v>A butterfly with bat wings, with mouths to calculate the altitude.</v>
      </c>
      <c r="F24" s="1" t="s">
        <v>336</v>
      </c>
      <c r="G24" s="3" t="str">
        <f>IFERROR(__xludf.DUMMYFUNCTION("GOOGLETRANSLATE(F24,""fr"",""en"")"),"All, Les Gueules (D18).")</f>
        <v>All, Les Gueules (D18).</v>
      </c>
      <c r="H24" s="1" t="s">
        <v>300</v>
      </c>
      <c r="I24" s="1" t="s">
        <v>50</v>
      </c>
      <c r="J24" s="1" t="s">
        <v>25</v>
      </c>
      <c r="K24" s="2"/>
      <c r="L24" s="2"/>
      <c r="M24" s="2"/>
      <c r="N24" s="2"/>
      <c r="O24" s="2"/>
      <c r="P24" s="2"/>
      <c r="Q24" s="2"/>
      <c r="R24" s="2"/>
      <c r="S24" s="2"/>
      <c r="T24" s="2"/>
      <c r="U24" s="2"/>
      <c r="V24" s="2"/>
      <c r="W24" s="2"/>
      <c r="X24" s="2"/>
      <c r="Y24" s="2"/>
      <c r="Z24" s="2"/>
      <c r="AA24" s="2"/>
      <c r="AB24" s="2"/>
      <c r="AC24" s="2"/>
    </row>
    <row r="25">
      <c r="A25" s="2"/>
      <c r="B25" s="2"/>
      <c r="C25" s="2"/>
      <c r="D25" s="2"/>
      <c r="E25" s="2" t="str">
        <f>IFERROR(__xludf.DUMMYFUNCTION("GOOGLETRANSLATE(D25,""fr"",""en"")"),"#VALUE!")</f>
        <v>#VALUE!</v>
      </c>
      <c r="F25" s="2"/>
      <c r="G25" s="3" t="str">
        <f>IFERROR(__xludf.DUMMYFUNCTION("GOOGLETRANSLATE(F25,""fr"",""en"")"),"#VALUE!")</f>
        <v>#VALUE!</v>
      </c>
      <c r="H25" s="2"/>
      <c r="I25" s="2"/>
      <c r="J25" s="2"/>
      <c r="K25" s="2"/>
      <c r="L25" s="2"/>
      <c r="M25" s="2"/>
      <c r="N25" s="2"/>
      <c r="O25" s="2"/>
      <c r="P25" s="2"/>
      <c r="Q25" s="2"/>
      <c r="R25" s="2"/>
      <c r="S25" s="2"/>
      <c r="T25" s="2"/>
      <c r="U25" s="2"/>
      <c r="V25" s="2"/>
      <c r="W25" s="2"/>
      <c r="X25" s="2"/>
      <c r="Y25" s="2"/>
      <c r="Z25" s="2"/>
      <c r="AA25" s="2"/>
      <c r="AB25" s="2"/>
      <c r="AC25" s="2"/>
    </row>
    <row r="26">
      <c r="A26" s="2"/>
      <c r="B26" s="2"/>
      <c r="C26" s="2"/>
      <c r="D26" s="2"/>
      <c r="E26" s="2" t="str">
        <f>IFERROR(__xludf.DUMMYFUNCTION("GOOGLETRANSLATE(D26,""fr"",""en"")"),"#VALUE!")</f>
        <v>#VALUE!</v>
      </c>
      <c r="F26" s="2"/>
      <c r="G26" s="3" t="str">
        <f>IFERROR(__xludf.DUMMYFUNCTION("GOOGLETRANSLATE(F26,""fr"",""en"")"),"#VALUE!")</f>
        <v>#VALUE!</v>
      </c>
      <c r="H26" s="2"/>
      <c r="I26" s="2"/>
      <c r="J26" s="2"/>
      <c r="K26" s="2"/>
      <c r="L26" s="2"/>
      <c r="M26" s="2"/>
      <c r="N26" s="2"/>
      <c r="O26" s="2"/>
      <c r="P26" s="2"/>
      <c r="Q26" s="2"/>
      <c r="R26" s="2"/>
      <c r="S26" s="2"/>
      <c r="T26" s="2"/>
      <c r="U26" s="2"/>
      <c r="V26" s="2"/>
      <c r="W26" s="2"/>
      <c r="X26" s="2"/>
      <c r="Y26" s="2"/>
      <c r="Z26" s="2"/>
      <c r="AA26" s="2"/>
      <c r="AB26" s="2"/>
      <c r="AC26" s="2"/>
    </row>
    <row r="27">
      <c r="A27" s="1" t="s">
        <v>16</v>
      </c>
      <c r="B27" s="1">
        <v>14.0</v>
      </c>
      <c r="C27" s="2"/>
      <c r="D27" s="1" t="s">
        <v>337</v>
      </c>
      <c r="E27" s="2" t="str">
        <f>IFERROR(__xludf.DUMMYFUNCTION("GOOGLETRANSLATE(D27,""fr"",""en"")"),"Guts ... I don't know")</f>
        <v>Guts ... I don't know</v>
      </c>
      <c r="F27" s="1" t="s">
        <v>338</v>
      </c>
      <c r="G27" s="3" t="str">
        <f>IFERROR(__xludf.DUMMYFUNCTION("GOOGLETRANSLATE(F27,""fr"",""en"")"),"I said that ? I do not know anymore.")</f>
        <v>I said that ? I do not know anymore.</v>
      </c>
      <c r="H27" s="1" t="s">
        <v>23</v>
      </c>
      <c r="I27" s="1" t="s">
        <v>50</v>
      </c>
      <c r="J27" s="1" t="s">
        <v>339</v>
      </c>
      <c r="K27" s="2"/>
      <c r="L27" s="2"/>
      <c r="M27" s="2"/>
      <c r="N27" s="2"/>
      <c r="O27" s="2"/>
      <c r="P27" s="2"/>
      <c r="Q27" s="2"/>
      <c r="R27" s="2"/>
      <c r="S27" s="2"/>
      <c r="T27" s="2"/>
      <c r="U27" s="2"/>
      <c r="V27" s="2"/>
      <c r="W27" s="2"/>
      <c r="X27" s="2"/>
      <c r="Y27" s="2"/>
      <c r="Z27" s="2"/>
      <c r="AA27" s="2"/>
      <c r="AB27" s="2"/>
      <c r="AC27" s="2"/>
    </row>
    <row r="28">
      <c r="A28" s="2"/>
      <c r="B28" s="1">
        <v>15.0</v>
      </c>
      <c r="C28" s="1" t="s">
        <v>59</v>
      </c>
      <c r="D28" s="1" t="s">
        <v>340</v>
      </c>
      <c r="E28" s="2" t="str">
        <f>IFERROR(__xludf.DUMMYFUNCTION("GOOGLETRANSLATE(D28,""fr"",""en"")"),"Indian stuff, a totem with feathers.")</f>
        <v>Indian stuff, a totem with feathers.</v>
      </c>
      <c r="F28" s="1" t="s">
        <v>341</v>
      </c>
      <c r="G28" s="3" t="str">
        <f>IFERROR(__xludf.DUMMYFUNCTION("GOOGLETRANSLATE(F28,""fr"",""en"")"),"The central shape and the feathers on the side (D6), the feathers are worked.")</f>
        <v>The central shape and the feathers on the side (D6), the feathers are worked.</v>
      </c>
      <c r="H28" s="1" t="s">
        <v>29</v>
      </c>
      <c r="I28" s="1" t="s">
        <v>342</v>
      </c>
      <c r="J28" s="1" t="s">
        <v>37</v>
      </c>
      <c r="K28" s="2"/>
      <c r="L28" s="2"/>
      <c r="M28" s="2"/>
      <c r="N28" s="2"/>
      <c r="O28" s="2"/>
      <c r="P28" s="2"/>
      <c r="Q28" s="2"/>
      <c r="R28" s="2"/>
      <c r="S28" s="2"/>
      <c r="T28" s="2"/>
      <c r="U28" s="2"/>
      <c r="V28" s="2"/>
      <c r="W28" s="2"/>
      <c r="X28" s="2"/>
      <c r="Y28" s="2"/>
      <c r="Z28" s="2"/>
      <c r="AA28" s="2"/>
      <c r="AB28" s="2"/>
      <c r="AC28" s="2"/>
    </row>
    <row r="29">
      <c r="A29" s="2"/>
      <c r="B29" s="1">
        <v>16.0</v>
      </c>
      <c r="C29" s="1" t="s">
        <v>59</v>
      </c>
      <c r="D29" s="1" t="s">
        <v>343</v>
      </c>
      <c r="E29" s="2" t="str">
        <f>IFERROR(__xludf.DUMMYFUNCTION("GOOGLETRANSLATE(D29,""fr"",""en"")"),"An animal fur, but they removed their heads. How many boards are left?")</f>
        <v>An animal fur, but they removed their heads. How many boards are left?</v>
      </c>
      <c r="F29" s="1" t="s">
        <v>344</v>
      </c>
      <c r="G29" s="3" t="str">
        <f>IFERROR(__xludf.DUMMYFUNCTION("GOOGLETRANSLATE(F29,""fr"",""en"")"),"The shape is missing, the skin is flattened.")</f>
        <v>The shape is missing, the skin is flattened.</v>
      </c>
      <c r="H29" s="1" t="s">
        <v>23</v>
      </c>
      <c r="I29" s="1" t="s">
        <v>46</v>
      </c>
      <c r="J29" s="1" t="s">
        <v>345</v>
      </c>
      <c r="K29" s="1" t="s">
        <v>140</v>
      </c>
      <c r="L29" s="2"/>
      <c r="M29" s="2"/>
      <c r="N29" s="2"/>
      <c r="O29" s="2"/>
      <c r="P29" s="2"/>
      <c r="Q29" s="2"/>
      <c r="R29" s="2"/>
      <c r="S29" s="2"/>
      <c r="T29" s="2"/>
      <c r="U29" s="2"/>
      <c r="V29" s="2"/>
      <c r="W29" s="2"/>
      <c r="X29" s="2"/>
      <c r="Y29" s="2"/>
      <c r="Z29" s="2"/>
      <c r="AA29" s="2"/>
      <c r="AB29" s="2"/>
      <c r="AC29" s="2"/>
    </row>
    <row r="30">
      <c r="A30" s="2"/>
      <c r="B30" s="2"/>
      <c r="C30" s="2"/>
      <c r="E30" s="2" t="str">
        <f>IFERROR(__xludf.DUMMYFUNCTION("GOOGLETRANSLATE(D30,""fr"",""en"")"),"#VALUE!")</f>
        <v>#VALUE!</v>
      </c>
      <c r="F30" s="2"/>
      <c r="G30" s="3" t="str">
        <f>IFERROR(__xludf.DUMMYFUNCTION("GOOGLETRANSLATE(F30,""fr"",""en"")"),"#VALUE!")</f>
        <v>#VALUE!</v>
      </c>
      <c r="L30" s="2"/>
      <c r="M30" s="2"/>
      <c r="N30" s="2"/>
      <c r="O30" s="2"/>
      <c r="P30" s="2"/>
      <c r="Q30" s="2"/>
      <c r="R30" s="2"/>
      <c r="S30" s="2"/>
      <c r="T30" s="2"/>
      <c r="U30" s="2"/>
      <c r="V30" s="2"/>
      <c r="W30" s="2"/>
      <c r="X30" s="2"/>
      <c r="Y30" s="2"/>
      <c r="Z30" s="2"/>
      <c r="AA30" s="2"/>
      <c r="AB30" s="2"/>
      <c r="AC30" s="2"/>
    </row>
    <row r="31">
      <c r="A31" s="2"/>
      <c r="B31" s="2"/>
      <c r="C31" s="2"/>
      <c r="D31" s="2"/>
      <c r="E31" s="2" t="str">
        <f>IFERROR(__xludf.DUMMYFUNCTION("GOOGLETRANSLATE(D31,""fr"",""en"")"),"#VALUE!")</f>
        <v>#VALUE!</v>
      </c>
      <c r="F31" s="2"/>
      <c r="G31" s="3" t="str">
        <f>IFERROR(__xludf.DUMMYFUNCTION("GOOGLETRANSLATE(F31,""fr"",""en"")"),"#VALUE!")</f>
        <v>#VALUE!</v>
      </c>
      <c r="H31" s="2"/>
      <c r="I31" s="2"/>
      <c r="J31" s="2"/>
      <c r="K31" s="2"/>
      <c r="L31" s="2"/>
      <c r="M31" s="2"/>
      <c r="N31" s="2"/>
      <c r="O31" s="2"/>
      <c r="P31" s="2"/>
      <c r="Q31" s="2"/>
      <c r="R31" s="2"/>
      <c r="S31" s="2"/>
      <c r="T31" s="2"/>
      <c r="U31" s="2"/>
      <c r="V31" s="2"/>
      <c r="W31" s="2"/>
      <c r="X31" s="2"/>
      <c r="Y31" s="2"/>
      <c r="Z31" s="2"/>
      <c r="AA31" s="2"/>
      <c r="AB31" s="2"/>
      <c r="AC31" s="2"/>
    </row>
    <row r="32">
      <c r="A32" s="1" t="s">
        <v>17</v>
      </c>
      <c r="B32" s="1">
        <v>17.0</v>
      </c>
      <c r="C32" s="1" t="s">
        <v>59</v>
      </c>
      <c r="D32" s="1" t="s">
        <v>346</v>
      </c>
      <c r="E32" s="2" t="str">
        <f>IFERROR(__xludf.DUMMYFUNCTION("GOOGLETRANSLATE(D32,""fr"",""en"")"),"Elephant heads must belong to a hunter.")</f>
        <v>Elephant heads must belong to a hunter.</v>
      </c>
      <c r="F32" s="1" t="s">
        <v>347</v>
      </c>
      <c r="G32" s="3" t="str">
        <f>IFERROR(__xludf.DUMMYFUNCTION("GOOGLETRANSLATE(F32,""fr"",""en"")"),"(D16)")</f>
        <v>(D16)</v>
      </c>
      <c r="H32" s="1" t="s">
        <v>29</v>
      </c>
      <c r="I32" s="1" t="s">
        <v>53</v>
      </c>
      <c r="J32" s="1" t="s">
        <v>55</v>
      </c>
      <c r="K32" s="2"/>
      <c r="L32" s="2"/>
      <c r="M32" s="2"/>
      <c r="N32" s="2"/>
      <c r="O32" s="2"/>
      <c r="P32" s="2"/>
      <c r="Q32" s="2"/>
      <c r="R32" s="2"/>
      <c r="S32" s="2"/>
      <c r="T32" s="2"/>
      <c r="U32" s="2"/>
      <c r="V32" s="2"/>
      <c r="W32" s="2"/>
      <c r="X32" s="2"/>
      <c r="Y32" s="2"/>
      <c r="Z32" s="2"/>
      <c r="AA32" s="2"/>
      <c r="AB32" s="2"/>
      <c r="AC32" s="2"/>
    </row>
    <row r="33">
      <c r="A33" s="2"/>
      <c r="B33" s="1">
        <v>18.0</v>
      </c>
      <c r="C33" s="1" t="s">
        <v>59</v>
      </c>
      <c r="D33" s="1" t="s">
        <v>348</v>
      </c>
      <c r="E33" s="2" t="str">
        <f>IFERROR(__xludf.DUMMYFUNCTION("GOOGLETRANSLATE(D33,""fr"",""en"")"),"There are beams to hold the heads of elephants, it is a hunter who collects them.")</f>
        <v>There are beams to hold the heads of elephants, it is a hunter who collects them.</v>
      </c>
      <c r="F33" s="1" t="s">
        <v>349</v>
      </c>
      <c r="G33" s="3" t="str">
        <f>IFERROR(__xludf.DUMMYFUNCTION("GOOGLETRANSLATE(F33,""fr"",""en"")"),"We see that it is a hunter, because there are holes, where he pulled.")</f>
        <v>We see that it is a hunter, because there are holes, where he pulled.</v>
      </c>
      <c r="H33" s="1" t="s">
        <v>350</v>
      </c>
      <c r="I33" s="1" t="s">
        <v>50</v>
      </c>
      <c r="J33" s="1" t="s">
        <v>37</v>
      </c>
      <c r="K33" s="1" t="s">
        <v>351</v>
      </c>
      <c r="L33" s="2"/>
      <c r="M33" s="2"/>
      <c r="N33" s="2"/>
      <c r="O33" s="2"/>
      <c r="P33" s="2"/>
      <c r="Q33" s="2"/>
      <c r="R33" s="2"/>
      <c r="S33" s="2"/>
      <c r="T33" s="2"/>
      <c r="U33" s="2"/>
      <c r="V33" s="2"/>
      <c r="W33" s="2"/>
      <c r="X33" s="2"/>
      <c r="Y33" s="2"/>
      <c r="Z33" s="2"/>
      <c r="AA33" s="2"/>
      <c r="AB33" s="2"/>
      <c r="AC33" s="2"/>
    </row>
    <row r="34">
      <c r="A34" s="2"/>
      <c r="B34" s="1">
        <v>19.0</v>
      </c>
      <c r="C34" s="1" t="s">
        <v>59</v>
      </c>
      <c r="D34" s="1" t="s">
        <v>352</v>
      </c>
      <c r="E34" s="2" t="str">
        <f>IFERROR(__xludf.DUMMYFUNCTION("GOOGLETRANSLATE(D34,""fr"",""en"")"),"A dead flying animal hanging over.")</f>
        <v>A dead flying animal hanging over.</v>
      </c>
      <c r="F34" s="1" t="s">
        <v>353</v>
      </c>
      <c r="G34" s="3" t="str">
        <f>IFERROR(__xludf.DUMMYFUNCTION("GOOGLETRANSLATE(F34,""fr"",""en"")"),"(D4)")</f>
        <v>(D4)</v>
      </c>
      <c r="H34" s="1" t="s">
        <v>29</v>
      </c>
      <c r="I34" s="1" t="s">
        <v>50</v>
      </c>
      <c r="J34" s="1" t="s">
        <v>55</v>
      </c>
      <c r="K34" s="1" t="s">
        <v>354</v>
      </c>
      <c r="L34" s="2"/>
      <c r="M34" s="2"/>
      <c r="N34" s="2"/>
      <c r="O34" s="2"/>
      <c r="P34" s="2"/>
      <c r="Q34" s="2"/>
      <c r="R34" s="2"/>
      <c r="S34" s="2"/>
      <c r="T34" s="2"/>
      <c r="U34" s="2"/>
      <c r="V34" s="2"/>
      <c r="W34" s="2"/>
      <c r="X34" s="2"/>
      <c r="Y34" s="2"/>
      <c r="Z34" s="2"/>
      <c r="AA34" s="2"/>
      <c r="AB34" s="2"/>
      <c r="AC34" s="2"/>
    </row>
    <row r="35">
      <c r="A35" s="2"/>
      <c r="B35" s="2"/>
      <c r="C35" s="2"/>
      <c r="D35" s="2"/>
      <c r="E35" s="2" t="str">
        <f>IFERROR(__xludf.DUMMYFUNCTION("GOOGLETRANSLATE(D35,""fr"",""en"")"),"#VALUE!")</f>
        <v>#VALUE!</v>
      </c>
      <c r="F35" s="2"/>
      <c r="G35" s="3" t="str">
        <f>IFERROR(__xludf.DUMMYFUNCTION("GOOGLETRANSLATE(F35,""fr"",""en"")"),"#VALUE!")</f>
        <v>#VALUE!</v>
      </c>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t="str">
        <f>IFERROR(__xludf.DUMMYFUNCTION("GOOGLETRANSLATE(D36,""fr"",""en"")"),"#VALUE!")</f>
        <v>#VALUE!</v>
      </c>
      <c r="F36" s="2"/>
      <c r="G36" s="3" t="str">
        <f>IFERROR(__xludf.DUMMYFUNCTION("GOOGLETRANSLATE(F36,""fr"",""en"")"),"#VALUE!")</f>
        <v>#VALUE!</v>
      </c>
      <c r="H36" s="2"/>
      <c r="I36" s="2"/>
      <c r="J36" s="2"/>
      <c r="K36" s="2"/>
      <c r="L36" s="2"/>
      <c r="M36" s="2"/>
      <c r="N36" s="2"/>
      <c r="O36" s="2"/>
      <c r="P36" s="2"/>
      <c r="Q36" s="2"/>
      <c r="R36" s="2"/>
      <c r="S36" s="2"/>
      <c r="T36" s="2"/>
      <c r="U36" s="2"/>
      <c r="V36" s="2"/>
      <c r="W36" s="2"/>
      <c r="X36" s="2"/>
      <c r="Y36" s="2"/>
      <c r="Z36" s="2"/>
      <c r="AA36" s="2"/>
      <c r="AB36" s="2"/>
      <c r="AC36" s="2"/>
    </row>
    <row r="37">
      <c r="A37" s="1" t="s">
        <v>18</v>
      </c>
      <c r="B37" s="1">
        <v>20.0</v>
      </c>
      <c r="C37" s="2"/>
      <c r="D37" s="1" t="s">
        <v>355</v>
      </c>
      <c r="E37" s="2" t="str">
        <f>IFERROR(__xludf.DUMMYFUNCTION("GOOGLETRANSLATE(D37,""fr"",""en"")"),"It's full of colors.")</f>
        <v>It's full of colors.</v>
      </c>
      <c r="F37" s="2"/>
      <c r="G37" s="3" t="str">
        <f>IFERROR(__xludf.DUMMYFUNCTION("GOOGLETRANSLATE(F37,""fr"",""en"")"),"#VALUE!")</f>
        <v>#VALUE!</v>
      </c>
      <c r="H37" s="2"/>
      <c r="I37" s="2"/>
      <c r="J37" s="2"/>
      <c r="K37" s="1" t="s">
        <v>356</v>
      </c>
      <c r="L37" s="2"/>
      <c r="M37" s="2"/>
      <c r="N37" s="2"/>
      <c r="O37" s="2"/>
      <c r="P37" s="2"/>
      <c r="Q37" s="2"/>
      <c r="R37" s="2"/>
      <c r="S37" s="2"/>
      <c r="T37" s="2"/>
      <c r="U37" s="2"/>
      <c r="V37" s="2"/>
      <c r="W37" s="2"/>
      <c r="X37" s="2"/>
      <c r="Y37" s="2"/>
      <c r="Z37" s="2"/>
      <c r="AA37" s="2"/>
      <c r="AB37" s="2"/>
      <c r="AC37" s="2"/>
    </row>
    <row r="38">
      <c r="A38" s="2"/>
      <c r="B38" s="1">
        <v>21.0</v>
      </c>
      <c r="C38" s="2"/>
      <c r="D38" s="1" t="s">
        <v>357</v>
      </c>
      <c r="E38" s="2" t="str">
        <f>IFERROR(__xludf.DUMMYFUNCTION("GOOGLETRANSLATE(D38,""fr"",""en"")"),"Two tigers, two lions, two wild beasts.")</f>
        <v>Two tigers, two lions, two wild beasts.</v>
      </c>
      <c r="F38" s="1" t="s">
        <v>358</v>
      </c>
      <c r="G38" s="3" t="str">
        <f>IFERROR(__xludf.DUMMYFUNCTION("GOOGLETRANSLATE(F38,""fr"",""en"")"),"Both on the side (D1).")</f>
        <v>Both on the side (D1).</v>
      </c>
      <c r="H38" s="1" t="s">
        <v>29</v>
      </c>
      <c r="I38" s="1" t="s">
        <v>53</v>
      </c>
      <c r="J38" s="1" t="s">
        <v>42</v>
      </c>
      <c r="K38" s="1" t="s">
        <v>140</v>
      </c>
      <c r="L38" s="2"/>
      <c r="M38" s="2"/>
      <c r="N38" s="2"/>
      <c r="O38" s="2"/>
      <c r="P38" s="2"/>
      <c r="Q38" s="2"/>
      <c r="R38" s="2"/>
      <c r="S38" s="2"/>
      <c r="T38" s="2"/>
      <c r="U38" s="2"/>
      <c r="V38" s="2"/>
      <c r="W38" s="2"/>
      <c r="X38" s="2"/>
      <c r="Y38" s="2"/>
      <c r="Z38" s="2"/>
      <c r="AA38" s="2"/>
      <c r="AB38" s="2"/>
      <c r="AC38" s="2"/>
    </row>
    <row r="39">
      <c r="A39" s="2"/>
      <c r="B39" s="1">
        <v>22.0</v>
      </c>
      <c r="C39" s="2"/>
      <c r="D39" s="1" t="s">
        <v>359</v>
      </c>
      <c r="E39" s="2" t="str">
        <f>IFERROR(__xludf.DUMMYFUNCTION("GOOGLETRANSLATE(D39,""fr"",""en"")"),"Guts.")</f>
        <v>Guts.</v>
      </c>
      <c r="F39" s="1" t="s">
        <v>360</v>
      </c>
      <c r="G39" s="3" t="str">
        <f>IFERROR(__xludf.DUMMYFUNCTION("GOOGLETRANSLATE(F39,""fr"",""en"")"),"The shape and color (D4+D5)")</f>
        <v>The shape and color (D4+D5)</v>
      </c>
      <c r="H39" s="1" t="s">
        <v>29</v>
      </c>
      <c r="I39" s="1" t="s">
        <v>123</v>
      </c>
      <c r="J39" s="1" t="s">
        <v>339</v>
      </c>
      <c r="K39" s="2"/>
      <c r="L39" s="2"/>
      <c r="M39" s="2"/>
      <c r="N39" s="2"/>
      <c r="O39" s="2"/>
      <c r="P39" s="2"/>
      <c r="Q39" s="2"/>
      <c r="R39" s="2"/>
      <c r="S39" s="2"/>
      <c r="T39" s="2"/>
      <c r="U39" s="2"/>
      <c r="V39" s="2"/>
      <c r="W39" s="2"/>
      <c r="X39" s="2"/>
      <c r="Y39" s="2"/>
      <c r="Z39" s="2"/>
      <c r="AA39" s="2"/>
      <c r="AB39" s="2"/>
      <c r="AC39" s="2"/>
    </row>
    <row r="40">
      <c r="A40" s="2"/>
      <c r="B40" s="1">
        <v>23.0</v>
      </c>
      <c r="C40" s="2"/>
      <c r="D40" s="1" t="s">
        <v>361</v>
      </c>
      <c r="E40" s="2" t="str">
        <f>IFERROR(__xludf.DUMMYFUNCTION("GOOGLETRANSLATE(D40,""fr"",""en"")"),"They wander on something blood, they go as an aperitif.")</f>
        <v>They wander on something blood, they go as an aperitif.</v>
      </c>
      <c r="F40" s="1" t="s">
        <v>362</v>
      </c>
      <c r="G40" s="3" t="str">
        <f>IFERROR(__xludf.DUMMYFUNCTION("GOOGLETRANSLATE(F40,""fr"",""en"")"),"They are scavengers so they will eat the remains.")</f>
        <v>They are scavengers so they will eat the remains.</v>
      </c>
      <c r="H40" s="1" t="s">
        <v>29</v>
      </c>
      <c r="I40" s="1" t="s">
        <v>363</v>
      </c>
      <c r="J40" s="1" t="s">
        <v>364</v>
      </c>
      <c r="K40" s="1" t="s">
        <v>365</v>
      </c>
      <c r="L40" s="2"/>
      <c r="M40" s="2"/>
      <c r="N40" s="2"/>
      <c r="O40" s="2"/>
      <c r="P40" s="2"/>
      <c r="Q40" s="2"/>
      <c r="R40" s="2"/>
      <c r="S40" s="2"/>
      <c r="T40" s="2"/>
      <c r="U40" s="2"/>
      <c r="V40" s="2"/>
      <c r="W40" s="2"/>
      <c r="X40" s="2"/>
      <c r="Y40" s="2"/>
      <c r="Z40" s="2"/>
      <c r="AA40" s="2"/>
      <c r="AB40" s="2"/>
      <c r="AC40" s="2"/>
    </row>
    <row r="41">
      <c r="A41" s="2"/>
      <c r="B41" s="2"/>
      <c r="C41" s="2"/>
      <c r="D41" s="2"/>
      <c r="E41" s="2" t="str">
        <f>IFERROR(__xludf.DUMMYFUNCTION("GOOGLETRANSLATE(D41,""fr"",""en"")"),"#VALUE!")</f>
        <v>#VALUE!</v>
      </c>
      <c r="F41" s="2"/>
      <c r="G41" s="3" t="str">
        <f>IFERROR(__xludf.DUMMYFUNCTION("GOOGLETRANSLATE(F41,""fr"",""en"")"),"#VALUE!")</f>
        <v>#VALUE!</v>
      </c>
      <c r="H41" s="2"/>
      <c r="I41" s="2"/>
      <c r="J41" s="2"/>
      <c r="K41" s="2"/>
      <c r="L41" s="2"/>
      <c r="M41" s="2"/>
      <c r="N41" s="2"/>
      <c r="O41" s="2"/>
      <c r="P41" s="2"/>
      <c r="Q41" s="2"/>
      <c r="R41" s="2"/>
      <c r="S41" s="2"/>
      <c r="T41" s="2"/>
      <c r="U41" s="2"/>
      <c r="V41" s="2"/>
      <c r="W41" s="2"/>
      <c r="X41" s="2"/>
      <c r="Y41" s="2"/>
      <c r="Z41" s="2"/>
      <c r="AA41" s="2"/>
      <c r="AB41" s="2"/>
      <c r="AC41" s="2"/>
    </row>
    <row r="42">
      <c r="A42" s="1" t="s">
        <v>19</v>
      </c>
      <c r="B42" s="1">
        <v>24.0</v>
      </c>
      <c r="C42" s="2"/>
      <c r="D42" s="1" t="s">
        <v>366</v>
      </c>
      <c r="E42" s="2" t="str">
        <f>IFERROR(__xludf.DUMMYFUNCTION("GOOGLETRANSLATE(D42,""fr"",""en"")"),"It's very colorful, it's more colorful towards the end.")</f>
        <v>It's very colorful, it's more colorful towards the end.</v>
      </c>
      <c r="F42" s="2"/>
      <c r="G42" s="3" t="str">
        <f>IFERROR(__xludf.DUMMYFUNCTION("GOOGLETRANSLATE(F42,""fr"",""en"")"),"#VALUE!")</f>
        <v>#VALUE!</v>
      </c>
      <c r="H42" s="2"/>
      <c r="I42" s="2"/>
      <c r="J42" s="2"/>
      <c r="K42" s="1" t="s">
        <v>356</v>
      </c>
      <c r="L42" s="2"/>
      <c r="M42" s="2"/>
      <c r="N42" s="2"/>
      <c r="O42" s="2"/>
      <c r="P42" s="2"/>
      <c r="Q42" s="2"/>
      <c r="R42" s="2"/>
      <c r="S42" s="2"/>
      <c r="T42" s="2"/>
      <c r="U42" s="2"/>
      <c r="V42" s="2"/>
      <c r="W42" s="2"/>
      <c r="X42" s="2"/>
      <c r="Y42" s="2"/>
      <c r="Z42" s="2"/>
      <c r="AA42" s="2"/>
      <c r="AB42" s="2"/>
      <c r="AC42" s="2"/>
    </row>
    <row r="43">
      <c r="A43" s="2"/>
      <c r="B43" s="1">
        <v>25.0</v>
      </c>
      <c r="C43" s="2"/>
      <c r="D43" s="1" t="s">
        <v>367</v>
      </c>
      <c r="E43" s="2" t="str">
        <f>IFERROR(__xludf.DUMMYFUNCTION("GOOGLETRANSLATE(D43,""fr"",""en"")"),"Normal hoses.")</f>
        <v>Normal hoses.</v>
      </c>
      <c r="F43" s="1" t="s">
        <v>368</v>
      </c>
      <c r="G43" s="3" t="str">
        <f>IFERROR(__xludf.DUMMYFUNCTION("GOOGLETRANSLATE(F43,""fr"",""en"")"),"They have the form of hoses and their color (D6).")</f>
        <v>They have the form of hoses and their color (D6).</v>
      </c>
      <c r="H43" s="1" t="s">
        <v>29</v>
      </c>
      <c r="I43" s="1" t="s">
        <v>123</v>
      </c>
      <c r="J43" s="1" t="s">
        <v>339</v>
      </c>
      <c r="K43" s="2"/>
      <c r="L43" s="2"/>
      <c r="M43" s="2"/>
      <c r="N43" s="2"/>
      <c r="O43" s="2"/>
      <c r="P43" s="2"/>
      <c r="Q43" s="2"/>
      <c r="R43" s="2"/>
      <c r="S43" s="2"/>
      <c r="T43" s="2"/>
      <c r="U43" s="2"/>
      <c r="V43" s="2"/>
      <c r="W43" s="2"/>
      <c r="X43" s="2"/>
      <c r="Y43" s="2"/>
      <c r="Z43" s="2"/>
      <c r="AA43" s="2"/>
      <c r="AB43" s="2"/>
      <c r="AC43" s="2"/>
    </row>
    <row r="44">
      <c r="A44" s="2"/>
      <c r="B44" s="1">
        <v>26.0</v>
      </c>
      <c r="C44" s="2"/>
      <c r="D44" s="1" t="s">
        <v>369</v>
      </c>
      <c r="E44" s="2" t="str">
        <f>IFERROR(__xludf.DUMMYFUNCTION("GOOGLETRANSLATE(D44,""fr"",""en"")"),"The smoked hoses because they are green.")</f>
        <v>The smoked hoses because they are green.</v>
      </c>
      <c r="F44" s="1" t="s">
        <v>370</v>
      </c>
      <c r="G44" s="3" t="str">
        <f>IFERROR(__xludf.DUMMYFUNCTION("GOOGLETRANSLATE(F44,""fr"",""en"")"),"It should be clear, he has smoked too much (D11).")</f>
        <v>It should be clear, he has smoked too much (D11).</v>
      </c>
      <c r="H44" s="1" t="s">
        <v>29</v>
      </c>
      <c r="I44" s="1" t="s">
        <v>123</v>
      </c>
      <c r="J44" s="1" t="s">
        <v>339</v>
      </c>
      <c r="K44" s="2"/>
      <c r="L44" s="2"/>
      <c r="M44" s="2"/>
      <c r="N44" s="2"/>
      <c r="O44" s="2"/>
      <c r="P44" s="2"/>
      <c r="Q44" s="2"/>
      <c r="R44" s="2"/>
      <c r="S44" s="2"/>
      <c r="T44" s="2"/>
      <c r="U44" s="2"/>
      <c r="V44" s="2"/>
      <c r="W44" s="2"/>
      <c r="X44" s="2"/>
      <c r="Y44" s="2"/>
      <c r="Z44" s="2"/>
      <c r="AA44" s="2"/>
      <c r="AB44" s="2"/>
      <c r="AC44" s="2"/>
    </row>
    <row r="45">
      <c r="A45" s="2"/>
      <c r="B45" s="1">
        <v>27.0</v>
      </c>
      <c r="C45" s="2"/>
      <c r="D45" s="1" t="s">
        <v>371</v>
      </c>
      <c r="E45" s="2" t="str">
        <f>IFERROR(__xludf.DUMMYFUNCTION("GOOGLETRANSLATE(D45,""fr"",""en"")"),"The branchites.")</f>
        <v>The branchites.</v>
      </c>
      <c r="F45" s="1" t="s">
        <v>372</v>
      </c>
      <c r="G45" s="3" t="str">
        <f>IFERROR(__xludf.DUMMYFUNCTION("GOOGLETRANSLATE(F45,""fr"",""en"")"),"The form (D3).")</f>
        <v>The form (D3).</v>
      </c>
      <c r="H45" s="1" t="s">
        <v>29</v>
      </c>
      <c r="I45" s="1" t="s">
        <v>50</v>
      </c>
      <c r="J45" s="1" t="s">
        <v>339</v>
      </c>
      <c r="K45" s="2"/>
      <c r="L45" s="2"/>
      <c r="M45" s="2"/>
      <c r="N45" s="2"/>
      <c r="O45" s="2"/>
      <c r="P45" s="2"/>
      <c r="Q45" s="2"/>
      <c r="R45" s="2"/>
      <c r="S45" s="2"/>
      <c r="T45" s="2"/>
      <c r="U45" s="2"/>
      <c r="V45" s="2"/>
      <c r="W45" s="2"/>
      <c r="X45" s="2"/>
      <c r="Y45" s="2"/>
      <c r="Z45" s="2"/>
      <c r="AA45" s="2"/>
      <c r="AB45" s="2"/>
      <c r="AC45" s="2"/>
    </row>
    <row r="46">
      <c r="A46" s="2"/>
      <c r="B46" s="1">
        <v>28.0</v>
      </c>
      <c r="C46" s="2"/>
      <c r="D46" s="1" t="s">
        <v>373</v>
      </c>
      <c r="E46" s="2" t="str">
        <f>IFERROR(__xludf.DUMMYFUNCTION("GOOGLETRANSLATE(D46,""fr"",""en"")"),"It is the body of an alien because it has 4 lungs.")</f>
        <v>It is the body of an alien because it has 4 lungs.</v>
      </c>
      <c r="F46" s="1" t="s">
        <v>374</v>
      </c>
      <c r="G46" s="3" t="str">
        <f>IFERROR(__xludf.DUMMYFUNCTION("GOOGLETRANSLATE(F46,""fr"",""en"")"),"I do not know his story, because I only see the interior and that means that he is dead.")</f>
        <v>I do not know his story, because I only see the interior and that means that he is dead.</v>
      </c>
      <c r="H46" s="1" t="s">
        <v>23</v>
      </c>
      <c r="I46" s="1" t="s">
        <v>50</v>
      </c>
      <c r="J46" s="1" t="s">
        <v>339</v>
      </c>
      <c r="K46" s="2"/>
      <c r="L46" s="2"/>
      <c r="M46" s="2"/>
      <c r="N46" s="2"/>
      <c r="O46" s="2"/>
      <c r="P46" s="2"/>
      <c r="Q46" s="2"/>
      <c r="R46" s="2"/>
      <c r="S46" s="2"/>
      <c r="T46" s="2"/>
      <c r="U46" s="2"/>
      <c r="V46" s="2"/>
      <c r="W46" s="2"/>
      <c r="X46" s="2"/>
      <c r="Y46" s="2"/>
      <c r="Z46" s="2"/>
      <c r="AA46" s="2"/>
      <c r="AB46" s="2"/>
      <c r="AC46" s="2"/>
    </row>
    <row r="47">
      <c r="A47" s="1" t="s">
        <v>20</v>
      </c>
      <c r="B47" s="1">
        <v>29.0</v>
      </c>
      <c r="C47" s="1" t="s">
        <v>59</v>
      </c>
      <c r="D47" s="1" t="s">
        <v>375</v>
      </c>
      <c r="E47" s="2" t="str">
        <f>IFERROR(__xludf.DUMMYFUNCTION("GOOGLETRANSLATE(D47,""fr"",""en"")"),"Animal head.")</f>
        <v>Animal head.</v>
      </c>
      <c r="F47" s="1" t="s">
        <v>376</v>
      </c>
      <c r="G47" s="3" t="str">
        <f>IFERROR(__xludf.DUMMYFUNCTION("GOOGLETRANSLATE(F47,""fr"",""en"")"),"It is a skull (D11).")</f>
        <v>It is a skull (D11).</v>
      </c>
      <c r="H47" s="1" t="s">
        <v>29</v>
      </c>
      <c r="I47" s="1" t="s">
        <v>50</v>
      </c>
      <c r="J47" s="1" t="s">
        <v>377</v>
      </c>
      <c r="K47" s="1" t="s">
        <v>310</v>
      </c>
      <c r="L47" s="2"/>
      <c r="M47" s="2"/>
      <c r="N47" s="2"/>
      <c r="O47" s="2"/>
      <c r="P47" s="2"/>
      <c r="Q47" s="2"/>
      <c r="R47" s="2"/>
      <c r="S47" s="2"/>
      <c r="T47" s="2"/>
      <c r="U47" s="2"/>
      <c r="V47" s="2"/>
      <c r="W47" s="2"/>
      <c r="X47" s="2"/>
      <c r="Y47" s="2"/>
      <c r="Z47" s="2"/>
      <c r="AA47" s="2"/>
      <c r="AB47" s="2"/>
      <c r="AC47" s="2"/>
    </row>
    <row r="48">
      <c r="A48" s="2"/>
      <c r="B48" s="1">
        <v>30.0</v>
      </c>
      <c r="C48" s="1" t="s">
        <v>59</v>
      </c>
      <c r="D48" s="1" t="s">
        <v>378</v>
      </c>
      <c r="E48" s="2" t="str">
        <f>IFERROR(__xludf.DUMMYFUNCTION("GOOGLETRANSLATE(D48,""fr"",""en"")"),"The blue thing is fleet.")</f>
        <v>The blue thing is fleet.</v>
      </c>
      <c r="F48" s="1" t="s">
        <v>379</v>
      </c>
      <c r="G48" s="3" t="str">
        <f>IFERROR(__xludf.DUMMYFUNCTION("GOOGLETRANSLATE(F48,""fr"",""en"")"),"It's blue then it's water (D1).")</f>
        <v>It's blue then it's water (D1).</v>
      </c>
      <c r="H48" s="1" t="s">
        <v>29</v>
      </c>
      <c r="I48" s="1" t="s">
        <v>159</v>
      </c>
      <c r="J48" s="1" t="s">
        <v>246</v>
      </c>
      <c r="K48" s="2"/>
      <c r="L48" s="2"/>
      <c r="M48" s="2"/>
      <c r="N48" s="2"/>
      <c r="O48" s="2"/>
      <c r="P48" s="2"/>
      <c r="Q48" s="2"/>
      <c r="R48" s="2"/>
      <c r="S48" s="2"/>
      <c r="T48" s="2"/>
      <c r="U48" s="2"/>
      <c r="V48" s="2"/>
      <c r="W48" s="2"/>
      <c r="X48" s="2"/>
      <c r="Y48" s="2"/>
      <c r="Z48" s="2"/>
      <c r="AA48" s="2"/>
      <c r="AB48" s="2"/>
      <c r="AC48" s="2"/>
    </row>
    <row r="49">
      <c r="A49" s="2"/>
      <c r="B49" s="1">
        <v>31.0</v>
      </c>
      <c r="C49" s="1" t="s">
        <v>59</v>
      </c>
      <c r="D49" s="1" t="s">
        <v>380</v>
      </c>
      <c r="E49" s="2" t="str">
        <f>IFERROR(__xludf.DUMMYFUNCTION("GOOGLETRANSLATE(D49,""fr"",""en"")"),"Rose is blood.")</f>
        <v>Rose is blood.</v>
      </c>
      <c r="F49" s="1" t="s">
        <v>381</v>
      </c>
      <c r="G49" s="3" t="str">
        <f>IFERROR(__xludf.DUMMYFUNCTION("GOOGLETRANSLATE(F49,""fr"",""en"")"),"The color looks like red (D42).")</f>
        <v>The color looks like red (D42).</v>
      </c>
      <c r="H49" s="1" t="s">
        <v>29</v>
      </c>
      <c r="I49" s="1" t="s">
        <v>159</v>
      </c>
      <c r="J49" s="1" t="s">
        <v>160</v>
      </c>
      <c r="K49" s="2"/>
      <c r="L49" s="2"/>
      <c r="M49" s="2"/>
      <c r="N49" s="2"/>
      <c r="O49" s="2"/>
      <c r="P49" s="2"/>
      <c r="Q49" s="2"/>
      <c r="R49" s="2"/>
      <c r="S49" s="2"/>
      <c r="T49" s="2"/>
      <c r="U49" s="2"/>
      <c r="V49" s="2"/>
      <c r="W49" s="2"/>
      <c r="X49" s="2"/>
      <c r="Y49" s="2"/>
      <c r="Z49" s="2"/>
      <c r="AA49" s="2"/>
      <c r="AB49" s="2"/>
      <c r="AC49" s="2"/>
    </row>
    <row r="50">
      <c r="A50" s="2"/>
      <c r="B50" s="1">
        <v>32.0</v>
      </c>
      <c r="C50" s="1" t="s">
        <v>59</v>
      </c>
      <c r="D50" s="1" t="s">
        <v>382</v>
      </c>
      <c r="E50" s="2" t="str">
        <f>IFERROR(__xludf.DUMMYFUNCTION("GOOGLETRANSLATE(D50,""fr"",""en"")"),"There was a fight, but the body is no longer there, the blood is still fresh.")</f>
        <v>There was a fight, but the body is no longer there, the blood is still fresh.</v>
      </c>
      <c r="F50" s="1" t="s">
        <v>383</v>
      </c>
      <c r="G50" s="3" t="str">
        <f>IFERROR(__xludf.DUMMYFUNCTION("GOOGLETRANSLATE(F50,""fr"",""en"")"),"All, blood (D44)")</f>
        <v>All, blood (D44)</v>
      </c>
      <c r="H50" s="1" t="s">
        <v>29</v>
      </c>
      <c r="I50" s="1" t="s">
        <v>159</v>
      </c>
      <c r="J50" s="1" t="s">
        <v>160</v>
      </c>
      <c r="K50" s="2"/>
      <c r="L50" s="2"/>
      <c r="M50" s="2"/>
      <c r="N50" s="2"/>
      <c r="O50" s="2"/>
      <c r="P50" s="2"/>
      <c r="Q50" s="2"/>
      <c r="R50" s="2"/>
      <c r="S50" s="2"/>
      <c r="T50" s="2"/>
      <c r="U50" s="2"/>
      <c r="V50" s="2"/>
      <c r="W50" s="2"/>
      <c r="X50" s="2"/>
      <c r="Y50" s="2"/>
      <c r="Z50" s="2"/>
      <c r="AA50" s="2"/>
      <c r="AB50" s="2"/>
      <c r="AC50" s="2"/>
    </row>
    <row r="51">
      <c r="A51" s="2"/>
      <c r="B51" s="1">
        <v>33.0</v>
      </c>
      <c r="C51" s="1" t="s">
        <v>59</v>
      </c>
      <c r="D51" s="1" t="s">
        <v>384</v>
      </c>
      <c r="E51" s="2" t="str">
        <f>IFERROR(__xludf.DUMMYFUNCTION("GOOGLETRANSLATE(D51,""fr"",""en"")"),"Small animals that drink blood.")</f>
        <v>Small animals that drink blood.</v>
      </c>
      <c r="F51" s="1" t="s">
        <v>385</v>
      </c>
      <c r="G51" s="3" t="str">
        <f>IFERROR(__xludf.DUMMYFUNCTION("GOOGLETRANSLATE(F51,""fr"",""en"")"),"They have a yellow tail (DD51)")</f>
        <v>They have a yellow tail (DD51)</v>
      </c>
      <c r="H51" s="1" t="s">
        <v>35</v>
      </c>
      <c r="I51" s="1" t="s">
        <v>363</v>
      </c>
      <c r="J51" s="1" t="s">
        <v>364</v>
      </c>
      <c r="K51" s="2"/>
      <c r="L51" s="2"/>
      <c r="M51" s="2"/>
      <c r="N51" s="2"/>
      <c r="O51" s="2"/>
      <c r="P51" s="2"/>
      <c r="Q51" s="2"/>
      <c r="R51" s="2"/>
      <c r="S51" s="2"/>
      <c r="T51" s="2"/>
      <c r="U51" s="2"/>
      <c r="V51" s="2"/>
      <c r="W51" s="2"/>
      <c r="X51" s="2"/>
      <c r="Y51" s="2"/>
      <c r="Z51" s="2"/>
      <c r="AA51" s="2"/>
      <c r="AB51" s="2"/>
      <c r="AC51" s="2"/>
    </row>
    <row r="52">
      <c r="A52" s="2"/>
      <c r="B52" s="1">
        <v>34.0</v>
      </c>
      <c r="C52" s="1" t="s">
        <v>59</v>
      </c>
      <c r="D52" s="1" t="s">
        <v>386</v>
      </c>
      <c r="E52" s="2" t="str">
        <f>IFERROR(__xludf.DUMMYFUNCTION("GOOGLETRANSLATE(D52,""fr"",""en"")"),"Between the breasts there is someone who marked his territory.")</f>
        <v>Between the breasts there is someone who marked his territory.</v>
      </c>
      <c r="F52" s="1" t="s">
        <v>387</v>
      </c>
      <c r="G52" s="3" t="str">
        <f>IFERROR(__xludf.DUMMYFUNCTION("GOOGLETRANSLATE(F52,""fr"",""en"")"),"We peed (D2).")</f>
        <v>We peed (D2).</v>
      </c>
      <c r="H52" s="1" t="s">
        <v>29</v>
      </c>
      <c r="I52" s="1" t="s">
        <v>388</v>
      </c>
      <c r="J52" s="1" t="s">
        <v>389</v>
      </c>
      <c r="K52" s="1" t="s">
        <v>365</v>
      </c>
      <c r="L52" s="2"/>
      <c r="M52" s="2"/>
      <c r="N52" s="2"/>
      <c r="O52" s="2"/>
      <c r="P52" s="2"/>
      <c r="Q52" s="2"/>
      <c r="R52" s="2"/>
      <c r="S52" s="2"/>
      <c r="T52" s="2"/>
      <c r="U52" s="2"/>
      <c r="V52" s="2"/>
      <c r="W52" s="2"/>
      <c r="X52" s="2"/>
      <c r="Y52" s="2"/>
      <c r="Z52" s="2"/>
      <c r="AA52" s="2"/>
      <c r="AB52" s="2"/>
      <c r="AC52" s="2"/>
    </row>
    <row r="53">
      <c r="A53" s="2"/>
      <c r="B53" s="1">
        <v>35.0</v>
      </c>
      <c r="C53" s="1" t="s">
        <v>59</v>
      </c>
      <c r="D53" s="1" t="s">
        <v>390</v>
      </c>
      <c r="E53" s="2" t="str">
        <f>IFERROR(__xludf.DUMMYFUNCTION("GOOGLETRANSLATE(D53,""fr"",""en"")"),"Green is grass.")</f>
        <v>Green is grass.</v>
      </c>
      <c r="F53" s="1" t="s">
        <v>391</v>
      </c>
      <c r="G53" s="3" t="str">
        <f>IFERROR(__xludf.DUMMYFUNCTION("GOOGLETRANSLATE(F53,""fr"",""en"")"),"Color (D12)")</f>
        <v>Color (D12)</v>
      </c>
      <c r="H53" s="1" t="s">
        <v>29</v>
      </c>
      <c r="I53" s="1" t="s">
        <v>159</v>
      </c>
      <c r="J53" s="1" t="s">
        <v>281</v>
      </c>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5"/>
    <col customWidth="1" min="4" max="4" width="23.38"/>
    <col customWidth="1" min="5" max="5" width="23.5"/>
    <col customWidth="1" min="6" max="6" width="17.13"/>
    <col customWidth="1" min="7" max="7" width="18.7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c r="A2" s="1" t="s">
        <v>11</v>
      </c>
      <c r="B2" s="1">
        <v>1.0</v>
      </c>
      <c r="C2" s="1"/>
      <c r="D2" s="1" t="s">
        <v>392</v>
      </c>
      <c r="E2" s="2" t="str">
        <f>IFERROR(__xludf.DUMMYFUNCTION("GOOGLETRANSLATE(D2,""fr"",""en"")"),"An insect with two large wings, small mandibles. It's hard to see something else, when you've ever seen something.")</f>
        <v>An insect with two large wings, small mandibles. It's hard to see something else, when you've ever seen something.</v>
      </c>
      <c r="F2" s="1" t="s">
        <v>393</v>
      </c>
      <c r="G2" s="3" t="str">
        <f>IFERROR(__xludf.DUMMYFUNCTION("GOOGLETRANSLATE(F2,""fr"",""en"")"),"It shows the whole stain and adds: ""There the wings (D13) and the mandibles (D1)"".")</f>
        <v>It shows the whole stain and adds: "There the wings (D13) and the mandibles (D1)".</v>
      </c>
      <c r="H2" s="1" t="s">
        <v>23</v>
      </c>
      <c r="I2" s="1" t="s">
        <v>280</v>
      </c>
      <c r="J2" s="1" t="s">
        <v>42</v>
      </c>
      <c r="K2" s="2"/>
      <c r="L2" s="2"/>
      <c r="M2" s="2"/>
      <c r="N2" s="2"/>
      <c r="O2" s="2"/>
      <c r="P2" s="2"/>
      <c r="Q2" s="2"/>
      <c r="R2" s="2"/>
      <c r="S2" s="2"/>
      <c r="T2" s="2"/>
      <c r="U2" s="2"/>
      <c r="V2" s="2"/>
      <c r="W2" s="2"/>
      <c r="X2" s="2"/>
      <c r="Y2" s="2"/>
      <c r="Z2" s="2"/>
      <c r="AA2" s="2"/>
      <c r="AB2" s="2"/>
      <c r="AC2" s="2"/>
    </row>
    <row r="3">
      <c r="A3" s="2"/>
      <c r="B3" s="1">
        <v>2.0</v>
      </c>
      <c r="C3" s="1" t="s">
        <v>59</v>
      </c>
      <c r="D3" s="1" t="s">
        <v>394</v>
      </c>
      <c r="E3" s="2" t="str">
        <f>IFERROR(__xludf.DUMMYFUNCTION("GOOGLETRANSLATE(D3,""fr"",""en"")"),"Not masses ... Up to the limit an ancient warrior helmet.")</f>
        <v>Not masses ... Up to the limit an ancient warrior helmet.</v>
      </c>
      <c r="F3" s="1" t="s">
        <v>395</v>
      </c>
      <c r="G3" s="3" t="str">
        <f>IFERROR(__xludf.DUMMYFUNCTION("GOOGLETRANSLATE(F3,""fr"",""en"")"),"She shows me the entire stain.")</f>
        <v>She shows me the entire stain.</v>
      </c>
      <c r="H3" s="1" t="s">
        <v>23</v>
      </c>
      <c r="I3" s="1" t="s">
        <v>280</v>
      </c>
      <c r="J3" s="1" t="s">
        <v>37</v>
      </c>
      <c r="K3" s="2"/>
      <c r="L3" s="2"/>
      <c r="M3" s="2"/>
      <c r="N3" s="2"/>
      <c r="O3" s="2"/>
      <c r="P3" s="2"/>
      <c r="Q3" s="2"/>
      <c r="R3" s="2"/>
      <c r="S3" s="2"/>
      <c r="T3" s="2"/>
      <c r="U3" s="2"/>
      <c r="V3" s="2"/>
      <c r="W3" s="2"/>
      <c r="X3" s="2"/>
      <c r="Y3" s="2"/>
      <c r="Z3" s="2"/>
      <c r="AA3" s="2"/>
      <c r="AB3" s="2"/>
      <c r="AC3" s="2"/>
    </row>
    <row r="4">
      <c r="A4" s="2"/>
      <c r="B4" s="2"/>
      <c r="C4" s="2"/>
      <c r="D4" s="2"/>
      <c r="E4" s="2" t="str">
        <f>IFERROR(__xludf.DUMMYFUNCTION("GOOGLETRANSLATE(D4,""fr"",""en"")"),"#VALUE!")</f>
        <v>#VALUE!</v>
      </c>
      <c r="F4" s="2"/>
      <c r="G4" s="3" t="str">
        <f>IFERROR(__xludf.DUMMYFUNCTION("GOOGLETRANSLATE(F4,""fr"",""en"")"),"#VALUE!")</f>
        <v>#VALUE!</v>
      </c>
      <c r="H4" s="2"/>
      <c r="I4" s="2"/>
      <c r="J4" s="2"/>
      <c r="K4" s="2"/>
      <c r="L4" s="2"/>
      <c r="M4" s="2"/>
      <c r="N4" s="2"/>
      <c r="O4" s="2"/>
      <c r="P4" s="2"/>
      <c r="Q4" s="2"/>
      <c r="R4" s="2"/>
      <c r="S4" s="2"/>
      <c r="T4" s="2"/>
      <c r="U4" s="2"/>
      <c r="V4" s="2"/>
      <c r="W4" s="2"/>
      <c r="X4" s="2"/>
      <c r="Y4" s="2"/>
      <c r="Z4" s="2"/>
      <c r="AA4" s="2"/>
      <c r="AB4" s="2"/>
      <c r="AC4" s="2"/>
    </row>
    <row r="5">
      <c r="A5" s="2"/>
      <c r="B5" s="2"/>
      <c r="C5" s="2"/>
      <c r="D5" s="2"/>
      <c r="E5" s="2" t="str">
        <f>IFERROR(__xludf.DUMMYFUNCTION("GOOGLETRANSLATE(D5,""fr"",""en"")"),"#VALUE!")</f>
        <v>#VALUE!</v>
      </c>
      <c r="F5" s="2"/>
      <c r="G5" s="3" t="str">
        <f>IFERROR(__xludf.DUMMYFUNCTION("GOOGLETRANSLATE(F5,""fr"",""en"")"),"#VALUE!")</f>
        <v>#VALUE!</v>
      </c>
      <c r="H5" s="2"/>
      <c r="I5" s="2"/>
      <c r="J5" s="2"/>
      <c r="K5" s="2"/>
      <c r="L5" s="2"/>
      <c r="M5" s="2"/>
      <c r="N5" s="2"/>
      <c r="O5" s="2"/>
      <c r="P5" s="2"/>
      <c r="Q5" s="2"/>
      <c r="R5" s="2"/>
      <c r="S5" s="2"/>
      <c r="T5" s="2"/>
      <c r="U5" s="2"/>
      <c r="V5" s="2"/>
      <c r="W5" s="2"/>
      <c r="X5" s="2"/>
      <c r="Y5" s="2"/>
      <c r="Z5" s="2"/>
      <c r="AA5" s="2"/>
      <c r="AB5" s="2"/>
      <c r="AC5" s="2"/>
    </row>
    <row r="6">
      <c r="A6" s="2"/>
      <c r="B6" s="2"/>
      <c r="C6" s="2"/>
      <c r="D6" s="2"/>
      <c r="E6" s="2" t="str">
        <f>IFERROR(__xludf.DUMMYFUNCTION("GOOGLETRANSLATE(D6,""fr"",""en"")"),"#VALUE!")</f>
        <v>#VALUE!</v>
      </c>
      <c r="F6" s="2"/>
      <c r="G6" s="3" t="str">
        <f>IFERROR(__xludf.DUMMYFUNCTION("GOOGLETRANSLATE(F6,""fr"",""en"")"),"#VALUE!")</f>
        <v>#VALUE!</v>
      </c>
      <c r="H6" s="2"/>
      <c r="I6" s="2"/>
      <c r="J6" s="2"/>
      <c r="K6" s="2"/>
      <c r="L6" s="2"/>
      <c r="M6" s="2"/>
      <c r="N6" s="2"/>
      <c r="O6" s="2"/>
      <c r="P6" s="2"/>
      <c r="Q6" s="2"/>
      <c r="R6" s="2"/>
      <c r="S6" s="2"/>
      <c r="T6" s="2"/>
      <c r="U6" s="2"/>
      <c r="V6" s="2"/>
      <c r="W6" s="2"/>
      <c r="X6" s="2"/>
      <c r="Y6" s="2"/>
      <c r="Z6" s="2"/>
      <c r="AA6" s="2"/>
      <c r="AB6" s="2"/>
      <c r="AC6" s="2"/>
    </row>
    <row r="7">
      <c r="A7" s="1" t="s">
        <v>12</v>
      </c>
      <c r="B7" s="1">
        <v>3.0</v>
      </c>
      <c r="C7" s="1"/>
      <c r="D7" s="1" t="s">
        <v>396</v>
      </c>
      <c r="E7" s="2" t="str">
        <f>IFERROR(__xludf.DUMMYFUNCTION("GOOGLETRANSLATE(D7,""fr"",""en"")"),"I thought I had imagination! Two tight legs, with the contours, two large croquenots, a little B.D style.")</f>
        <v>I thought I had imagination! Two tight legs, with the contours, two large croquenots, a little B.D style.</v>
      </c>
      <c r="F7" s="1" t="s">
        <v>397</v>
      </c>
      <c r="G7" s="3" t="str">
        <f>IFERROR(__xludf.DUMMYFUNCTION("GOOGLETRANSLATE(F7,""fr"",""en"")"),"It shows me the white between the two upper red spots.")</f>
        <v>It shows me the white between the two upper red spots.</v>
      </c>
      <c r="H7" s="1" t="s">
        <v>77</v>
      </c>
      <c r="I7" s="1" t="s">
        <v>398</v>
      </c>
      <c r="J7" s="1" t="s">
        <v>47</v>
      </c>
      <c r="K7" s="1" t="s">
        <v>399</v>
      </c>
      <c r="L7" s="2"/>
      <c r="M7" s="2"/>
      <c r="N7" s="2"/>
      <c r="O7" s="2"/>
      <c r="P7" s="2"/>
      <c r="Q7" s="2"/>
      <c r="R7" s="2"/>
      <c r="S7" s="2"/>
      <c r="T7" s="2"/>
      <c r="U7" s="2"/>
      <c r="V7" s="2"/>
      <c r="W7" s="2"/>
      <c r="X7" s="2"/>
      <c r="Y7" s="2"/>
      <c r="Z7" s="2"/>
      <c r="AA7" s="2"/>
      <c r="AB7" s="2"/>
      <c r="AC7" s="2"/>
    </row>
    <row r="8">
      <c r="A8" s="2"/>
      <c r="B8" s="1">
        <v>4.0</v>
      </c>
      <c r="C8" s="2"/>
      <c r="D8" s="1" t="s">
        <v>400</v>
      </c>
      <c r="E8" s="2" t="str">
        <f>IFERROR(__xludf.DUMMYFUNCTION("GOOGLETRANSLATE(D8,""fr"",""en"")"),"The two red spots, two profiles watching themselves: eye, eyebrow, nostril.")</f>
        <v>The two red spots, two profiles watching themselves: eye, eyebrow, nostril.</v>
      </c>
      <c r="F8" s="1" t="s">
        <v>401</v>
      </c>
      <c r="G8" s="3" t="str">
        <f>IFERROR(__xludf.DUMMYFUNCTION("GOOGLETRANSLATE(F8,""fr"",""en"")"),"She shows me the two red spots at the top of the board (D2)")</f>
        <v>She shows me the two red spots at the top of the board (D2)</v>
      </c>
      <c r="H8" s="1" t="s">
        <v>215</v>
      </c>
      <c r="I8" s="1" t="s">
        <v>402</v>
      </c>
      <c r="J8" s="1" t="s">
        <v>47</v>
      </c>
      <c r="K8" s="2"/>
      <c r="L8" s="2"/>
      <c r="M8" s="2"/>
      <c r="N8" s="2"/>
      <c r="O8" s="2"/>
      <c r="P8" s="2"/>
      <c r="Q8" s="2"/>
      <c r="R8" s="2"/>
      <c r="S8" s="2"/>
      <c r="T8" s="2"/>
      <c r="U8" s="2"/>
      <c r="V8" s="2"/>
      <c r="W8" s="2"/>
      <c r="X8" s="2"/>
      <c r="Y8" s="2"/>
      <c r="Z8" s="2"/>
      <c r="AA8" s="2"/>
      <c r="AB8" s="2"/>
      <c r="AC8" s="2"/>
    </row>
    <row r="9">
      <c r="A9" s="2"/>
      <c r="B9" s="1">
        <v>5.0</v>
      </c>
      <c r="C9" s="2"/>
      <c r="D9" s="1" t="s">
        <v>403</v>
      </c>
      <c r="E9" s="2" t="str">
        <f>IFERROR(__xludf.DUMMYFUNCTION("GOOGLETRANSLATE(D9,""fr"",""en"")"),"She doesn't inspire me much. An insect head with antennas")</f>
        <v>She doesn't inspire me much. An insect head with antennas</v>
      </c>
      <c r="F9" s="1" t="s">
        <v>404</v>
      </c>
      <c r="G9" s="3" t="str">
        <f>IFERROR(__xludf.DUMMYFUNCTION("GOOGLETRANSLATE(F9,""fr"",""en"")"),"In the red at the bottom (D3) and adds: ""It reminds me of that because of the peaks"".")</f>
        <v>In the red at the bottom (D3) and adds: "It reminds me of that because of the peaks".</v>
      </c>
      <c r="H9" s="1" t="s">
        <v>29</v>
      </c>
      <c r="I9" s="1" t="s">
        <v>50</v>
      </c>
      <c r="J9" s="1" t="s">
        <v>55</v>
      </c>
      <c r="K9" s="2"/>
      <c r="L9" s="2"/>
      <c r="M9" s="2"/>
      <c r="N9" s="2"/>
      <c r="O9" s="2"/>
      <c r="P9" s="2"/>
      <c r="Q9" s="2"/>
      <c r="R9" s="2"/>
      <c r="S9" s="2"/>
      <c r="T9" s="2"/>
      <c r="U9" s="2"/>
      <c r="V9" s="2"/>
      <c r="W9" s="2"/>
      <c r="X9" s="2"/>
      <c r="Y9" s="2"/>
      <c r="Z9" s="2"/>
      <c r="AA9" s="2"/>
      <c r="AB9" s="2"/>
      <c r="AC9" s="2"/>
    </row>
    <row r="10">
      <c r="A10" s="2"/>
      <c r="B10" s="1">
        <v>6.0</v>
      </c>
      <c r="C10" s="1" t="s">
        <v>59</v>
      </c>
      <c r="D10" s="1" t="s">
        <v>405</v>
      </c>
      <c r="E10" s="2" t="str">
        <f>IFERROR(__xludf.DUMMYFUNCTION("GOOGLETRANSLATE(D10,""fr"",""en"")"),"Ah! A woman's sex")</f>
        <v>Ah! A woman's sex</v>
      </c>
      <c r="F10" s="1" t="s">
        <v>406</v>
      </c>
      <c r="G10" s="3" t="str">
        <f>IFERROR(__xludf.DUMMYFUNCTION("GOOGLETRANSLATE(F10,""fr"",""en"")"),"D3")</f>
        <v>D3</v>
      </c>
      <c r="H10" s="1" t="s">
        <v>29</v>
      </c>
      <c r="I10" s="1" t="s">
        <v>53</v>
      </c>
      <c r="J10" s="1" t="s">
        <v>327</v>
      </c>
      <c r="K10" s="2"/>
      <c r="L10" s="2"/>
      <c r="M10" s="2"/>
      <c r="N10" s="2"/>
      <c r="O10" s="2"/>
      <c r="P10" s="2"/>
      <c r="Q10" s="2"/>
      <c r="R10" s="2"/>
      <c r="S10" s="2"/>
      <c r="T10" s="2"/>
      <c r="U10" s="2"/>
      <c r="V10" s="2"/>
      <c r="W10" s="2"/>
      <c r="X10" s="2"/>
      <c r="Y10" s="2"/>
      <c r="Z10" s="2"/>
      <c r="AA10" s="2"/>
      <c r="AB10" s="2"/>
      <c r="AC10" s="2"/>
    </row>
    <row r="11">
      <c r="A11" s="2"/>
      <c r="B11" s="1">
        <v>7.0</v>
      </c>
      <c r="C11" s="1" t="s">
        <v>59</v>
      </c>
      <c r="D11" s="1" t="s">
        <v>407</v>
      </c>
      <c r="E11" s="2" t="str">
        <f>IFERROR(__xludf.DUMMYFUNCTION("GOOGLETRANSLATE(D11,""fr"",""en"")"),"And below the end of a man's sex with the foreskin back ... I had not been careful.")</f>
        <v>And below the end of a man's sex with the foreskin back ... I had not been careful.</v>
      </c>
      <c r="F11" s="1" t="s">
        <v>408</v>
      </c>
      <c r="G11" s="3" t="str">
        <f>IFERROR(__xludf.DUMMYFUNCTION("GOOGLETRANSLATE(F11,""fr"",""en"")"),"And for man she shows me gray in the center (D4).")</f>
        <v>And for man she shows me gray in the center (D4).</v>
      </c>
      <c r="H11" s="1" t="s">
        <v>29</v>
      </c>
      <c r="I11" s="1" t="s">
        <v>50</v>
      </c>
      <c r="J11" s="1" t="s">
        <v>327</v>
      </c>
      <c r="K11" s="2"/>
      <c r="L11" s="2"/>
      <c r="M11" s="2"/>
      <c r="N11" s="2"/>
      <c r="O11" s="2"/>
      <c r="P11" s="2"/>
      <c r="Q11" s="2"/>
      <c r="R11" s="2"/>
      <c r="S11" s="2"/>
      <c r="T11" s="2"/>
      <c r="U11" s="2"/>
      <c r="V11" s="2"/>
      <c r="W11" s="2"/>
      <c r="X11" s="2"/>
      <c r="Y11" s="2"/>
      <c r="Z11" s="2"/>
      <c r="AA11" s="2"/>
      <c r="AB11" s="2"/>
      <c r="AC11" s="2"/>
    </row>
    <row r="12">
      <c r="A12" s="1" t="s">
        <v>13</v>
      </c>
      <c r="B12" s="1">
        <v>8.0</v>
      </c>
      <c r="C12" s="2"/>
      <c r="D12" s="1" t="s">
        <v>409</v>
      </c>
      <c r="E12" s="2" t="str">
        <f>IFERROR(__xludf.DUMMYFUNCTION("GOOGLETRANSLATE(D12,""fr"",""en"")"),"That's funny! Black spots, two Africans grinding millet.")</f>
        <v>That's funny! Black spots, two Africans grinding millet.</v>
      </c>
      <c r="F12" s="1" t="s">
        <v>410</v>
      </c>
      <c r="G12" s="3" t="str">
        <f>IFERROR(__xludf.DUMMYFUNCTION("GOOGLETRANSLATE(F12,""fr"",""en"")"),"G by convention")</f>
        <v>G by convention</v>
      </c>
      <c r="H12" s="1" t="s">
        <v>23</v>
      </c>
      <c r="I12" s="1" t="s">
        <v>411</v>
      </c>
      <c r="J12" s="1" t="s">
        <v>47</v>
      </c>
      <c r="K12" s="1" t="s">
        <v>412</v>
      </c>
      <c r="L12" s="2"/>
      <c r="M12" s="2"/>
      <c r="N12" s="2"/>
      <c r="O12" s="2"/>
      <c r="P12" s="2"/>
      <c r="Q12" s="2"/>
      <c r="R12" s="2"/>
      <c r="S12" s="2"/>
      <c r="T12" s="2"/>
      <c r="U12" s="2"/>
      <c r="V12" s="2"/>
      <c r="W12" s="2"/>
      <c r="X12" s="2"/>
      <c r="Y12" s="2"/>
      <c r="Z12" s="2"/>
      <c r="AA12" s="2"/>
      <c r="AB12" s="2"/>
      <c r="AC12" s="2"/>
    </row>
    <row r="13">
      <c r="A13" s="2"/>
      <c r="B13" s="1">
        <v>9.0</v>
      </c>
      <c r="C13" s="2"/>
      <c r="D13" s="1" t="s">
        <v>413</v>
      </c>
      <c r="E13" s="2" t="str">
        <f>IFERROR(__xludf.DUMMYFUNCTION("GOOGLETRANSLATE(D13,""fr"",""en"")"),"It looks like two electric guitars a bit.")</f>
        <v>It looks like two electric guitars a bit.</v>
      </c>
      <c r="F13" s="1" t="s">
        <v>414</v>
      </c>
      <c r="G13" s="3" t="str">
        <f>IFERROR(__xludf.DUMMYFUNCTION("GOOGLETRANSLATE(F13,""fr"",""en"")"),"The two red spots at the top (D19).")</f>
        <v>The two red spots at the top (D19).</v>
      </c>
      <c r="H13" s="1" t="s">
        <v>29</v>
      </c>
      <c r="I13" s="1" t="s">
        <v>50</v>
      </c>
      <c r="J13" s="1" t="s">
        <v>37</v>
      </c>
      <c r="K13" s="2"/>
      <c r="L13" s="2"/>
      <c r="M13" s="2"/>
      <c r="N13" s="2"/>
      <c r="O13" s="2"/>
      <c r="P13" s="2"/>
      <c r="Q13" s="2"/>
      <c r="R13" s="2"/>
      <c r="S13" s="2"/>
      <c r="T13" s="2"/>
      <c r="U13" s="2"/>
      <c r="V13" s="2"/>
      <c r="W13" s="2"/>
      <c r="X13" s="2"/>
      <c r="Y13" s="2"/>
      <c r="Z13" s="2"/>
      <c r="AA13" s="2"/>
      <c r="AB13" s="2"/>
      <c r="AC13" s="2"/>
    </row>
    <row r="14">
      <c r="A14" s="2"/>
      <c r="B14" s="1">
        <v>10.0</v>
      </c>
      <c r="C14" s="1" t="s">
        <v>59</v>
      </c>
      <c r="D14" s="1" t="s">
        <v>415</v>
      </c>
      <c r="E14" s="2" t="str">
        <f>IFERROR(__xludf.DUMMYFUNCTION("GOOGLETRANSLATE(D14,""fr"",""en"")"),"In the other direction, another insect: head, mandibles, legs on each side.")</f>
        <v>In the other direction, another insect: head, mandibles, legs on each side.</v>
      </c>
      <c r="F14" s="1" t="s">
        <v>416</v>
      </c>
      <c r="G14" s="3" t="str">
        <f>IFERROR(__xludf.DUMMYFUNCTION("GOOGLETRANSLATE(F14,""fr"",""en"")"),"She shows me the whole black spot and adds: ""The legs before here and the eyes there"".")</f>
        <v>She shows me the whole black spot and adds: "The legs before here and the eyes there".</v>
      </c>
      <c r="H14" s="1" t="s">
        <v>29</v>
      </c>
      <c r="I14" s="1" t="s">
        <v>53</v>
      </c>
      <c r="J14" s="1" t="s">
        <v>42</v>
      </c>
      <c r="K14" s="2"/>
      <c r="L14" s="2"/>
      <c r="M14" s="2"/>
      <c r="N14" s="2"/>
      <c r="O14" s="2"/>
      <c r="P14" s="2"/>
      <c r="Q14" s="2"/>
      <c r="R14" s="2"/>
      <c r="S14" s="2"/>
      <c r="T14" s="2"/>
      <c r="U14" s="2"/>
      <c r="V14" s="2"/>
      <c r="W14" s="2"/>
      <c r="X14" s="2"/>
      <c r="Y14" s="2"/>
      <c r="Z14" s="2"/>
      <c r="AA14" s="2"/>
      <c r="AB14" s="2"/>
      <c r="AC14" s="2"/>
    </row>
    <row r="15">
      <c r="A15" s="2"/>
      <c r="B15" s="2"/>
      <c r="C15" s="2"/>
      <c r="D15" s="2"/>
      <c r="E15" s="2" t="str">
        <f>IFERROR(__xludf.DUMMYFUNCTION("GOOGLETRANSLATE(D15,""fr"",""en"")"),"#VALUE!")</f>
        <v>#VALUE!</v>
      </c>
      <c r="F15" s="2"/>
      <c r="G15" s="3" t="str">
        <f>IFERROR(__xludf.DUMMYFUNCTION("GOOGLETRANSLATE(F15,""fr"",""en"")"),"#VALUE!")</f>
        <v>#VALUE!</v>
      </c>
      <c r="H15" s="2"/>
      <c r="I15" s="2"/>
      <c r="J15" s="2"/>
      <c r="K15" s="2"/>
      <c r="L15" s="2"/>
      <c r="M15" s="2"/>
      <c r="N15" s="2"/>
      <c r="O15" s="2"/>
      <c r="P15" s="2"/>
      <c r="Q15" s="2"/>
      <c r="R15" s="2"/>
      <c r="S15" s="2"/>
      <c r="T15" s="2"/>
      <c r="U15" s="2"/>
      <c r="V15" s="2"/>
      <c r="W15" s="2"/>
      <c r="X15" s="2"/>
      <c r="Y15" s="2"/>
      <c r="Z15" s="2"/>
      <c r="AA15" s="2"/>
      <c r="AB15" s="2"/>
      <c r="AC15" s="2"/>
    </row>
    <row r="16">
      <c r="A16" s="2"/>
      <c r="B16" s="2"/>
      <c r="C16" s="2"/>
      <c r="D16" s="2"/>
      <c r="E16" s="2" t="str">
        <f>IFERROR(__xludf.DUMMYFUNCTION("GOOGLETRANSLATE(D16,""fr"",""en"")"),"#VALUE!")</f>
        <v>#VALUE!</v>
      </c>
      <c r="F16" s="2"/>
      <c r="G16" s="3" t="str">
        <f>IFERROR(__xludf.DUMMYFUNCTION("GOOGLETRANSLATE(F16,""fr"",""en"")"),"#VALUE!")</f>
        <v>#VALUE!</v>
      </c>
      <c r="H16" s="2"/>
      <c r="I16" s="2"/>
      <c r="J16" s="2"/>
      <c r="K16" s="2"/>
      <c r="L16" s="2"/>
      <c r="M16" s="2"/>
      <c r="N16" s="2"/>
      <c r="O16" s="2"/>
      <c r="P16" s="2"/>
      <c r="Q16" s="2"/>
      <c r="R16" s="2"/>
      <c r="S16" s="2"/>
      <c r="T16" s="2"/>
      <c r="U16" s="2"/>
      <c r="V16" s="2"/>
      <c r="W16" s="2"/>
      <c r="X16" s="2"/>
      <c r="Y16" s="2"/>
      <c r="Z16" s="2"/>
      <c r="AA16" s="2"/>
      <c r="AB16" s="2"/>
      <c r="AC16" s="2"/>
    </row>
    <row r="17">
      <c r="A17" s="1" t="s">
        <v>14</v>
      </c>
      <c r="B17" s="1">
        <v>11.0</v>
      </c>
      <c r="C17" s="1" t="s">
        <v>59</v>
      </c>
      <c r="D17" s="1" t="s">
        <v>417</v>
      </c>
      <c r="E17" s="2" t="str">
        <f>IFERROR(__xludf.DUMMYFUNCTION("GOOGLETRANSLATE(D17,""fr"",""en"")"),"In both directions, also an insect head, it is the shredded side of the forms that must do that.")</f>
        <v>In both directions, also an insect head, it is the shredded side of the forms that must do that.</v>
      </c>
      <c r="F17" s="1" t="s">
        <v>418</v>
      </c>
      <c r="G17" s="3" t="str">
        <f>IFERROR(__xludf.DUMMYFUNCTION("GOOGLETRANSLATE(F17,""fr"",""en"")"),"Sara no longer knows where she saw the insect. She replies: ""It's not real ... I don't know anymore"".")</f>
        <v>Sara no longer knows where she saw the insect. She replies: "It's not real ... I don't know anymore".</v>
      </c>
      <c r="H17" s="1" t="s">
        <v>23</v>
      </c>
      <c r="I17" s="1" t="s">
        <v>280</v>
      </c>
      <c r="J17" s="1" t="s">
        <v>55</v>
      </c>
      <c r="K17" s="1" t="s">
        <v>419</v>
      </c>
      <c r="L17" s="2"/>
      <c r="M17" s="2"/>
      <c r="N17" s="2"/>
      <c r="O17" s="2"/>
      <c r="P17" s="2"/>
      <c r="Q17" s="2"/>
      <c r="R17" s="2"/>
      <c r="S17" s="2"/>
      <c r="T17" s="2"/>
      <c r="U17" s="2"/>
      <c r="V17" s="2"/>
      <c r="W17" s="2"/>
      <c r="X17" s="2"/>
      <c r="Y17" s="2"/>
      <c r="Z17" s="2"/>
      <c r="AA17" s="2"/>
      <c r="AB17" s="2"/>
      <c r="AC17" s="2"/>
    </row>
    <row r="18">
      <c r="A18" s="2"/>
      <c r="B18" s="1">
        <v>12.0</v>
      </c>
      <c r="C18" s="2"/>
      <c r="D18" s="1" t="s">
        <v>420</v>
      </c>
      <c r="E18" s="2" t="str">
        <f>IFERROR(__xludf.DUMMYFUNCTION("GOOGLETRANSLATE(D18,""fr"",""en"")"),"A caricature of the Italian boot")</f>
        <v>A caricature of the Italian boot</v>
      </c>
      <c r="F18" s="1" t="s">
        <v>421</v>
      </c>
      <c r="G18" s="3" t="str">
        <f>IFERROR(__xludf.DUMMYFUNCTION("GOOGLETRANSLATE(F18,""fr"",""en"")"),"In the dark at the bottom left (DD6)")</f>
        <v>In the dark at the bottom left (DD6)</v>
      </c>
      <c r="H18" s="1" t="s">
        <v>35</v>
      </c>
      <c r="I18" s="1" t="s">
        <v>53</v>
      </c>
      <c r="J18" s="1" t="s">
        <v>422</v>
      </c>
      <c r="K18" s="2"/>
      <c r="L18" s="2"/>
      <c r="M18" s="2"/>
      <c r="N18" s="2"/>
      <c r="O18" s="2"/>
      <c r="P18" s="2"/>
      <c r="Q18" s="2"/>
      <c r="R18" s="2"/>
      <c r="S18" s="2"/>
      <c r="T18" s="2"/>
      <c r="U18" s="2"/>
      <c r="V18" s="2"/>
      <c r="W18" s="2"/>
      <c r="X18" s="2"/>
      <c r="Y18" s="2"/>
      <c r="Z18" s="2"/>
      <c r="AA18" s="2"/>
      <c r="AB18" s="2"/>
      <c r="AC18" s="2"/>
    </row>
    <row r="19">
      <c r="A19" s="2"/>
      <c r="B19" s="1">
        <v>13.0</v>
      </c>
      <c r="C19" s="1" t="s">
        <v>68</v>
      </c>
      <c r="D19" s="1" t="s">
        <v>423</v>
      </c>
      <c r="E19" s="2" t="str">
        <f>IFERROR(__xludf.DUMMYFUNCTION("GOOGLETRANSLATE(D19,""fr"",""en"")"),"A dog's head with the muzzle and the lips")</f>
        <v>A dog's head with the muzzle and the lips</v>
      </c>
      <c r="F19" s="1" t="s">
        <v>424</v>
      </c>
      <c r="G19" s="3" t="str">
        <f>IFERROR(__xludf.DUMMYFUNCTION("GOOGLETRANSLATE(F19,""fr"",""en"")"),"In the dark at the bottom right (DD2)")</f>
        <v>In the dark at the bottom right (DD2)</v>
      </c>
      <c r="H19" s="1" t="s">
        <v>35</v>
      </c>
      <c r="I19" s="1" t="s">
        <v>53</v>
      </c>
      <c r="J19" s="1" t="s">
        <v>55</v>
      </c>
      <c r="K19" s="2"/>
      <c r="L19" s="2"/>
      <c r="M19" s="2"/>
      <c r="N19" s="2"/>
      <c r="O19" s="2"/>
      <c r="P19" s="2"/>
      <c r="Q19" s="2"/>
      <c r="R19" s="2"/>
      <c r="S19" s="2"/>
      <c r="T19" s="2"/>
      <c r="U19" s="2"/>
      <c r="V19" s="2"/>
      <c r="W19" s="2"/>
      <c r="X19" s="2"/>
      <c r="Y19" s="2"/>
      <c r="Z19" s="2"/>
      <c r="AA19" s="2"/>
      <c r="AB19" s="2"/>
      <c r="AC19" s="2"/>
    </row>
    <row r="20">
      <c r="A20" s="2"/>
      <c r="B20" s="1">
        <v>14.0</v>
      </c>
      <c r="C20" s="1" t="s">
        <v>425</v>
      </c>
      <c r="D20" s="1" t="s">
        <v>426</v>
      </c>
      <c r="E20" s="2" t="str">
        <f>IFERROR(__xludf.DUMMYFUNCTION("GOOGLETRANSLATE(D20,""fr"",""en"")"),"Two elephant heads with the rising trunk.")</f>
        <v>Two elephant heads with the rising trunk.</v>
      </c>
      <c r="F20" s="1" t="s">
        <v>427</v>
      </c>
      <c r="G20" s="3" t="str">
        <f>IFERROR(__xludf.DUMMYFUNCTION("GOOGLETRANSLATE(F20,""fr"",""en"")"),"She shows me black at the top side and adds: ""Here we can see the head noted, there the trunk can be defenses (D18)?""")</f>
        <v>She shows me black at the top side and adds: "Here we can see the head noted, there the trunk can be defenses (D18)?"</v>
      </c>
      <c r="H20" s="1" t="s">
        <v>35</v>
      </c>
      <c r="I20" s="1" t="s">
        <v>428</v>
      </c>
      <c r="J20" s="1" t="s">
        <v>55</v>
      </c>
      <c r="K20" s="2"/>
      <c r="L20" s="2"/>
      <c r="M20" s="2"/>
      <c r="N20" s="2"/>
      <c r="O20" s="2"/>
      <c r="P20" s="2"/>
      <c r="Q20" s="2"/>
      <c r="R20" s="2"/>
      <c r="S20" s="2"/>
      <c r="T20" s="2"/>
      <c r="U20" s="2"/>
      <c r="V20" s="2"/>
      <c r="W20" s="2"/>
      <c r="X20" s="2"/>
      <c r="Y20" s="2"/>
      <c r="Z20" s="2"/>
      <c r="AA20" s="2"/>
      <c r="AB20" s="2"/>
      <c r="AC20" s="2"/>
    </row>
    <row r="21">
      <c r="A21" s="2"/>
      <c r="B21" s="1">
        <v>15.0</v>
      </c>
      <c r="C21" s="1" t="s">
        <v>59</v>
      </c>
      <c r="D21" s="1" t="s">
        <v>429</v>
      </c>
      <c r="E21" s="2" t="str">
        <f>IFERROR(__xludf.DUMMYFUNCTION("GOOGLETRANSLATE(D21,""fr"",""en"")"),"Above, two dromedary heads with the advance of the browser arcade.")</f>
        <v>Above, two dromedary heads with the advance of the browser arcade.</v>
      </c>
      <c r="F21" s="1" t="s">
        <v>430</v>
      </c>
      <c r="G21" s="3" t="str">
        <f>IFERROR(__xludf.DUMMYFUNCTION("GOOGLETRANSLATE(F21,""fr"",""en"")"),"She shows me black down (D16) and says: ""Can we see the arcade here, nose, mouth""?")</f>
        <v>She shows me black down (D16) and says: "Can we see the arcade here, nose, mouth"?</v>
      </c>
      <c r="H21" s="1" t="s">
        <v>35</v>
      </c>
      <c r="I21" s="1" t="s">
        <v>50</v>
      </c>
      <c r="J21" s="1" t="s">
        <v>55</v>
      </c>
      <c r="K21" s="2"/>
      <c r="L21" s="2"/>
      <c r="M21" s="2"/>
      <c r="N21" s="2"/>
      <c r="O21" s="2"/>
      <c r="P21" s="2"/>
      <c r="Q21" s="2"/>
      <c r="R21" s="2"/>
      <c r="S21" s="2"/>
      <c r="T21" s="2"/>
      <c r="U21" s="2"/>
      <c r="V21" s="2"/>
      <c r="W21" s="2"/>
      <c r="X21" s="2"/>
      <c r="Y21" s="2"/>
      <c r="Z21" s="2"/>
      <c r="AA21" s="2"/>
      <c r="AB21" s="2"/>
      <c r="AC21" s="2"/>
    </row>
    <row r="22">
      <c r="A22" s="1" t="s">
        <v>15</v>
      </c>
      <c r="B22" s="1">
        <v>16.0</v>
      </c>
      <c r="C22" s="2"/>
      <c r="D22" s="1" t="s">
        <v>333</v>
      </c>
      <c r="E22" s="2" t="str">
        <f>IFERROR(__xludf.DUMMYFUNCTION("GOOGLETRANSLATE(D22,""fr"",""en"")"),"A butterfly.")</f>
        <v>A butterfly.</v>
      </c>
      <c r="F22" s="1" t="s">
        <v>431</v>
      </c>
      <c r="G22" s="3" t="str">
        <f>IFERROR(__xludf.DUMMYFUNCTION("GOOGLETRANSLATE(F22,""fr"",""en"")"),"The whole stain")</f>
        <v>The whole stain</v>
      </c>
      <c r="H22" s="1" t="s">
        <v>23</v>
      </c>
      <c r="I22" s="1" t="s">
        <v>53</v>
      </c>
      <c r="J22" s="1" t="s">
        <v>42</v>
      </c>
      <c r="K22" s="1" t="s">
        <v>140</v>
      </c>
      <c r="L22" s="2"/>
      <c r="M22" s="2"/>
      <c r="N22" s="2"/>
      <c r="O22" s="2"/>
      <c r="P22" s="2"/>
      <c r="Q22" s="2"/>
      <c r="R22" s="2"/>
      <c r="S22" s="2"/>
      <c r="T22" s="2"/>
      <c r="U22" s="2"/>
      <c r="V22" s="2"/>
      <c r="W22" s="2"/>
      <c r="X22" s="2"/>
      <c r="Y22" s="2"/>
      <c r="Z22" s="2"/>
      <c r="AA22" s="2"/>
      <c r="AB22" s="2"/>
      <c r="AC22" s="2"/>
    </row>
    <row r="23">
      <c r="A23" s="2"/>
      <c r="B23" s="1">
        <v>17.0</v>
      </c>
      <c r="C23" s="1" t="s">
        <v>59</v>
      </c>
      <c r="D23" s="1" t="s">
        <v>137</v>
      </c>
      <c r="E23" s="2" t="str">
        <f>IFERROR(__xludf.DUMMYFUNCTION("GOOGLETRANSLATE(D23,""fr"",""en"")"),"A bat")</f>
        <v>A bat</v>
      </c>
      <c r="F23" s="1" t="s">
        <v>431</v>
      </c>
      <c r="G23" s="3" t="str">
        <f>IFERROR(__xludf.DUMMYFUNCTION("GOOGLETRANSLATE(F23,""fr"",""en"")"),"The whole stain")</f>
        <v>The whole stain</v>
      </c>
      <c r="H23" s="1" t="s">
        <v>23</v>
      </c>
      <c r="I23" s="1" t="s">
        <v>53</v>
      </c>
      <c r="J23" s="1" t="s">
        <v>42</v>
      </c>
      <c r="K23" s="1" t="s">
        <v>58</v>
      </c>
      <c r="L23" s="2"/>
      <c r="M23" s="2"/>
      <c r="N23" s="2"/>
      <c r="O23" s="2"/>
      <c r="P23" s="2"/>
      <c r="Q23" s="2"/>
      <c r="R23" s="2"/>
      <c r="S23" s="2"/>
      <c r="T23" s="2"/>
      <c r="U23" s="2"/>
      <c r="V23" s="2"/>
      <c r="W23" s="2"/>
      <c r="X23" s="2"/>
      <c r="Y23" s="2"/>
      <c r="Z23" s="2"/>
      <c r="AA23" s="2"/>
      <c r="AB23" s="2"/>
      <c r="AC23" s="2"/>
    </row>
    <row r="24">
      <c r="A24" s="2"/>
      <c r="B24" s="1">
        <v>18.0</v>
      </c>
      <c r="C24" s="2"/>
      <c r="D24" s="1" t="s">
        <v>432</v>
      </c>
      <c r="E24" s="2" t="str">
        <f>IFERROR(__xludf.DUMMYFUNCTION("GOOGLETRANSLATE(D24,""fr"",""en"")"),"A gull that shouts, the wings open.")</f>
        <v>A gull that shouts, the wings open.</v>
      </c>
      <c r="F24" s="1" t="s">
        <v>433</v>
      </c>
      <c r="G24" s="3" t="str">
        <f>IFERROR(__xludf.DUMMYFUNCTION("GOOGLETRANSLATE(F24,""fr"",""en"")"),"The whole stain and shows me where she sees the mouth and the wings open.")</f>
        <v>The whole stain and shows me where she sees the mouth and the wings open.</v>
      </c>
      <c r="H24" s="1" t="s">
        <v>23</v>
      </c>
      <c r="I24" s="1" t="s">
        <v>434</v>
      </c>
      <c r="J24" s="1" t="s">
        <v>42</v>
      </c>
      <c r="K24" s="1" t="s">
        <v>58</v>
      </c>
      <c r="L24" s="2"/>
      <c r="M24" s="2"/>
      <c r="N24" s="2"/>
      <c r="O24" s="2"/>
      <c r="P24" s="2"/>
      <c r="Q24" s="2"/>
      <c r="R24" s="2"/>
      <c r="S24" s="2"/>
      <c r="T24" s="2"/>
      <c r="U24" s="2"/>
      <c r="V24" s="2"/>
      <c r="W24" s="2"/>
      <c r="X24" s="2"/>
      <c r="Y24" s="2"/>
      <c r="Z24" s="2"/>
      <c r="AA24" s="2"/>
      <c r="AB24" s="2"/>
      <c r="AC24" s="2"/>
    </row>
    <row r="25">
      <c r="A25" s="2"/>
      <c r="B25" s="1">
        <v>19.0</v>
      </c>
      <c r="C25" s="2"/>
      <c r="D25" s="1" t="s">
        <v>435</v>
      </c>
      <c r="E25" s="2" t="str">
        <f>IFERROR(__xludf.DUMMYFUNCTION("GOOGLETRANSLATE(D25,""fr"",""en"")"),"A rabbit crushed on the road, ears and legs")</f>
        <v>A rabbit crushed on the road, ears and legs</v>
      </c>
      <c r="F25" s="1" t="s">
        <v>436</v>
      </c>
      <c r="G25" s="3" t="str">
        <f>IFERROR(__xludf.DUMMYFUNCTION("GOOGLETRANSLATE(F25,""fr"",""en"")"),"The whole stain and it adds: ""In fact, there is only the head of recognizable"".")</f>
        <v>The whole stain and it adds: "In fact, there is only the head of recognizable".</v>
      </c>
      <c r="H25" s="1" t="s">
        <v>437</v>
      </c>
      <c r="I25" s="1" t="s">
        <v>438</v>
      </c>
      <c r="J25" s="1" t="s">
        <v>42</v>
      </c>
      <c r="K25" s="1" t="s">
        <v>439</v>
      </c>
      <c r="L25" s="2"/>
      <c r="M25" s="2"/>
      <c r="N25" s="2"/>
      <c r="O25" s="2"/>
      <c r="P25" s="2"/>
      <c r="Q25" s="2"/>
      <c r="R25" s="2"/>
      <c r="S25" s="2"/>
      <c r="T25" s="2"/>
      <c r="U25" s="2"/>
      <c r="V25" s="2"/>
      <c r="W25" s="2"/>
      <c r="X25" s="2"/>
      <c r="Y25" s="2"/>
      <c r="Z25" s="2"/>
      <c r="AA25" s="2"/>
      <c r="AB25" s="2"/>
      <c r="AC25" s="2"/>
    </row>
    <row r="26">
      <c r="A26" s="2"/>
      <c r="B26" s="2"/>
      <c r="C26" s="2"/>
      <c r="D26" s="2"/>
      <c r="E26" s="2" t="str">
        <f>IFERROR(__xludf.DUMMYFUNCTION("GOOGLETRANSLATE(D26,""fr"",""en"")"),"#VALUE!")</f>
        <v>#VALUE!</v>
      </c>
      <c r="F26" s="2"/>
      <c r="G26" s="3" t="str">
        <f>IFERROR(__xludf.DUMMYFUNCTION("GOOGLETRANSLATE(F26,""fr"",""en"")"),"#VALUE!")</f>
        <v>#VALUE!</v>
      </c>
      <c r="H26" s="2"/>
      <c r="I26" s="2"/>
      <c r="J26" s="2"/>
      <c r="K26" s="2"/>
      <c r="L26" s="2"/>
      <c r="M26" s="2"/>
      <c r="N26" s="2"/>
      <c r="O26" s="2"/>
      <c r="P26" s="2"/>
      <c r="Q26" s="2"/>
      <c r="R26" s="2"/>
      <c r="S26" s="2"/>
      <c r="T26" s="2"/>
      <c r="U26" s="2"/>
      <c r="V26" s="2"/>
      <c r="W26" s="2"/>
      <c r="X26" s="2"/>
      <c r="Y26" s="2"/>
      <c r="Z26" s="2"/>
      <c r="AA26" s="2"/>
      <c r="AB26" s="2"/>
      <c r="AC26" s="2"/>
    </row>
    <row r="27">
      <c r="A27" s="1" t="s">
        <v>16</v>
      </c>
      <c r="B27" s="1">
        <v>20.0</v>
      </c>
      <c r="C27" s="2"/>
      <c r="D27" s="1" t="s">
        <v>440</v>
      </c>
      <c r="E27" s="2" t="str">
        <f>IFERROR(__xludf.DUMMYFUNCTION("GOOGLETRANSLATE(D27,""fr"",""en"")"),"It could be a beast, head, muzzle, Mustache. I only see animals.")</f>
        <v>It could be a beast, head, muzzle, Mustache. I only see animals.</v>
      </c>
      <c r="F27" s="1" t="s">
        <v>441</v>
      </c>
      <c r="G27" s="3" t="str">
        <f>IFERROR(__xludf.DUMMYFUNCTION("GOOGLETRANSLATE(F27,""fr"",""en"")"),"It shows the whole stain and specifies: ""like descent of bed"".")</f>
        <v>It shows the whole stain and specifies: "like descent of bed".</v>
      </c>
      <c r="H27" s="1" t="s">
        <v>23</v>
      </c>
      <c r="I27" s="1" t="s">
        <v>53</v>
      </c>
      <c r="J27" s="1" t="s">
        <v>42</v>
      </c>
      <c r="K27" s="1" t="s">
        <v>140</v>
      </c>
      <c r="L27" s="2"/>
      <c r="M27" s="2"/>
      <c r="N27" s="2"/>
      <c r="O27" s="2"/>
      <c r="P27" s="2"/>
      <c r="Q27" s="2"/>
      <c r="R27" s="2"/>
      <c r="S27" s="2"/>
      <c r="T27" s="2"/>
      <c r="U27" s="2"/>
      <c r="V27" s="2"/>
      <c r="W27" s="2"/>
      <c r="X27" s="2"/>
      <c r="Y27" s="2"/>
      <c r="Z27" s="2"/>
      <c r="AA27" s="2"/>
      <c r="AB27" s="2"/>
      <c r="AC27" s="2"/>
    </row>
    <row r="28">
      <c r="A28" s="2"/>
      <c r="B28" s="1">
        <v>21.0</v>
      </c>
      <c r="C28" s="2"/>
      <c r="D28" s="1" t="s">
        <v>442</v>
      </c>
      <c r="E28" s="2" t="str">
        <f>IFERROR(__xludf.DUMMYFUNCTION("GOOGLETRANSLATE(D28,""fr"",""en"")"),"It's hard to see a jet plane in there.")</f>
        <v>It's hard to see a jet plane in there.</v>
      </c>
      <c r="F28" s="1" t="s">
        <v>443</v>
      </c>
      <c r="G28" s="3" t="str">
        <f>IFERROR(__xludf.DUMMYFUNCTION("GOOGLETRANSLATE(F28,""fr"",""en"")"),"It designates the entire stain and then adds: ""But not really"".")</f>
        <v>It designates the entire stain and then adds: "But not really".</v>
      </c>
      <c r="H28" s="1" t="s">
        <v>23</v>
      </c>
      <c r="I28" s="1" t="s">
        <v>50</v>
      </c>
      <c r="J28" s="1" t="s">
        <v>37</v>
      </c>
      <c r="K28" s="2"/>
      <c r="L28" s="2"/>
      <c r="M28" s="2"/>
      <c r="N28" s="2"/>
      <c r="O28" s="2"/>
      <c r="P28" s="2"/>
      <c r="Q28" s="2"/>
      <c r="R28" s="2"/>
      <c r="S28" s="2"/>
      <c r="T28" s="2"/>
      <c r="U28" s="2"/>
      <c r="V28" s="2"/>
      <c r="W28" s="2"/>
      <c r="X28" s="2"/>
      <c r="Y28" s="2"/>
      <c r="Z28" s="2"/>
      <c r="AA28" s="2"/>
      <c r="AB28" s="2"/>
      <c r="AC28" s="2"/>
    </row>
    <row r="29">
      <c r="A29" s="2"/>
      <c r="B29" s="2"/>
      <c r="C29" s="2"/>
      <c r="D29" s="2"/>
      <c r="E29" s="2" t="str">
        <f>IFERROR(__xludf.DUMMYFUNCTION("GOOGLETRANSLATE(D29,""fr"",""en"")"),"#VALUE!")</f>
        <v>#VALUE!</v>
      </c>
      <c r="F29" s="2"/>
      <c r="G29" s="3" t="str">
        <f>IFERROR(__xludf.DUMMYFUNCTION("GOOGLETRANSLATE(F29,""fr"",""en"")"),"#VALUE!")</f>
        <v>#VALUE!</v>
      </c>
      <c r="H29" s="2"/>
      <c r="I29" s="2"/>
      <c r="J29" s="2"/>
      <c r="K29" s="2"/>
      <c r="L29" s="2"/>
      <c r="M29" s="2"/>
      <c r="N29" s="2"/>
      <c r="O29" s="2"/>
      <c r="P29" s="2"/>
      <c r="Q29" s="2"/>
      <c r="R29" s="2"/>
      <c r="S29" s="2"/>
      <c r="T29" s="2"/>
      <c r="U29" s="2"/>
      <c r="V29" s="2"/>
      <c r="W29" s="2"/>
      <c r="X29" s="2"/>
      <c r="Y29" s="2"/>
      <c r="Z29" s="2"/>
      <c r="AA29" s="2"/>
      <c r="AB29" s="2"/>
      <c r="AC29" s="2"/>
    </row>
    <row r="30">
      <c r="A30" s="2"/>
      <c r="B30" s="2"/>
      <c r="C30" s="2"/>
      <c r="D30" s="2"/>
      <c r="E30" s="2" t="str">
        <f>IFERROR(__xludf.DUMMYFUNCTION("GOOGLETRANSLATE(D30,""fr"",""en"")"),"#VALUE!")</f>
        <v>#VALUE!</v>
      </c>
      <c r="F30" s="2"/>
      <c r="G30" s="3" t="str">
        <f>IFERROR(__xludf.DUMMYFUNCTION("GOOGLETRANSLATE(F30,""fr"",""en"")"),"#VALUE!")</f>
        <v>#VALUE!</v>
      </c>
      <c r="H30" s="2"/>
      <c r="I30" s="2"/>
      <c r="J30" s="2"/>
      <c r="K30" s="2"/>
      <c r="L30" s="2"/>
      <c r="M30" s="2"/>
      <c r="N30" s="2"/>
      <c r="O30" s="2"/>
      <c r="P30" s="2"/>
      <c r="Q30" s="2"/>
      <c r="R30" s="2"/>
      <c r="S30" s="2"/>
      <c r="T30" s="2"/>
      <c r="U30" s="2"/>
      <c r="V30" s="2"/>
      <c r="W30" s="2"/>
      <c r="X30" s="2"/>
      <c r="Y30" s="2"/>
      <c r="Z30" s="2"/>
      <c r="AA30" s="2"/>
      <c r="AB30" s="2"/>
      <c r="AC30" s="2"/>
    </row>
    <row r="31">
      <c r="A31" s="2"/>
      <c r="B31" s="2"/>
      <c r="C31" s="2"/>
      <c r="D31" s="2"/>
      <c r="E31" s="2" t="str">
        <f>IFERROR(__xludf.DUMMYFUNCTION("GOOGLETRANSLATE(D31,""fr"",""en"")"),"#VALUE!")</f>
        <v>#VALUE!</v>
      </c>
      <c r="F31" s="2"/>
      <c r="G31" s="3" t="str">
        <f>IFERROR(__xludf.DUMMYFUNCTION("GOOGLETRANSLATE(F31,""fr"",""en"")"),"#VALUE!")</f>
        <v>#VALUE!</v>
      </c>
      <c r="H31" s="2"/>
      <c r="I31" s="2"/>
      <c r="J31" s="2"/>
      <c r="K31" s="2"/>
      <c r="L31" s="2"/>
      <c r="M31" s="2"/>
      <c r="N31" s="2"/>
      <c r="O31" s="2"/>
      <c r="P31" s="2"/>
      <c r="Q31" s="2"/>
      <c r="R31" s="2"/>
      <c r="S31" s="2"/>
      <c r="T31" s="2"/>
      <c r="U31" s="2"/>
      <c r="V31" s="2"/>
      <c r="W31" s="2"/>
      <c r="X31" s="2"/>
      <c r="Y31" s="2"/>
      <c r="Z31" s="2"/>
      <c r="AA31" s="2"/>
      <c r="AB31" s="2"/>
      <c r="AC31" s="2"/>
    </row>
    <row r="32">
      <c r="A32" s="1" t="s">
        <v>17</v>
      </c>
      <c r="B32" s="1">
        <v>22.0</v>
      </c>
      <c r="C32" s="2"/>
      <c r="D32" s="1" t="s">
        <v>444</v>
      </c>
      <c r="E32" s="2" t="str">
        <f>IFERROR(__xludf.DUMMYFUNCTION("GOOGLETRANSLATE(D32,""fr"",""en"")"),"At the top, two fists with a lifted thumb.")</f>
        <v>At the top, two fists with a lifted thumb.</v>
      </c>
      <c r="F32" s="1" t="s">
        <v>445</v>
      </c>
      <c r="G32" s="3" t="str">
        <f>IFERROR(__xludf.DUMMYFUNCTION("GOOGLETRANSLATE(F32,""fr"",""en"")"),"She shows the black at the top (D14) of the board and she adds: ""They say they are hitchhiking"".")</f>
        <v>She shows the black at the top (D14) of the board and she adds: "They say they are hitchhiking".</v>
      </c>
      <c r="H32" s="1" t="s">
        <v>29</v>
      </c>
      <c r="I32" s="1" t="s">
        <v>446</v>
      </c>
      <c r="J32" s="1" t="s">
        <v>47</v>
      </c>
      <c r="K32" s="2"/>
      <c r="L32" s="2"/>
      <c r="M32" s="2"/>
      <c r="N32" s="2"/>
      <c r="O32" s="2"/>
      <c r="P32" s="2"/>
      <c r="Q32" s="2"/>
      <c r="R32" s="2"/>
      <c r="S32" s="2"/>
      <c r="T32" s="2"/>
      <c r="U32" s="2"/>
      <c r="V32" s="2"/>
      <c r="W32" s="2"/>
      <c r="X32" s="2"/>
      <c r="Y32" s="2"/>
      <c r="Z32" s="2"/>
      <c r="AA32" s="2"/>
      <c r="AB32" s="2"/>
      <c r="AC32" s="2"/>
    </row>
    <row r="33">
      <c r="A33" s="2"/>
      <c r="B33" s="1">
        <v>23.0</v>
      </c>
      <c r="C33" s="1" t="s">
        <v>59</v>
      </c>
      <c r="D33" s="1" t="s">
        <v>447</v>
      </c>
      <c r="E33" s="2" t="str">
        <f>IFERROR(__xludf.DUMMYFUNCTION("GOOGLETRANSLATE(D33,""fr"",""en"")"),"Two characters turn their backs. They are in profile, wick forward slightly lowering their heads.")</f>
        <v>Two characters turn their backs. They are in profile, wick forward slightly lowering their heads.</v>
      </c>
      <c r="F33" s="1" t="s">
        <v>448</v>
      </c>
      <c r="G33" s="3" t="str">
        <f>IFERROR(__xludf.DUMMYFUNCTION("GOOGLETRANSLATE(F33,""fr"",""en"")"),"She shows me the whole stain and says to me: ""Here an arm on the side, tight waist, buttocks back, joined legs"".")</f>
        <v>She shows me the whole stain and says to me: "Here an arm on the side, tight waist, buttocks back, joined legs".</v>
      </c>
      <c r="H33" s="1" t="s">
        <v>23</v>
      </c>
      <c r="I33" s="1" t="s">
        <v>449</v>
      </c>
      <c r="J33" s="1" t="s">
        <v>31</v>
      </c>
      <c r="K33" s="2"/>
      <c r="L33" s="2"/>
      <c r="M33" s="2"/>
      <c r="N33" s="2"/>
      <c r="O33" s="2"/>
      <c r="P33" s="2"/>
      <c r="Q33" s="2"/>
      <c r="R33" s="2"/>
      <c r="S33" s="2"/>
      <c r="T33" s="2"/>
      <c r="U33" s="2"/>
      <c r="V33" s="2"/>
      <c r="W33" s="2"/>
      <c r="X33" s="2"/>
      <c r="Y33" s="2"/>
      <c r="Z33" s="2"/>
      <c r="AA33" s="2"/>
      <c r="AB33" s="2"/>
      <c r="AC33" s="2"/>
    </row>
    <row r="34">
      <c r="A34" s="2"/>
      <c r="B34" s="2"/>
      <c r="C34" s="2"/>
      <c r="D34" s="2"/>
      <c r="E34" s="2" t="str">
        <f>IFERROR(__xludf.DUMMYFUNCTION("GOOGLETRANSLATE(D34,""fr"",""en"")"),"#VALUE!")</f>
        <v>#VALUE!</v>
      </c>
      <c r="F34" s="2"/>
      <c r="G34" s="3" t="str">
        <f>IFERROR(__xludf.DUMMYFUNCTION("GOOGLETRANSLATE(F34,""fr"",""en"")"),"#VALUE!")</f>
        <v>#VALUE!</v>
      </c>
      <c r="H34" s="2"/>
      <c r="I34" s="2"/>
      <c r="J34" s="2"/>
      <c r="K34" s="2"/>
      <c r="L34" s="2"/>
      <c r="M34" s="2"/>
      <c r="N34" s="2"/>
      <c r="O34" s="2"/>
      <c r="P34" s="2"/>
      <c r="Q34" s="2"/>
      <c r="R34" s="2"/>
      <c r="S34" s="2"/>
      <c r="T34" s="2"/>
      <c r="U34" s="2"/>
      <c r="V34" s="2"/>
      <c r="W34" s="2"/>
      <c r="X34" s="2"/>
      <c r="Y34" s="2"/>
      <c r="Z34" s="2"/>
      <c r="AA34" s="2"/>
      <c r="AB34" s="2"/>
      <c r="AC34" s="2"/>
    </row>
    <row r="35">
      <c r="A35" s="2"/>
      <c r="B35" s="2"/>
      <c r="C35" s="2"/>
      <c r="D35" s="2"/>
      <c r="E35" s="2" t="str">
        <f>IFERROR(__xludf.DUMMYFUNCTION("GOOGLETRANSLATE(D35,""fr"",""en"")"),"#VALUE!")</f>
        <v>#VALUE!</v>
      </c>
      <c r="F35" s="2"/>
      <c r="G35" s="3" t="str">
        <f>IFERROR(__xludf.DUMMYFUNCTION("GOOGLETRANSLATE(F35,""fr"",""en"")"),"#VALUE!")</f>
        <v>#VALUE!</v>
      </c>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t="str">
        <f>IFERROR(__xludf.DUMMYFUNCTION("GOOGLETRANSLATE(D36,""fr"",""en"")"),"#VALUE!")</f>
        <v>#VALUE!</v>
      </c>
      <c r="F36" s="2"/>
      <c r="G36" s="3" t="str">
        <f>IFERROR(__xludf.DUMMYFUNCTION("GOOGLETRANSLATE(F36,""fr"",""en"")"),"#VALUE!")</f>
        <v>#VALUE!</v>
      </c>
      <c r="H36" s="2"/>
      <c r="I36" s="2"/>
      <c r="J36" s="2"/>
      <c r="K36" s="2"/>
      <c r="L36" s="2"/>
      <c r="M36" s="2"/>
      <c r="N36" s="2"/>
      <c r="O36" s="2"/>
      <c r="P36" s="2"/>
      <c r="Q36" s="2"/>
      <c r="R36" s="2"/>
      <c r="S36" s="2"/>
      <c r="T36" s="2"/>
      <c r="U36" s="2"/>
      <c r="V36" s="2"/>
      <c r="W36" s="2"/>
      <c r="X36" s="2"/>
      <c r="Y36" s="2"/>
      <c r="Z36" s="2"/>
      <c r="AA36" s="2"/>
      <c r="AB36" s="2"/>
      <c r="AC36" s="2"/>
    </row>
    <row r="37">
      <c r="A37" s="1" t="s">
        <v>18</v>
      </c>
      <c r="B37" s="1">
        <v>24.0</v>
      </c>
      <c r="C37" s="1" t="s">
        <v>101</v>
      </c>
      <c r="D37" s="1" t="s">
        <v>450</v>
      </c>
      <c r="E37" s="2" t="str">
        <f>IFERROR(__xludf.DUMMYFUNCTION("GOOGLETRANSLATE(D37,""fr"",""en"")"),"An animal that jumps, that spans something, a feline.")</f>
        <v>An animal that jumps, that spans something, a feline.</v>
      </c>
      <c r="F37" s="1" t="s">
        <v>451</v>
      </c>
      <c r="G37" s="3" t="str">
        <f>IFERROR(__xludf.DUMMYFUNCTION("GOOGLETRANSLATE(F37,""fr"",""en"")"),"She designates the pink spots on the side (D1) and adds: ""It looks like a lion or something like this"".")</f>
        <v>She designates the pink spots on the side (D1) and adds: "It looks like a lion or something like this".</v>
      </c>
      <c r="H37" s="1" t="s">
        <v>29</v>
      </c>
      <c r="I37" s="1" t="s">
        <v>434</v>
      </c>
      <c r="J37" s="1" t="s">
        <v>42</v>
      </c>
      <c r="K37" s="1" t="s">
        <v>140</v>
      </c>
      <c r="L37" s="2"/>
      <c r="M37" s="2"/>
      <c r="N37" s="2"/>
      <c r="O37" s="2"/>
      <c r="P37" s="2"/>
      <c r="Q37" s="2"/>
      <c r="R37" s="2"/>
      <c r="S37" s="2"/>
      <c r="T37" s="2"/>
      <c r="U37" s="2"/>
      <c r="V37" s="2"/>
      <c r="W37" s="2"/>
      <c r="X37" s="2"/>
      <c r="Y37" s="2"/>
      <c r="Z37" s="2"/>
      <c r="AA37" s="2"/>
      <c r="AB37" s="2"/>
      <c r="AC37" s="2"/>
    </row>
    <row r="38">
      <c r="A38" s="2"/>
      <c r="B38" s="1">
        <v>25.0</v>
      </c>
      <c r="C38" s="2"/>
      <c r="D38" s="1" t="s">
        <v>452</v>
      </c>
      <c r="E38" s="2" t="str">
        <f>IFERROR(__xludf.DUMMYFUNCTION("GOOGLETRANSLATE(D38,""fr"",""en"")"),"It's harder to see something when it's in color. The color dissociates completely, it cuts the stain into small pieces.")</f>
        <v>It's harder to see something when it's in color. The color dissociates completely, it cuts the stain into small pieces.</v>
      </c>
      <c r="F38" s="2"/>
      <c r="G38" s="3" t="str">
        <f>IFERROR(__xludf.DUMMYFUNCTION("GOOGLETRANSLATE(F38,""fr"",""en"")"),"#VALUE!")</f>
        <v>#VALUE!</v>
      </c>
      <c r="H38" s="2"/>
      <c r="I38" s="2"/>
      <c r="J38" s="2"/>
      <c r="K38" s="1" t="s">
        <v>356</v>
      </c>
      <c r="L38" s="2"/>
      <c r="M38" s="2"/>
      <c r="N38" s="2"/>
      <c r="O38" s="2"/>
      <c r="P38" s="2"/>
      <c r="Q38" s="2"/>
      <c r="R38" s="2"/>
      <c r="S38" s="2"/>
      <c r="T38" s="2"/>
      <c r="U38" s="2"/>
      <c r="V38" s="2"/>
      <c r="W38" s="2"/>
      <c r="X38" s="2"/>
      <c r="Y38" s="2"/>
      <c r="Z38" s="2"/>
      <c r="AA38" s="2"/>
      <c r="AB38" s="2"/>
      <c r="AC38" s="2"/>
    </row>
    <row r="39">
      <c r="A39" s="2"/>
      <c r="B39" s="1">
        <v>26.0</v>
      </c>
      <c r="C39" s="1" t="s">
        <v>59</v>
      </c>
      <c r="D39" s="1" t="s">
        <v>453</v>
      </c>
      <c r="E39" s="2" t="str">
        <f>IFERROR(__xludf.DUMMYFUNCTION("GOOGLETRANSLATE(D39,""fr"",""en"")"),"An orchid flower")</f>
        <v>An orchid flower</v>
      </c>
      <c r="F39" s="1" t="s">
        <v>454</v>
      </c>
      <c r="G39" s="3" t="str">
        <f>IFERROR(__xludf.DUMMYFUNCTION("GOOGLETRANSLATE(F39,""fr"",""en"")"),"The orange pink spot at the bottom (D2) and specifies that the shape helped it give this answer.")</f>
        <v>The orange pink spot at the bottom (D2) and specifies that the shape helped it give this answer.</v>
      </c>
      <c r="H39" s="1" t="s">
        <v>29</v>
      </c>
      <c r="I39" s="1" t="s">
        <v>305</v>
      </c>
      <c r="J39" s="1" t="s">
        <v>281</v>
      </c>
      <c r="K39" s="2"/>
      <c r="L39" s="2"/>
      <c r="M39" s="2"/>
      <c r="N39" s="2"/>
      <c r="O39" s="2"/>
      <c r="P39" s="2"/>
      <c r="Q39" s="2"/>
      <c r="R39" s="2"/>
      <c r="S39" s="2"/>
      <c r="T39" s="2"/>
      <c r="U39" s="2"/>
      <c r="V39" s="2"/>
      <c r="W39" s="2"/>
      <c r="X39" s="2"/>
      <c r="Y39" s="2"/>
      <c r="Z39" s="2"/>
      <c r="AA39" s="2"/>
      <c r="AB39" s="2"/>
      <c r="AC39" s="2"/>
    </row>
    <row r="40">
      <c r="A40" s="2"/>
      <c r="B40" s="1">
        <v>27.0</v>
      </c>
      <c r="C40" s="2"/>
      <c r="D40" s="1" t="s">
        <v>455</v>
      </c>
      <c r="E40" s="2" t="str">
        <f>IFERROR(__xludf.DUMMYFUNCTION("GOOGLETRANSLATE(D40,""fr"",""en"")"),"A woman's sex with the pubis.")</f>
        <v>A woman's sex with the pubis.</v>
      </c>
      <c r="F40" s="1" t="s">
        <v>456</v>
      </c>
      <c r="G40" s="3" t="str">
        <f>IFERROR(__xludf.DUMMYFUNCTION("GOOGLETRANSLATE(F40,""fr"",""en"")"),"In the top stain (gray) in the center, the darkest part (DD24)")</f>
        <v>In the top stain (gray) in the center, the darkest part (DD24)</v>
      </c>
      <c r="H40" s="1" t="s">
        <v>35</v>
      </c>
      <c r="I40" s="1" t="s">
        <v>50</v>
      </c>
      <c r="J40" s="1" t="s">
        <v>327</v>
      </c>
      <c r="K40" s="2"/>
      <c r="L40" s="2"/>
      <c r="M40" s="2"/>
      <c r="N40" s="2"/>
      <c r="O40" s="2"/>
      <c r="P40" s="2"/>
      <c r="Q40" s="2"/>
      <c r="R40" s="2"/>
      <c r="S40" s="2"/>
      <c r="T40" s="2"/>
      <c r="U40" s="2"/>
      <c r="V40" s="2"/>
      <c r="W40" s="2"/>
      <c r="X40" s="2"/>
      <c r="Y40" s="2"/>
      <c r="Z40" s="2"/>
      <c r="AA40" s="2"/>
      <c r="AB40" s="2"/>
      <c r="AC40" s="2"/>
    </row>
    <row r="41">
      <c r="A41" s="2"/>
      <c r="B41" s="2"/>
      <c r="C41" s="2"/>
      <c r="D41" s="2"/>
      <c r="E41" s="2" t="str">
        <f>IFERROR(__xludf.DUMMYFUNCTION("GOOGLETRANSLATE(D41,""fr"",""en"")"),"#VALUE!")</f>
        <v>#VALUE!</v>
      </c>
      <c r="F41" s="2"/>
      <c r="G41" s="3" t="str">
        <f>IFERROR(__xludf.DUMMYFUNCTION("GOOGLETRANSLATE(F41,""fr"",""en"")"),"#VALUE!")</f>
        <v>#VALUE!</v>
      </c>
      <c r="H41" s="2"/>
      <c r="I41" s="2"/>
      <c r="J41" s="2"/>
      <c r="K41" s="2"/>
      <c r="L41" s="2"/>
      <c r="M41" s="2"/>
      <c r="N41" s="2"/>
      <c r="O41" s="2"/>
      <c r="P41" s="2"/>
      <c r="Q41" s="2"/>
      <c r="R41" s="2"/>
      <c r="S41" s="2"/>
      <c r="T41" s="2"/>
      <c r="U41" s="2"/>
      <c r="V41" s="2"/>
      <c r="W41" s="2"/>
      <c r="X41" s="2"/>
      <c r="Y41" s="2"/>
      <c r="Z41" s="2"/>
      <c r="AA41" s="2"/>
      <c r="AB41" s="2"/>
      <c r="AC41" s="2"/>
    </row>
    <row r="42">
      <c r="A42" s="1" t="s">
        <v>19</v>
      </c>
      <c r="B42" s="1">
        <v>28.0</v>
      </c>
      <c r="C42" s="1" t="s">
        <v>59</v>
      </c>
      <c r="D42" s="1" t="s">
        <v>457</v>
      </c>
      <c r="E42" s="2" t="str">
        <f>IFERROR(__xludf.DUMMYFUNCTION("GOOGLETRANSLATE(D42,""fr"",""en"")"),"It's not easy ... (latency ++) I see nothing in there.")</f>
        <v>It's not easy ... (latency ++) I see nothing in there.</v>
      </c>
      <c r="F42" s="2"/>
      <c r="G42" s="3" t="str">
        <f>IFERROR(__xludf.DUMMYFUNCTION("GOOGLETRANSLATE(F42,""fr"",""en"")"),"#VALUE!")</f>
        <v>#VALUE!</v>
      </c>
      <c r="H42" s="2"/>
      <c r="I42" s="2"/>
      <c r="J42" s="2"/>
      <c r="K42" s="1" t="s">
        <v>399</v>
      </c>
      <c r="L42" s="2"/>
      <c r="M42" s="2"/>
      <c r="N42" s="2"/>
      <c r="O42" s="2"/>
      <c r="P42" s="2"/>
      <c r="Q42" s="2"/>
      <c r="R42" s="2"/>
      <c r="S42" s="2"/>
      <c r="T42" s="2"/>
      <c r="U42" s="2"/>
      <c r="V42" s="2"/>
      <c r="W42" s="2"/>
      <c r="X42" s="2"/>
      <c r="Y42" s="2"/>
      <c r="Z42" s="2"/>
      <c r="AA42" s="2"/>
      <c r="AB42" s="2"/>
      <c r="AC42" s="2"/>
    </row>
    <row r="43">
      <c r="A43" s="2"/>
      <c r="B43" s="1">
        <v>29.0</v>
      </c>
      <c r="C43" s="1" t="s">
        <v>59</v>
      </c>
      <c r="D43" s="1" t="s">
        <v>458</v>
      </c>
      <c r="E43" s="2" t="str">
        <f>IFERROR(__xludf.DUMMYFUNCTION("GOOGLETRANSLATE(D43,""fr"",""en"")"),"Ultimately, the two green spots, bear profiles with the small ear.")</f>
        <v>Ultimately, the two green spots, bear profiles with the small ear.</v>
      </c>
      <c r="F43" s="1" t="s">
        <v>459</v>
      </c>
      <c r="G43" s="3" t="str">
        <f>IFERROR(__xludf.DUMMYFUNCTION("GOOGLETRANSLATE(F43,""fr"",""en"")"),"She shows me the middle green (D11) and adds: ""Yes, I don't know anymore"".")</f>
        <v>She shows me the middle green (D11) and adds: "Yes, I don't know anymore".</v>
      </c>
      <c r="H43" s="1" t="s">
        <v>29</v>
      </c>
      <c r="I43" s="1" t="s">
        <v>53</v>
      </c>
      <c r="J43" s="1" t="s">
        <v>55</v>
      </c>
      <c r="K43" s="2"/>
      <c r="L43" s="2"/>
      <c r="M43" s="2"/>
      <c r="N43" s="2"/>
      <c r="O43" s="2"/>
      <c r="P43" s="2"/>
      <c r="Q43" s="2"/>
      <c r="R43" s="2"/>
      <c r="S43" s="2"/>
      <c r="T43" s="2"/>
      <c r="U43" s="2"/>
      <c r="V43" s="2"/>
      <c r="W43" s="2"/>
      <c r="X43" s="2"/>
      <c r="Y43" s="2"/>
      <c r="Z43" s="2"/>
      <c r="AA43" s="2"/>
      <c r="AB43" s="2"/>
      <c r="AC43" s="2"/>
    </row>
    <row r="44">
      <c r="A44" s="2"/>
      <c r="B44" s="2"/>
      <c r="C44" s="2"/>
      <c r="D44" s="2"/>
      <c r="E44" s="2" t="str">
        <f>IFERROR(__xludf.DUMMYFUNCTION("GOOGLETRANSLATE(D44,""fr"",""en"")"),"#VALUE!")</f>
        <v>#VALUE!</v>
      </c>
      <c r="F44" s="2"/>
      <c r="G44" s="3" t="str">
        <f>IFERROR(__xludf.DUMMYFUNCTION("GOOGLETRANSLATE(F44,""fr"",""en"")"),"#VALUE!")</f>
        <v>#VALUE!</v>
      </c>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t="str">
        <f>IFERROR(__xludf.DUMMYFUNCTION("GOOGLETRANSLATE(D45,""fr"",""en"")"),"#VALUE!")</f>
        <v>#VALUE!</v>
      </c>
      <c r="F45" s="2"/>
      <c r="G45" s="3" t="str">
        <f>IFERROR(__xludf.DUMMYFUNCTION("GOOGLETRANSLATE(F45,""fr"",""en"")"),"#VALUE!")</f>
        <v>#VALUE!</v>
      </c>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t="str">
        <f>IFERROR(__xludf.DUMMYFUNCTION("GOOGLETRANSLATE(D46,""fr"",""en"")"),"#VALUE!")</f>
        <v>#VALUE!</v>
      </c>
      <c r="F46" s="2"/>
      <c r="G46" s="3" t="str">
        <f>IFERROR(__xludf.DUMMYFUNCTION("GOOGLETRANSLATE(F46,""fr"",""en"")"),"#VALUE!")</f>
        <v>#VALUE!</v>
      </c>
      <c r="H46" s="2"/>
      <c r="I46" s="2"/>
      <c r="J46" s="2"/>
      <c r="K46" s="2"/>
      <c r="L46" s="2"/>
      <c r="M46" s="2"/>
      <c r="N46" s="2"/>
      <c r="O46" s="2"/>
      <c r="P46" s="2"/>
      <c r="Q46" s="2"/>
      <c r="R46" s="2"/>
      <c r="S46" s="2"/>
      <c r="T46" s="2"/>
      <c r="U46" s="2"/>
      <c r="V46" s="2"/>
      <c r="W46" s="2"/>
      <c r="X46" s="2"/>
      <c r="Y46" s="2"/>
      <c r="Z46" s="2"/>
      <c r="AA46" s="2"/>
      <c r="AB46" s="2"/>
      <c r="AC46" s="2"/>
    </row>
    <row r="47">
      <c r="A47" s="1" t="s">
        <v>20</v>
      </c>
      <c r="B47" s="1">
        <v>30.0</v>
      </c>
      <c r="C47" s="1" t="s">
        <v>59</v>
      </c>
      <c r="D47" s="1" t="s">
        <v>460</v>
      </c>
      <c r="E47" s="2" t="str">
        <f>IFERROR(__xludf.DUMMYFUNCTION("GOOGLETRANSLATE(D47,""fr"",""en"")"),"It ends in multicolored.")</f>
        <v>It ends in multicolored.</v>
      </c>
      <c r="F47" s="2"/>
      <c r="G47" s="3" t="str">
        <f>IFERROR(__xludf.DUMMYFUNCTION("GOOGLETRANSLATE(F47,""fr"",""en"")"),"#VALUE!")</f>
        <v>#VALUE!</v>
      </c>
      <c r="H47" s="2"/>
      <c r="I47" s="2"/>
      <c r="J47" s="2"/>
      <c r="K47" s="1" t="s">
        <v>356</v>
      </c>
      <c r="L47" s="2"/>
      <c r="M47" s="2"/>
      <c r="N47" s="2"/>
      <c r="O47" s="2"/>
      <c r="P47" s="2"/>
      <c r="Q47" s="2"/>
      <c r="R47" s="2"/>
      <c r="S47" s="2"/>
      <c r="T47" s="2"/>
      <c r="U47" s="2"/>
      <c r="V47" s="2"/>
      <c r="W47" s="2"/>
      <c r="X47" s="2"/>
      <c r="Y47" s="2"/>
      <c r="Z47" s="2"/>
      <c r="AA47" s="2"/>
      <c r="AB47" s="2"/>
      <c r="AC47" s="2"/>
    </row>
    <row r="48">
      <c r="A48" s="2"/>
      <c r="B48" s="1">
        <v>31.0</v>
      </c>
      <c r="C48" s="1" t="s">
        <v>59</v>
      </c>
      <c r="D48" s="1" t="s">
        <v>461</v>
      </c>
      <c r="E48" s="2" t="str">
        <f>IFERROR(__xludf.DUMMYFUNCTION("GOOGLETRANSLATE(D48,""fr"",""en"")"),"A man who descends from the sky with large wings, who will land, a cosmonaut. Instead of the parachute there are the wings.")</f>
        <v>A man who descends from the sky with large wings, who will land, a cosmonaut. Instead of the parachute there are the wings.</v>
      </c>
      <c r="F48" s="1" t="s">
        <v>462</v>
      </c>
      <c r="G48" s="3" t="str">
        <f>IFERROR(__xludf.DUMMYFUNCTION("GOOGLETRANSLATE(F48,""fr"",""en"")"),"She shows me the green centered at the bottom of the stain (D10) and adds: ""He has a helmet like a glass bubble.""")</f>
        <v>She shows me the green centered at the bottom of the stain (D10) and adds: "He has a helmet like a glass bubble."</v>
      </c>
      <c r="H48" s="1" t="s">
        <v>29</v>
      </c>
      <c r="I48" s="1" t="s">
        <v>87</v>
      </c>
      <c r="J48" s="1" t="s">
        <v>31</v>
      </c>
      <c r="K48" s="1" t="s">
        <v>365</v>
      </c>
      <c r="L48" s="2"/>
      <c r="M48" s="2"/>
      <c r="N48" s="2"/>
      <c r="O48" s="2"/>
      <c r="P48" s="2"/>
      <c r="Q48" s="2"/>
      <c r="R48" s="2"/>
      <c r="S48" s="2"/>
      <c r="T48" s="2"/>
      <c r="U48" s="2"/>
      <c r="V48" s="2"/>
      <c r="W48" s="2"/>
      <c r="X48" s="2"/>
      <c r="Y48" s="2"/>
      <c r="Z48" s="2"/>
      <c r="AA48" s="2"/>
      <c r="AB48" s="2"/>
      <c r="AC48" s="2"/>
    </row>
    <row r="49">
      <c r="A49" s="2"/>
      <c r="B49" s="1">
        <v>32.0</v>
      </c>
      <c r="C49" s="1" t="s">
        <v>59</v>
      </c>
      <c r="D49" s="1" t="s">
        <v>463</v>
      </c>
      <c r="E49" s="2" t="str">
        <f>IFERROR(__xludf.DUMMYFUNCTION("GOOGLETRANSLATE(D49,""fr"",""en"")"),"In the middle a face drawn by a child: the yellow eyes, the eyebrows, the mouth.")</f>
        <v>In the middle a face drawn by a child: the yellow eyes, the eyebrows, the mouth.</v>
      </c>
      <c r="F49" s="1" t="s">
        <v>464</v>
      </c>
      <c r="G49" s="3" t="str">
        <f>IFERROR(__xludf.DUMMYFUNCTION("GOOGLETRANSLATE(F49,""fr"",""en"")"),"D18")</f>
        <v>D18</v>
      </c>
      <c r="H49" s="1" t="s">
        <v>29</v>
      </c>
      <c r="I49" s="1" t="s">
        <v>465</v>
      </c>
      <c r="J49" s="1" t="s">
        <v>47</v>
      </c>
      <c r="K49" s="2"/>
      <c r="L49" s="2"/>
      <c r="M49" s="2"/>
      <c r="N49" s="2"/>
      <c r="O49" s="2"/>
      <c r="P49" s="2"/>
      <c r="Q49" s="2"/>
      <c r="R49" s="2"/>
      <c r="S49" s="2"/>
      <c r="T49" s="2"/>
      <c r="U49" s="2"/>
      <c r="V49" s="2"/>
      <c r="W49" s="2"/>
      <c r="X49" s="2"/>
      <c r="Y49" s="2"/>
      <c r="Z49" s="2"/>
      <c r="AA49" s="2"/>
      <c r="AB49" s="2"/>
      <c r="AC49" s="2"/>
    </row>
    <row r="50">
      <c r="A50" s="2"/>
      <c r="B50" s="1">
        <v>33.0</v>
      </c>
      <c r="C50" s="1" t="s">
        <v>59</v>
      </c>
      <c r="D50" s="1" t="s">
        <v>466</v>
      </c>
      <c r="E50" s="2" t="str">
        <f>IFERROR(__xludf.DUMMYFUNCTION("GOOGLETRANSLATE(D50,""fr"",""en"")"),"It's funny, this drawing ... something ... in relation to cosmogony, galaxy, fireworks.")</f>
        <v>It's funny, this drawing ... something ... in relation to cosmogony, galaxy, fireworks.</v>
      </c>
      <c r="F50" s="1" t="s">
        <v>467</v>
      </c>
      <c r="G50" s="3" t="str">
        <f>IFERROR(__xludf.DUMMYFUNCTION("GOOGLETRANSLATE(F50,""fr"",""en"")"),"The whole stain, there are lots of colors.")</f>
        <v>The whole stain, there are lots of colors.</v>
      </c>
      <c r="H50" s="1" t="s">
        <v>23</v>
      </c>
      <c r="I50" s="1" t="s">
        <v>468</v>
      </c>
      <c r="J50" s="1" t="s">
        <v>469</v>
      </c>
      <c r="K50" s="2"/>
      <c r="L50" s="2"/>
      <c r="M50" s="2"/>
      <c r="N50" s="2"/>
      <c r="O50" s="2"/>
      <c r="P50" s="2"/>
      <c r="Q50" s="2"/>
      <c r="R50" s="2"/>
      <c r="S50" s="2"/>
      <c r="T50" s="2"/>
      <c r="U50" s="2"/>
      <c r="V50" s="2"/>
      <c r="W50" s="2"/>
      <c r="X50" s="2"/>
      <c r="Y50" s="2"/>
      <c r="Z50" s="2"/>
      <c r="AA50" s="2"/>
      <c r="AB50" s="2"/>
      <c r="AC50" s="2"/>
    </row>
    <row r="51">
      <c r="A51" s="2"/>
      <c r="B51" s="1">
        <v>34.0</v>
      </c>
      <c r="C51" s="1" t="s">
        <v>59</v>
      </c>
      <c r="D51" s="1" t="s">
        <v>470</v>
      </c>
      <c r="E51" s="2" t="str">
        <f>IFERROR(__xludf.DUMMYFUNCTION("GOOGLETRANSLATE(D51,""fr"",""en"")"),"It could be the devil's face with horns and, above an angel, a fallen angel. It is esoteric, it is a vision of the universe, but it is pretty happy for the forces of evil.")</f>
        <v>It could be the devil's face with horns and, above an angel, a fallen angel. It is esoteric, it is a vision of the universe, but it is pretty happy for the forces of evil.</v>
      </c>
      <c r="F51" s="1" t="s">
        <v>471</v>
      </c>
      <c r="G51" s="3" t="str">
        <f>IFERROR(__xludf.DUMMYFUNCTION("GOOGLETRANSLATE(F51,""fr"",""en"")"),"It designates the whole stain and adds: ""It is the face of the devil and the angel (D10)""")</f>
        <v>It designates the whole stain and adds: "It is the face of the devil and the angel (D10)"</v>
      </c>
      <c r="H51" s="1" t="s">
        <v>29</v>
      </c>
      <c r="I51" s="1" t="s">
        <v>465</v>
      </c>
      <c r="J51" s="1" t="s">
        <v>209</v>
      </c>
      <c r="K51" s="2"/>
      <c r="L51" s="2"/>
      <c r="M51" s="2"/>
      <c r="N51" s="2"/>
      <c r="O51" s="2"/>
      <c r="P51" s="2"/>
      <c r="Q51" s="2"/>
      <c r="R51" s="2"/>
      <c r="S51" s="2"/>
      <c r="T51" s="2"/>
      <c r="U51" s="2"/>
      <c r="V51" s="2"/>
      <c r="W51" s="2"/>
      <c r="X51" s="2"/>
      <c r="Y51" s="2"/>
      <c r="Z51" s="2"/>
      <c r="AA51" s="2"/>
      <c r="AB51" s="2"/>
      <c r="AC51" s="2"/>
    </row>
    <row r="52">
      <c r="A52" s="2"/>
      <c r="B52" s="1">
        <v>35.0</v>
      </c>
      <c r="C52" s="1" t="s">
        <v>59</v>
      </c>
      <c r="D52" s="1" t="s">
        <v>472</v>
      </c>
      <c r="E52" s="2" t="str">
        <f>IFERROR(__xludf.DUMMYFUNCTION("GOOGLETRANSLATE(D52,""fr"",""en"")"),"A woman's sex. I could have said it for all the drawings because of the fold. It is the funniest task, others were more strict, more disturbing.")</f>
        <v>A woman's sex. I could have said it for all the drawings because of the fold. It is the funniest task, others were more strict, more disturbing.</v>
      </c>
      <c r="F52" s="1" t="s">
        <v>473</v>
      </c>
      <c r="G52" s="3" t="str">
        <f>IFERROR(__xludf.DUMMYFUNCTION("GOOGLETRANSLATE(F52,""fr"",""en"")"),"In the gray at the top (triangular shape) in the middle and says: ""Here because of the fold (D11). Commentary")</f>
        <v>In the gray at the top (triangular shape) in the middle and says: "Here because of the fold (D11). Commentary</v>
      </c>
      <c r="H52" s="1" t="s">
        <v>29</v>
      </c>
      <c r="I52" s="1" t="s">
        <v>50</v>
      </c>
      <c r="J52" s="1" t="s">
        <v>327</v>
      </c>
      <c r="K52" s="2"/>
      <c r="L52" s="2"/>
      <c r="M52" s="2"/>
      <c r="N52" s="2"/>
      <c r="O52" s="2"/>
      <c r="P52" s="2"/>
      <c r="Q52" s="2"/>
      <c r="R52" s="2"/>
      <c r="S52" s="2"/>
      <c r="T52" s="2"/>
      <c r="U52" s="2"/>
      <c r="V52" s="2"/>
      <c r="W52" s="2"/>
      <c r="X52" s="2"/>
      <c r="Y52" s="2"/>
      <c r="Z52" s="2"/>
      <c r="AA52" s="2"/>
      <c r="AB52" s="2"/>
      <c r="AC52" s="2"/>
    </row>
    <row r="53">
      <c r="A53" s="2"/>
      <c r="B53" s="1"/>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1"/>
</worksheet>
</file>