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"/>
    </mc:Choice>
  </mc:AlternateContent>
  <xr:revisionPtr revIDLastSave="0" documentId="13_ncr:1_{E15CEBE1-18CA-4149-B412-C15F0B9AF39D}" xr6:coauthVersionLast="44" xr6:coauthVersionMax="44" xr10:uidLastSave="{00000000-0000-0000-0000-000000000000}"/>
  <bookViews>
    <workbookView xWindow="-31680" yWindow="2220" windowWidth="27800" windowHeight="16340" xr2:uid="{3C316232-2EF6-E84F-8B66-596E66A60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H27" i="1" l="1"/>
  <c r="G27" i="1"/>
  <c r="H26" i="1"/>
  <c r="G26" i="1"/>
  <c r="F26" i="1"/>
  <c r="F33" i="1"/>
  <c r="E31" i="1"/>
  <c r="E32" i="1"/>
  <c r="E33" i="1"/>
  <c r="F27" i="1"/>
  <c r="E26" i="1"/>
  <c r="E28" i="1"/>
  <c r="E27" i="1"/>
  <c r="B5" i="1" l="1"/>
  <c r="C9" i="1" l="1"/>
  <c r="B9" i="1" l="1"/>
  <c r="B11" i="1" s="1"/>
  <c r="I16" i="1"/>
  <c r="G16" i="1"/>
  <c r="E16" i="1"/>
  <c r="C16" i="1"/>
  <c r="C5" i="1" l="1"/>
  <c r="H15" i="1"/>
  <c r="H16" i="1" s="1"/>
  <c r="H17" i="1" s="1"/>
  <c r="H19" i="1" s="1"/>
  <c r="F15" i="1"/>
  <c r="F16" i="1" s="1"/>
  <c r="F17" i="1" s="1"/>
  <c r="F19" i="1" s="1"/>
  <c r="D16" i="1"/>
  <c r="D15" i="1"/>
  <c r="H9" i="1"/>
  <c r="H11" i="1" s="1"/>
  <c r="H5" i="1"/>
  <c r="E17" i="1"/>
  <c r="E9" i="1"/>
  <c r="E5" i="1"/>
  <c r="B15" i="1"/>
  <c r="B16" i="1" s="1"/>
  <c r="B17" i="1" s="1"/>
  <c r="B19" i="1" s="1"/>
  <c r="C17" i="1"/>
  <c r="C19" i="1" s="1"/>
  <c r="G17" i="1"/>
  <c r="G19" i="1" s="1"/>
  <c r="I17" i="1"/>
  <c r="I19" i="1" s="1"/>
  <c r="D9" i="1"/>
  <c r="D11" i="1" s="1"/>
  <c r="F9" i="1"/>
  <c r="F11" i="1" s="1"/>
  <c r="G9" i="1"/>
  <c r="I9" i="1"/>
  <c r="D5" i="1"/>
  <c r="F5" i="1"/>
  <c r="G5" i="1"/>
  <c r="I5" i="1"/>
  <c r="E19" i="1" l="1"/>
  <c r="D17" i="1"/>
  <c r="D19" i="1" s="1"/>
</calcChain>
</file>

<file path=xl/sharedStrings.xml><?xml version="1.0" encoding="utf-8"?>
<sst xmlns="http://schemas.openxmlformats.org/spreadsheetml/2006/main" count="116" uniqueCount="73">
  <si>
    <t>Chilling trt</t>
  </si>
  <si>
    <t>No branches</t>
  </si>
  <si>
    <t>Forcing trt</t>
  </si>
  <si>
    <t>Photoperiod trt</t>
  </si>
  <si>
    <t>No. flasks/ chamber (15 sq ft)</t>
  </si>
  <si>
    <t>Total no. branches</t>
  </si>
  <si>
    <t>No branches all trt combo</t>
  </si>
  <si>
    <t>No sites</t>
  </si>
  <si>
    <t>No species</t>
  </si>
  <si>
    <t>No samples in chamber:</t>
  </si>
  <si>
    <t xml:space="preserve">14 days chilling </t>
  </si>
  <si>
    <t>42 days chilling (a. 50% leaf out for trt 1)</t>
  </si>
  <si>
    <t>70 days chilling  (a. 100% leaf out for trt 1 &amp; 50% for trt 2)</t>
  </si>
  <si>
    <t>No. growth chambers needed</t>
  </si>
  <si>
    <t>Chilling chamber: Nov 1 to Feb 28</t>
  </si>
  <si>
    <t>Other growth chambers: Nov 15-March 15</t>
  </si>
  <si>
    <t>Up to 1-6 chambers from Nov 1 to March 7</t>
  </si>
  <si>
    <t>Nov 1- Jan 15: 1 large walk in chamber for chilling treatment</t>
  </si>
  <si>
    <t>Dec 1- Dec 31: 4 15 sq ft chambers: 5,6,7,8 or 9</t>
  </si>
  <si>
    <t>Feb 1-Mar 7: 4 15 sq ft chambers</t>
  </si>
  <si>
    <t xml:space="preserve">January 1-January 31: 6 15 sq ft chambers </t>
  </si>
  <si>
    <t>Total no flasks if 3/flask</t>
  </si>
  <si>
    <t xml:space="preserve">florecent lights, no incadenses </t>
  </si>
  <si>
    <t>could put some in form other chamber</t>
  </si>
  <si>
    <t>program for spikes of 20 for temp goes from 4-6 while the thing defrosts</t>
  </si>
  <si>
    <t>pia does run it for 6 weeks at 4, spiking it, could do the lowest flor for 6-8 hours a day</t>
  </si>
  <si>
    <t xml:space="preserve">spike every 4-6 hours spike for 5 minutes, pretending you are going to 20 so it thinks it needs to warm, </t>
  </si>
  <si>
    <t xml:space="preserve">Will need to try it out, add cardboard on ventilation to keep in the cold, </t>
  </si>
  <si>
    <t>alnrub</t>
  </si>
  <si>
    <t>alninc</t>
  </si>
  <si>
    <t>alnvir</t>
  </si>
  <si>
    <t>acegla</t>
  </si>
  <si>
    <t>betpap</t>
  </si>
  <si>
    <t>corsto</t>
  </si>
  <si>
    <t>menfer</t>
  </si>
  <si>
    <t>loninv</t>
  </si>
  <si>
    <t>poptre</t>
  </si>
  <si>
    <t>popbal</t>
  </si>
  <si>
    <t>rosgym</t>
  </si>
  <si>
    <t>rubida</t>
  </si>
  <si>
    <t>rubpar</t>
  </si>
  <si>
    <t>riblac</t>
  </si>
  <si>
    <t>spibet</t>
  </si>
  <si>
    <t>spidou</t>
  </si>
  <si>
    <t>spipyr</t>
  </si>
  <si>
    <t>sorsco</t>
  </si>
  <si>
    <t>symalb</t>
  </si>
  <si>
    <t>vibedu</t>
  </si>
  <si>
    <t>vacmem</t>
  </si>
  <si>
    <t>rhoalb</t>
  </si>
  <si>
    <t>shecan</t>
  </si>
  <si>
    <t>amealn</t>
  </si>
  <si>
    <t>roasci</t>
  </si>
  <si>
    <t>samrac</t>
  </si>
  <si>
    <t xml:space="preserve">Notes from meeting w/ Pia: </t>
  </si>
  <si>
    <t xml:space="preserve">Chamber schedule </t>
  </si>
  <si>
    <t>rosaci</t>
  </si>
  <si>
    <t>rubspe</t>
  </si>
  <si>
    <t xml:space="preserve">alninc </t>
  </si>
  <si>
    <t>MP species</t>
  </si>
  <si>
    <t>Total sp pool traits</t>
  </si>
  <si>
    <t>SM species</t>
  </si>
  <si>
    <t>Total per species</t>
  </si>
  <si>
    <t>Large gc: 30 ft</t>
  </si>
  <si>
    <t>area in cm</t>
  </si>
  <si>
    <t>smaller gc 15ft</t>
  </si>
  <si>
    <t>flask area 10.1cm</t>
  </si>
  <si>
    <t>No samples</t>
  </si>
  <si>
    <t>per chilling</t>
  </si>
  <si>
    <t>per p/f</t>
  </si>
  <si>
    <t>no flasks</t>
  </si>
  <si>
    <t>No flasks fits</t>
  </si>
  <si>
    <t>Area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</si>
</sst>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1103-7451-524A-BF4D-DE60AF269C97}">
  <dimension ref="A1:O38"/>
  <sheetViews>
    <sheetView tabSelected="1" workbookViewId="0">
      <selection activeCell="C1" sqref="C1"/>
    </sheetView>
  </sheetViews>
  <sheetFormatPr baseColWidth="10" defaultRowHeight="16" x14ac:dyDescent="0.2"/>
  <cols>
    <col min="1" max="1" width="87.6640625" bestFit="1" customWidth="1"/>
    <col min="2" max="2" width="13.83203125" customWidth="1"/>
    <col min="3" max="3" width="13.6640625" customWidth="1"/>
    <col min="4" max="4" width="15.6640625" bestFit="1" customWidth="1"/>
    <col min="5" max="5" width="13.6640625" customWidth="1"/>
    <col min="13" max="13" width="14.5" bestFit="1" customWidth="1"/>
  </cols>
  <sheetData>
    <row r="1" spans="1:15" x14ac:dyDescent="0.2">
      <c r="A1" t="s">
        <v>1</v>
      </c>
      <c r="B1">
        <v>8</v>
      </c>
      <c r="C1" s="2">
        <v>8</v>
      </c>
      <c r="D1">
        <v>4</v>
      </c>
      <c r="E1">
        <v>4</v>
      </c>
      <c r="F1">
        <v>10</v>
      </c>
      <c r="G1">
        <v>10</v>
      </c>
      <c r="H1">
        <v>5</v>
      </c>
      <c r="I1">
        <v>5</v>
      </c>
      <c r="M1" t="s">
        <v>60</v>
      </c>
      <c r="N1" t="s">
        <v>61</v>
      </c>
      <c r="O1" t="s">
        <v>59</v>
      </c>
    </row>
    <row r="2" spans="1:15" x14ac:dyDescent="0.2">
      <c r="A2" t="s">
        <v>0</v>
      </c>
      <c r="B2">
        <v>3</v>
      </c>
      <c r="C2" s="2">
        <v>2</v>
      </c>
      <c r="D2">
        <v>3</v>
      </c>
      <c r="E2">
        <v>2</v>
      </c>
      <c r="F2">
        <v>3</v>
      </c>
      <c r="G2">
        <v>2</v>
      </c>
      <c r="H2">
        <v>3</v>
      </c>
      <c r="I2">
        <v>2</v>
      </c>
    </row>
    <row r="3" spans="1:15" x14ac:dyDescent="0.2">
      <c r="A3" t="s">
        <v>2</v>
      </c>
      <c r="B3">
        <v>2</v>
      </c>
      <c r="C3" s="2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M3" t="s">
        <v>31</v>
      </c>
      <c r="N3" t="s">
        <v>31</v>
      </c>
      <c r="O3" t="s">
        <v>31</v>
      </c>
    </row>
    <row r="4" spans="1:15" ht="17" customHeight="1" x14ac:dyDescent="0.2">
      <c r="A4" t="s">
        <v>3</v>
      </c>
      <c r="B4">
        <v>2</v>
      </c>
      <c r="C4" s="2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M4" t="s">
        <v>29</v>
      </c>
      <c r="N4" t="s">
        <v>58</v>
      </c>
      <c r="O4" t="s">
        <v>29</v>
      </c>
    </row>
    <row r="5" spans="1:15" ht="17" customHeight="1" x14ac:dyDescent="0.2">
      <c r="A5" t="s">
        <v>6</v>
      </c>
      <c r="B5">
        <f>B1*B2*B3*B4</f>
        <v>96</v>
      </c>
      <c r="C5" s="2">
        <f>C1*C2*C3*C4</f>
        <v>64</v>
      </c>
      <c r="D5">
        <f t="shared" ref="D5:I5" si="0">D1*D2*D3*D4</f>
        <v>48</v>
      </c>
      <c r="E5">
        <f t="shared" si="0"/>
        <v>32</v>
      </c>
      <c r="F5">
        <f t="shared" si="0"/>
        <v>120</v>
      </c>
      <c r="G5">
        <f t="shared" si="0"/>
        <v>80</v>
      </c>
      <c r="H5">
        <f t="shared" si="0"/>
        <v>60</v>
      </c>
      <c r="I5">
        <f t="shared" si="0"/>
        <v>40</v>
      </c>
      <c r="M5" t="s">
        <v>28</v>
      </c>
      <c r="N5" t="s">
        <v>30</v>
      </c>
      <c r="O5" t="s">
        <v>30</v>
      </c>
    </row>
    <row r="6" spans="1:15" ht="17" customHeight="1" x14ac:dyDescent="0.2">
      <c r="A6" t="s">
        <v>8</v>
      </c>
      <c r="B6">
        <v>20</v>
      </c>
      <c r="C6" s="2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M6" t="s">
        <v>30</v>
      </c>
      <c r="N6" t="s">
        <v>51</v>
      </c>
      <c r="O6" t="s">
        <v>51</v>
      </c>
    </row>
    <row r="7" spans="1:15" ht="17" customHeight="1" x14ac:dyDescent="0.2">
      <c r="A7" t="s">
        <v>7</v>
      </c>
      <c r="B7">
        <v>2</v>
      </c>
      <c r="C7" s="2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M7" t="s">
        <v>51</v>
      </c>
      <c r="N7" t="s">
        <v>32</v>
      </c>
    </row>
    <row r="8" spans="1:15" ht="17" customHeight="1" x14ac:dyDescent="0.2">
      <c r="C8" s="2"/>
      <c r="M8" t="s">
        <v>32</v>
      </c>
      <c r="N8" t="s">
        <v>33</v>
      </c>
      <c r="O8" t="s">
        <v>33</v>
      </c>
    </row>
    <row r="9" spans="1:15" x14ac:dyDescent="0.2">
      <c r="A9" s="1" t="s">
        <v>5</v>
      </c>
      <c r="B9" s="1">
        <f>B6*B1*B2*B3*B4*B7</f>
        <v>3840</v>
      </c>
      <c r="C9" s="2">
        <f>C6*C5*C7</f>
        <v>2560</v>
      </c>
      <c r="D9" s="1">
        <f t="shared" ref="D9:I9" si="1">D6*D1*D2*D3*D4*D7</f>
        <v>1920</v>
      </c>
      <c r="E9" s="1">
        <f t="shared" ref="E9" si="2">E6*E1*E2*E3*E4*E7</f>
        <v>1280</v>
      </c>
      <c r="F9" s="1">
        <f t="shared" si="1"/>
        <v>4800</v>
      </c>
      <c r="G9" s="1">
        <f t="shared" si="1"/>
        <v>3200</v>
      </c>
      <c r="H9" s="1">
        <f t="shared" ref="H9" si="3">H6*H1*H2*H3*H4*H7</f>
        <v>2400</v>
      </c>
      <c r="I9" s="1">
        <f t="shared" si="1"/>
        <v>1600</v>
      </c>
      <c r="M9" t="s">
        <v>33</v>
      </c>
      <c r="N9" t="s">
        <v>35</v>
      </c>
      <c r="O9" t="s">
        <v>35</v>
      </c>
    </row>
    <row r="10" spans="1:15" x14ac:dyDescent="0.2">
      <c r="A10" t="s">
        <v>62</v>
      </c>
      <c r="C10" s="2">
        <f>C9/4</f>
        <v>640</v>
      </c>
      <c r="M10" t="s">
        <v>35</v>
      </c>
      <c r="N10" t="s">
        <v>34</v>
      </c>
      <c r="O10" t="s">
        <v>34</v>
      </c>
    </row>
    <row r="11" spans="1:15" x14ac:dyDescent="0.2">
      <c r="A11" t="s">
        <v>21</v>
      </c>
      <c r="B11" s="3">
        <f>B9/3</f>
        <v>1280</v>
      </c>
      <c r="C11" s="2">
        <v>854</v>
      </c>
      <c r="D11" s="3">
        <f t="shared" ref="D11:H11" si="4">D9/3</f>
        <v>640</v>
      </c>
      <c r="E11" s="3">
        <v>427</v>
      </c>
      <c r="F11" s="3">
        <f t="shared" si="4"/>
        <v>1600</v>
      </c>
      <c r="G11" s="3">
        <v>1067</v>
      </c>
      <c r="H11" s="3">
        <f t="shared" si="4"/>
        <v>800</v>
      </c>
      <c r="I11" s="3">
        <v>534</v>
      </c>
      <c r="M11" t="s">
        <v>34</v>
      </c>
      <c r="N11" t="s">
        <v>37</v>
      </c>
      <c r="O11" t="s">
        <v>37</v>
      </c>
    </row>
    <row r="12" spans="1:15" x14ac:dyDescent="0.2">
      <c r="A12" t="s">
        <v>4</v>
      </c>
      <c r="B12">
        <v>115</v>
      </c>
      <c r="C12" s="2">
        <v>115</v>
      </c>
      <c r="D12">
        <v>115</v>
      </c>
      <c r="E12">
        <v>115</v>
      </c>
      <c r="F12">
        <v>115</v>
      </c>
      <c r="G12">
        <v>115</v>
      </c>
      <c r="H12">
        <v>115</v>
      </c>
      <c r="I12">
        <v>115</v>
      </c>
      <c r="M12" t="s">
        <v>37</v>
      </c>
      <c r="N12" t="s">
        <v>36</v>
      </c>
      <c r="O12" t="s">
        <v>36</v>
      </c>
    </row>
    <row r="13" spans="1:15" x14ac:dyDescent="0.2">
      <c r="C13" s="2"/>
      <c r="M13" t="s">
        <v>36</v>
      </c>
      <c r="O13" s="3" t="s">
        <v>49</v>
      </c>
    </row>
    <row r="14" spans="1:15" x14ac:dyDescent="0.2">
      <c r="A14" t="s">
        <v>9</v>
      </c>
      <c r="C14" s="2"/>
      <c r="M14" t="s">
        <v>49</v>
      </c>
      <c r="N14" t="s">
        <v>41</v>
      </c>
      <c r="O14" t="s">
        <v>41</v>
      </c>
    </row>
    <row r="15" spans="1:15" x14ac:dyDescent="0.2">
      <c r="A15" t="s">
        <v>10</v>
      </c>
      <c r="B15">
        <f>32*B6*B7</f>
        <v>1280</v>
      </c>
      <c r="C15" s="2"/>
      <c r="D15">
        <f>16*D6*D7</f>
        <v>640</v>
      </c>
      <c r="F15">
        <f>40*F6*F7</f>
        <v>1600</v>
      </c>
      <c r="H15">
        <f>20*H6*H7</f>
        <v>800</v>
      </c>
      <c r="M15" t="s">
        <v>41</v>
      </c>
      <c r="N15" s="4" t="s">
        <v>56</v>
      </c>
      <c r="O15" s="4" t="s">
        <v>38</v>
      </c>
    </row>
    <row r="16" spans="1:15" x14ac:dyDescent="0.2">
      <c r="A16" s="6" t="s">
        <v>11</v>
      </c>
      <c r="B16">
        <f>(B15*0.5)+B15</f>
        <v>1920</v>
      </c>
      <c r="C16" s="2">
        <f>32*C6*C7</f>
        <v>1280</v>
      </c>
      <c r="D16">
        <f t="shared" ref="D16:H16" si="5">(D15*0.5)+D15</f>
        <v>960</v>
      </c>
      <c r="E16">
        <f>16*E6*E7</f>
        <v>640</v>
      </c>
      <c r="F16">
        <f t="shared" si="5"/>
        <v>2400</v>
      </c>
      <c r="G16">
        <f>40*G6*G7</f>
        <v>1600</v>
      </c>
      <c r="H16">
        <f t="shared" si="5"/>
        <v>1200</v>
      </c>
      <c r="I16">
        <f>20*I6*I7</f>
        <v>800</v>
      </c>
      <c r="M16" t="s">
        <v>52</v>
      </c>
      <c r="N16" t="s">
        <v>40</v>
      </c>
      <c r="O16" t="s">
        <v>40</v>
      </c>
    </row>
    <row r="17" spans="1:15" x14ac:dyDescent="0.2">
      <c r="A17" s="6" t="s">
        <v>12</v>
      </c>
      <c r="B17">
        <f>(B16*0.5)+1280</f>
        <v>2240</v>
      </c>
      <c r="C17" s="2">
        <f t="shared" ref="C17:I17" si="6">(C16*0.5)+1280</f>
        <v>1920</v>
      </c>
      <c r="D17">
        <f t="shared" si="6"/>
        <v>1760</v>
      </c>
      <c r="E17">
        <f t="shared" si="6"/>
        <v>1600</v>
      </c>
      <c r="F17">
        <f t="shared" si="6"/>
        <v>2480</v>
      </c>
      <c r="G17">
        <f t="shared" si="6"/>
        <v>2080</v>
      </c>
      <c r="H17">
        <f t="shared" si="6"/>
        <v>1880</v>
      </c>
      <c r="I17">
        <f t="shared" si="6"/>
        <v>1680</v>
      </c>
      <c r="M17" t="s">
        <v>38</v>
      </c>
      <c r="N17" s="4" t="s">
        <v>57</v>
      </c>
      <c r="O17" s="4" t="s">
        <v>57</v>
      </c>
    </row>
    <row r="18" spans="1:15" x14ac:dyDescent="0.2">
      <c r="C18" s="2"/>
      <c r="M18" t="s">
        <v>39</v>
      </c>
      <c r="N18" s="5" t="s">
        <v>53</v>
      </c>
      <c r="O18" s="5" t="s">
        <v>53</v>
      </c>
    </row>
    <row r="19" spans="1:15" x14ac:dyDescent="0.2">
      <c r="A19" t="s">
        <v>13</v>
      </c>
      <c r="B19">
        <f>(B17/3)/115</f>
        <v>6.4927536231884053</v>
      </c>
      <c r="C19" s="2">
        <f t="shared" ref="C19:I19" si="7">(C17/3)/115</f>
        <v>5.5652173913043477</v>
      </c>
      <c r="D19">
        <f t="shared" si="7"/>
        <v>5.1014492753623184</v>
      </c>
      <c r="E19">
        <f t="shared" ref="E19" si="8">(E17/3)/115</f>
        <v>4.63768115942029</v>
      </c>
      <c r="F19">
        <f t="shared" si="7"/>
        <v>7.1884057971014492</v>
      </c>
      <c r="G19">
        <f t="shared" si="7"/>
        <v>6.0289855072463769</v>
      </c>
      <c r="H19">
        <f t="shared" ref="H19" si="9">(H17/3)/115</f>
        <v>5.4492753623188399</v>
      </c>
      <c r="I19">
        <f t="shared" si="7"/>
        <v>4.8695652173913047</v>
      </c>
      <c r="M19" t="s">
        <v>40</v>
      </c>
      <c r="N19" t="s">
        <v>50</v>
      </c>
      <c r="O19" t="s">
        <v>50</v>
      </c>
    </row>
    <row r="20" spans="1:15" x14ac:dyDescent="0.2">
      <c r="M20" t="s">
        <v>50</v>
      </c>
      <c r="N20" t="s">
        <v>45</v>
      </c>
      <c r="O20" t="s">
        <v>45</v>
      </c>
    </row>
    <row r="21" spans="1:15" x14ac:dyDescent="0.2">
      <c r="A21" t="s">
        <v>14</v>
      </c>
      <c r="M21" t="s">
        <v>53</v>
      </c>
      <c r="N21" t="s">
        <v>42</v>
      </c>
      <c r="O21" t="s">
        <v>42</v>
      </c>
    </row>
    <row r="22" spans="1:15" x14ac:dyDescent="0.2">
      <c r="A22" t="s">
        <v>15</v>
      </c>
      <c r="M22" t="s">
        <v>45</v>
      </c>
      <c r="N22" s="4" t="s">
        <v>43</v>
      </c>
      <c r="O22" s="4" t="s">
        <v>43</v>
      </c>
    </row>
    <row r="23" spans="1:15" x14ac:dyDescent="0.2">
      <c r="M23" t="s">
        <v>42</v>
      </c>
      <c r="N23" t="s">
        <v>44</v>
      </c>
      <c r="O23" t="s">
        <v>44</v>
      </c>
    </row>
    <row r="24" spans="1:15" x14ac:dyDescent="0.2">
      <c r="M24" t="s">
        <v>43</v>
      </c>
      <c r="N24" t="s">
        <v>46</v>
      </c>
      <c r="O24" t="s">
        <v>46</v>
      </c>
    </row>
    <row r="25" spans="1:15" x14ac:dyDescent="0.2">
      <c r="A25" t="s">
        <v>55</v>
      </c>
      <c r="E25" t="s">
        <v>64</v>
      </c>
      <c r="F25" t="s">
        <v>71</v>
      </c>
      <c r="G25" t="s">
        <v>72</v>
      </c>
      <c r="M25" t="s">
        <v>44</v>
      </c>
      <c r="N25" t="s">
        <v>48</v>
      </c>
      <c r="O25" t="s">
        <v>48</v>
      </c>
    </row>
    <row r="26" spans="1:15" x14ac:dyDescent="0.2">
      <c r="A26" t="s">
        <v>16</v>
      </c>
      <c r="D26" t="s">
        <v>63</v>
      </c>
      <c r="E26">
        <f>27870.9</f>
        <v>27870.9</v>
      </c>
      <c r="F26">
        <f>E26/102</f>
        <v>273.24411764705883</v>
      </c>
      <c r="G26">
        <f>F31*E28</f>
        <v>87116.54</v>
      </c>
      <c r="H26">
        <f>G26/E26</f>
        <v>3.1257167870431162</v>
      </c>
      <c r="M26" t="s">
        <v>46</v>
      </c>
      <c r="N26" t="s">
        <v>47</v>
      </c>
      <c r="O26" t="s">
        <v>47</v>
      </c>
    </row>
    <row r="27" spans="1:15" x14ac:dyDescent="0.2">
      <c r="A27" t="s">
        <v>17</v>
      </c>
      <c r="D27" t="s">
        <v>65</v>
      </c>
      <c r="E27">
        <f>E26/2</f>
        <v>13935.45</v>
      </c>
      <c r="F27">
        <f>E27/E28</f>
        <v>136.60866581707677</v>
      </c>
      <c r="G27">
        <f>F33*E28</f>
        <v>10881.066666666666</v>
      </c>
      <c r="H27">
        <f>G27/E27</f>
        <v>0.7808191817750173</v>
      </c>
      <c r="M27" t="s">
        <v>48</v>
      </c>
    </row>
    <row r="28" spans="1:15" x14ac:dyDescent="0.2">
      <c r="A28" t="s">
        <v>18</v>
      </c>
      <c r="D28" t="s">
        <v>66</v>
      </c>
      <c r="E28">
        <f>10.1*10.1</f>
        <v>102.00999999999999</v>
      </c>
      <c r="M28" t="s">
        <v>47</v>
      </c>
    </row>
    <row r="29" spans="1:15" x14ac:dyDescent="0.2">
      <c r="A29" t="s">
        <v>20</v>
      </c>
    </row>
    <row r="30" spans="1:15" x14ac:dyDescent="0.2">
      <c r="A30" t="s">
        <v>19</v>
      </c>
      <c r="F30" t="s">
        <v>70</v>
      </c>
    </row>
    <row r="31" spans="1:15" x14ac:dyDescent="0.2">
      <c r="D31" t="s">
        <v>67</v>
      </c>
      <c r="E31">
        <f>2560</f>
        <v>2560</v>
      </c>
      <c r="F31">
        <v>854</v>
      </c>
    </row>
    <row r="32" spans="1:15" x14ac:dyDescent="0.2">
      <c r="A32" t="s">
        <v>54</v>
      </c>
      <c r="D32" t="s">
        <v>68</v>
      </c>
      <c r="E32">
        <f>E31/2</f>
        <v>1280</v>
      </c>
      <c r="F32">
        <v>427</v>
      </c>
    </row>
    <row r="33" spans="1:6" x14ac:dyDescent="0.2">
      <c r="A33" t="s">
        <v>22</v>
      </c>
      <c r="D33" t="s">
        <v>69</v>
      </c>
      <c r="E33">
        <f>E32/4</f>
        <v>320</v>
      </c>
      <c r="F33">
        <f>E33/3</f>
        <v>106.66666666666667</v>
      </c>
    </row>
    <row r="34" spans="1:6" x14ac:dyDescent="0.2">
      <c r="A34" t="s">
        <v>23</v>
      </c>
    </row>
    <row r="35" spans="1:6" x14ac:dyDescent="0.2">
      <c r="A35" t="s">
        <v>24</v>
      </c>
    </row>
    <row r="36" spans="1:6" x14ac:dyDescent="0.2">
      <c r="A36" t="s">
        <v>25</v>
      </c>
    </row>
    <row r="37" spans="1:6" x14ac:dyDescent="0.2">
      <c r="A37" t="s">
        <v>26</v>
      </c>
    </row>
    <row r="38" spans="1:6" x14ac:dyDescent="0.2">
      <c r="A38" t="s">
        <v>27</v>
      </c>
    </row>
  </sheetData>
  <sortState xmlns:xlrd2="http://schemas.microsoft.com/office/spreadsheetml/2017/richdata2" ref="M3:M27">
    <sortCondition ref="M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2018-12-13T22:30:41Z</dcterms:created>
  <dcterms:modified xsi:type="dcterms:W3CDTF">2019-10-15T23:59:51Z</dcterms:modified>
</cp:coreProperties>
</file>