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ise.camargo\Desktop\Curso Excel\"/>
    </mc:Choice>
  </mc:AlternateContent>
  <xr:revisionPtr revIDLastSave="0" documentId="13_ncr:1_{F9BBDFFB-E442-49B3-B0D0-B0D7B5AEB750}" xr6:coauthVersionLast="47" xr6:coauthVersionMax="47" xr10:uidLastSave="{00000000-0000-0000-0000-000000000000}"/>
  <bookViews>
    <workbookView xWindow="-108" yWindow="-108" windowWidth="23256" windowHeight="12456" tabRatio="352" xr2:uid="{1F10E6A9-D457-415C-859B-4A85BA764C19}"/>
  </bookViews>
  <sheets>
    <sheet name="APP" sheetId="1" r:id="rId1"/>
    <sheet name="Planilha2" sheetId="2" r:id="rId2"/>
  </sheets>
  <definedNames>
    <definedName name="aporte">APP!$D$18</definedName>
    <definedName name="patrimonio">APP!$D$21</definedName>
    <definedName name="qtde_anos">APP!$D$19</definedName>
    <definedName name="rendimento_carteira">APP!$D$14</definedName>
    <definedName name="sugestao_investiment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 s="1"/>
  <c r="C37" i="1"/>
  <c r="C38" i="1"/>
  <c r="C39" i="1"/>
  <c r="C40" i="1"/>
  <c r="C41" i="1"/>
  <c r="D41" i="1" s="1"/>
  <c r="C36" i="1"/>
  <c r="D36" i="1" s="1"/>
  <c r="H4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33" i="1"/>
  <c r="D21" i="1"/>
  <c r="D22" i="1" s="1"/>
  <c r="D15" i="1"/>
  <c r="C26" i="1"/>
  <c r="D26" i="1" s="1"/>
  <c r="C27" i="1"/>
  <c r="D27" i="1" s="1"/>
  <c r="C28" i="1"/>
  <c r="D28" i="1" s="1"/>
  <c r="C25" i="1"/>
  <c r="D25" i="1" s="1"/>
  <c r="D40" i="1" l="1"/>
  <c r="D39" i="1"/>
  <c r="D38" i="1"/>
  <c r="D37" i="1"/>
  <c r="D42" i="1" l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<sst xmlns="http://schemas.openxmlformats.org/spreadsheetml/2006/main" count="71" uniqueCount="35">
  <si>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</si>
  <si>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</si>
  <si>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</si>
  <si>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Patrimônio acumulado?</t>
  </si>
  <si>
    <t>Dividendos Mensais?</t>
  </si>
  <si>
    <t>Quanto em  2 anos?</t>
  </si>
  <si>
    <t>Quanto em  5 anos?</t>
  </si>
  <si>
    <t>Quanto em 10 anos?</t>
  </si>
  <si>
    <t>Quanto em 20 anos?</t>
  </si>
  <si>
    <t>Quanto em 30 anos?</t>
  </si>
  <si>
    <t>Salário</t>
  </si>
  <si>
    <t>Rendimento Carteira</t>
  </si>
  <si>
    <t>Sugestão de  Investimento</t>
  </si>
  <si>
    <t>CONFIGURAÇÕES</t>
  </si>
  <si>
    <t>INVESTIMENTO MENSAL</t>
  </si>
  <si>
    <t>CENÁRIOS</t>
  </si>
  <si>
    <t>DIVIDENDO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</si>
  <si>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</si>
  <si>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</si>
  <si>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</si>
  <si>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</si>
  <si>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</si>
  <si>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</si>
  <si>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</si>
  <si>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DESENVOLVIMENTO</t>
  </si>
  <si>
    <t>FOF's</t>
  </si>
  <si>
    <t>Conservador</t>
  </si>
  <si>
    <t>HIBRÍDO</t>
  </si>
  <si>
    <t>%</t>
  </si>
  <si>
    <t>CHAVE</t>
  </si>
  <si>
    <t>TIPO FII</t>
  </si>
  <si>
    <t>Moderado</t>
  </si>
  <si>
    <t>HOTELARIA</t>
  </si>
  <si>
    <t>Agressivo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</si>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</sst>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Segoe UI Semibold"/>
      <family val="2"/>
    </font>
    <font>
      <b/>
      <sz val="20"/>
      <color theme="0"/>
      <name val="Selawik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0"/>
      <name val="Aptos Narrow"/>
      <family val="2"/>
      <scheme val="minor"/>
    </font>
    <font>
      <b/>
      <strike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theme="0" tint="-4.9989318521683403E-2"/>
      </right>
      <top/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/>
      <bottom style="dashed">
        <color theme="0" tint="-4.9989318521683403E-2"/>
      </bottom>
      <diagonal/>
    </border>
    <border>
      <left style="dashed">
        <color theme="0" tint="-4.9989318521683403E-2"/>
      </left>
      <right style="medium">
        <color indexed="64"/>
      </right>
      <top style="dashed">
        <color theme="0" tint="-0.14996795556505021"/>
      </top>
      <bottom style="dashed">
        <color theme="0" tint="-4.9989318521683403E-2"/>
      </bottom>
      <diagonal/>
    </border>
    <border>
      <left style="medium">
        <color indexed="64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medium">
        <color indexed="64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medium">
        <color indexed="64"/>
      </left>
      <right style="dashed">
        <color theme="0" tint="-4.9989318521683403E-2"/>
      </right>
      <top style="dashed">
        <color theme="0" tint="-4.9989318521683403E-2"/>
      </top>
      <bottom style="medium">
        <color indexed="64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medium">
        <color indexed="64"/>
      </bottom>
      <diagonal/>
    </border>
    <border>
      <left style="dashed">
        <color theme="0" tint="-4.9989318521683403E-2"/>
      </left>
      <right style="medium">
        <color indexed="64"/>
      </right>
      <top style="dashed">
        <color theme="0" tint="-4.9989318521683403E-2"/>
      </top>
      <bottom style="medium">
        <color indexed="64"/>
      </bottom>
      <diagonal/>
    </border>
    <border>
      <left style="dashed">
        <color theme="0" tint="-4.9989318521683403E-2"/>
      </left>
      <right style="medium">
        <color indexed="64"/>
      </right>
      <top/>
      <bottom style="dashed">
        <color theme="0" tint="-4.9989318521683403E-2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4" borderId="0" xfId="0" applyFill="1"/>
    <xf numFmtId="0" fontId="0" fillId="6" borderId="0" xfId="0" applyFill="1"/>
    <xf numFmtId="9" fontId="0" fillId="0" borderId="0" xfId="0" applyNumberFormat="1"/>
    <xf numFmtId="0" fontId="6" fillId="3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left" indent="3"/>
    </xf>
    <xf numFmtId="164" fontId="8" fillId="0" borderId="6" xfId="1" applyNumberFormat="1" applyFont="1" applyBorder="1" applyAlignment="1">
      <alignment horizontal="left"/>
    </xf>
    <xf numFmtId="0" fontId="7" fillId="4" borderId="7" xfId="0" applyFont="1" applyFill="1" applyBorder="1" applyAlignment="1">
      <alignment horizontal="left" indent="3"/>
    </xf>
    <xf numFmtId="10" fontId="8" fillId="0" borderId="9" xfId="0" applyNumberFormat="1" applyFont="1" applyBorder="1" applyAlignment="1">
      <alignment horizontal="left"/>
    </xf>
    <xf numFmtId="0" fontId="7" fillId="4" borderId="10" xfId="0" applyFont="1" applyFill="1" applyBorder="1" applyAlignment="1">
      <alignment horizontal="left" indent="3"/>
    </xf>
    <xf numFmtId="164" fontId="9" fillId="0" borderId="6" xfId="1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10" fontId="9" fillId="0" borderId="9" xfId="0" applyNumberFormat="1" applyFont="1" applyBorder="1" applyAlignment="1">
      <alignment horizontal="center"/>
    </xf>
    <xf numFmtId="8" fontId="9" fillId="4" borderId="9" xfId="0" applyNumberFormat="1" applyFont="1" applyFill="1" applyBorder="1" applyAlignment="1">
      <alignment horizontal="center"/>
    </xf>
    <xf numFmtId="8" fontId="9" fillId="4" borderId="12" xfId="0" applyNumberFormat="1" applyFont="1" applyFill="1" applyBorder="1" applyAlignment="1">
      <alignment horizontal="center"/>
    </xf>
    <xf numFmtId="8" fontId="8" fillId="4" borderId="5" xfId="0" applyNumberFormat="1" applyFont="1" applyFill="1" applyBorder="1" applyAlignment="1">
      <alignment horizontal="center" vertical="center"/>
    </xf>
    <xf numFmtId="8" fontId="8" fillId="4" borderId="13" xfId="0" applyNumberFormat="1" applyFont="1" applyFill="1" applyBorder="1" applyAlignment="1">
      <alignment horizontal="center" vertical="center"/>
    </xf>
    <xf numFmtId="8" fontId="8" fillId="4" borderId="8" xfId="0" applyNumberFormat="1" applyFont="1" applyFill="1" applyBorder="1" applyAlignment="1">
      <alignment horizontal="center" vertical="center"/>
    </xf>
    <xf numFmtId="8" fontId="8" fillId="4" borderId="9" xfId="0" applyNumberFormat="1" applyFont="1" applyFill="1" applyBorder="1" applyAlignment="1">
      <alignment horizontal="center" vertical="center"/>
    </xf>
    <xf numFmtId="8" fontId="8" fillId="4" borderId="11" xfId="0" applyNumberFormat="1" applyFont="1" applyFill="1" applyBorder="1" applyAlignment="1">
      <alignment horizontal="center" vertical="center"/>
    </xf>
    <xf numFmtId="8" fontId="8" fillId="4" borderId="12" xfId="0" applyNumberFormat="1" applyFont="1" applyFill="1" applyBorder="1" applyAlignment="1">
      <alignment horizontal="center" vertical="center"/>
    </xf>
    <xf numFmtId="164" fontId="8" fillId="4" borderId="12" xfId="0" applyNumberFormat="1" applyFont="1" applyFill="1" applyBorder="1" applyAlignment="1">
      <alignment horizontal="left"/>
    </xf>
    <xf numFmtId="0" fontId="2" fillId="2" borderId="0" xfId="2" applyBorder="1" applyAlignment="1">
      <alignment horizontal="left" indent="3"/>
    </xf>
    <xf numFmtId="0" fontId="2" fillId="2" borderId="0" xfId="2"/>
    <xf numFmtId="0" fontId="3" fillId="4" borderId="0" xfId="0" applyFont="1" applyFill="1" applyAlignment="1">
      <alignment horizontal="left" indent="3"/>
    </xf>
    <xf numFmtId="164" fontId="3" fillId="4" borderId="0" xfId="0" applyNumberFormat="1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/>
    <xf numFmtId="0" fontId="7" fillId="4" borderId="4" xfId="0" applyFont="1" applyFill="1" applyBorder="1" applyAlignment="1">
      <alignment horizontal="left" indent="3"/>
    </xf>
    <xf numFmtId="0" fontId="7" fillId="4" borderId="5" xfId="0" applyFont="1" applyFill="1" applyBorder="1" applyAlignment="1">
      <alignment horizontal="left" indent="3"/>
    </xf>
    <xf numFmtId="0" fontId="7" fillId="4" borderId="7" xfId="0" applyFont="1" applyFill="1" applyBorder="1" applyAlignment="1">
      <alignment horizontal="left" indent="3"/>
    </xf>
    <xf numFmtId="0" fontId="7" fillId="4" borderId="8" xfId="0" applyFont="1" applyFill="1" applyBorder="1" applyAlignment="1">
      <alignment horizontal="left" indent="3"/>
    </xf>
    <xf numFmtId="0" fontId="7" fillId="4" borderId="10" xfId="0" applyFont="1" applyFill="1" applyBorder="1" applyAlignment="1">
      <alignment horizontal="left" indent="3"/>
    </xf>
    <xf numFmtId="0" fontId="7" fillId="4" borderId="11" xfId="0" applyFont="1" applyFill="1" applyBorder="1" applyAlignment="1">
      <alignment horizontal="left" indent="3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left" indent="3"/>
    </xf>
    <xf numFmtId="0" fontId="7" fillId="0" borderId="5" xfId="0" applyFont="1" applyBorder="1" applyAlignment="1">
      <alignment horizontal="left" indent="3"/>
    </xf>
    <xf numFmtId="0" fontId="7" fillId="0" borderId="7" xfId="0" applyFont="1" applyBorder="1" applyAlignment="1">
      <alignment horizontal="left" indent="3"/>
    </xf>
    <xf numFmtId="0" fontId="7" fillId="0" borderId="8" xfId="0" applyFont="1" applyBorder="1" applyAlignment="1">
      <alignment horizontal="left" indent="3"/>
    </xf>
    <xf numFmtId="0" fontId="10" fillId="4" borderId="7" xfId="0" applyFont="1" applyFill="1" applyBorder="1" applyAlignment="1">
      <alignment horizontal="left" indent="3"/>
    </xf>
    <xf numFmtId="0" fontId="10" fillId="4" borderId="8" xfId="0" applyFont="1" applyFill="1" applyBorder="1" applyAlignment="1">
      <alignment horizontal="left" indent="3"/>
    </xf>
    <xf numFmtId="0" fontId="10" fillId="4" borderId="10" xfId="0" applyFont="1" applyFill="1" applyBorder="1" applyAlignment="1">
      <alignment horizontal="left" indent="3"/>
    </xf>
    <xf numFmtId="0" fontId="10" fillId="4" borderId="11" xfId="0" applyFont="1" applyFill="1" applyBorder="1" applyAlignment="1">
      <alignment horizontal="left" indent="3"/>
    </xf>
    <xf numFmtId="164" fontId="0" fillId="8" borderId="0" xfId="0" applyNumberFormat="1" applyFill="1"/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2" fillId="2" borderId="0" xfId="3" applyFont="1" applyFill="1"/>
    <xf numFmtId="0" fontId="12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</cellXfs>
  <cellStyles count="4">
    <cellStyle name="Moeda" xfId="1" builtinId="4"/>
    <cellStyle name="Neutro" xfId="2" builtinId="28"/>
    <cellStyle name="Normal" xfId="0" builtinId="0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HIBRÍDO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E-4356-ABDE-875D629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137160</xdr:colOff>
      <xdr:row>0</xdr:row>
      <xdr:rowOff>76200</xdr:rowOff>
    </xdr:from>
    <xdr:to>
      <xdr:col>4</xdr:col>
      <xdr:colOff>76200</xdr:colOff>
      <xdr:row>10</xdr:row>
      <xdr:rowOff>129111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D32DA5-7768-C1FD-DEC6-B1272FBB7A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91"/>
        <a:stretch>
          <a:fillRect/>
        </a:stretch>
      </xdr:blipFill>
      <xdr:spPr>
        <a:xfrm>
          <a:off x="137160" y="76200"/>
          <a:ext cx="5494020" cy="1881711"/>
        </a:xfrm>
        <a:prstGeom prst="rect">
          <a:avLst/>
        </a:prstGeom>
      </xdr:spPr>
    </xdr:pic>
    <xdr:clientData/>
  </xdr:twoCellAnchor>
  <xdr:twoCellAnchor>
    <xdr:from>
      <xdr:col>1</xdr:col>
      <xdr:colOff>20782</xdr:colOff>
      <xdr:row>42</xdr:row>
      <xdr:rowOff>117764</xdr:rowOff>
    </xdr:from>
    <xdr:to>
      <xdr:col>4</xdr:col>
      <xdr:colOff>34636</xdr:colOff>
      <xdr:row>62</xdr:row>
      <xdr:rowOff>48487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943EC4-DFD2-656F-1883-793E79E66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F5F3-07F8-417C-BB8B-7CF5C18C32AE}">
  <dimension ref="A11:XFC50"/>
  <sheetViews>
    <sheetView showGridLines="0" tabSelected="1" zoomScale="110" zoomScaleNormal="110" workbookViewId="0"/>
  </sheetViews>
  <sheetFormatPr defaultColWidth="0" defaultRowHeight="14.4" x14ac:dyDescent="0.3"/>
  <cols>
    <col min="1" max="1" width="3" bestFit="1" customWidth="1"/>
    <col min="2" max="2" width="38.6640625" customWidth="1"/>
    <col min="3" max="3" width="17.33203125" bestFit="1" customWidth="1"/>
    <col min="4" max="4" width="22" bestFit="1" customWidth="1"/>
    <col min="5" max="5" width="2.33203125" customWidth="1"/>
    <col min="6" max="6" width="2.5546875" hidden="1" customWidth="1"/>
    <col min="7" max="7" width="3.109375" hidden="1" customWidth="1"/>
    <col min="8" max="8" width="3.21875" hidden="1" customWidth="1"/>
    <col min="9" max="10" width="8.88671875" hidden="1" customWidth="1"/>
    <col min="11" max="16383" width="8.88671875" hidden="1"/>
    <col min="16384" max="16384" width="4" hidden="1" customWidth="1"/>
  </cols>
  <sheetData>
    <row r="11" spans="2:4" ht="15" thickBot="1" x14ac:dyDescent="0.35"/>
    <row r="12" spans="2:4" ht="29.4" x14ac:dyDescent="0.3">
      <c r="B12" s="37" t="s">
        <v>13</v>
      </c>
      <c r="C12" s="38"/>
      <c r="D12" s="39"/>
    </row>
    <row r="13" spans="2:4" ht="19.2" x14ac:dyDescent="0.45">
      <c r="B13" s="31" t="s">
        <v>10</v>
      </c>
      <c r="C13" s="32"/>
      <c r="D13" s="8">
        <v>2000</v>
      </c>
    </row>
    <row r="14" spans="2:4" ht="19.2" x14ac:dyDescent="0.45">
      <c r="B14" s="33" t="s">
        <v>11</v>
      </c>
      <c r="C14" s="34"/>
      <c r="D14" s="10">
        <v>6.0000000000000001E-3</v>
      </c>
    </row>
    <row r="15" spans="2:4" ht="19.8" thickBot="1" x14ac:dyDescent="0.5">
      <c r="B15" s="35" t="s">
        <v>12</v>
      </c>
      <c r="C15" s="36"/>
      <c r="D15" s="23">
        <f>D13*30%</f>
        <v>600</v>
      </c>
    </row>
    <row r="16" spans="2:4" ht="15" thickBot="1" x14ac:dyDescent="0.35"/>
    <row r="17" spans="1:7" ht="29.4" x14ac:dyDescent="0.65">
      <c r="B17" s="40" t="s">
        <v>14</v>
      </c>
      <c r="C17" s="41"/>
      <c r="D17" s="42"/>
      <c r="G17" s="4"/>
    </row>
    <row r="18" spans="1:7" ht="19.2" x14ac:dyDescent="0.45">
      <c r="B18" s="43" t="s">
        <v>0</v>
      </c>
      <c r="C18" s="44"/>
      <c r="D18" s="12">
        <v>200</v>
      </c>
    </row>
    <row r="19" spans="1:7" ht="19.2" x14ac:dyDescent="0.45">
      <c r="B19" s="45" t="s">
        <v>1</v>
      </c>
      <c r="C19" s="46"/>
      <c r="D19" s="13">
        <v>5</v>
      </c>
    </row>
    <row r="20" spans="1:7" ht="19.2" x14ac:dyDescent="0.45">
      <c r="B20" s="45" t="s">
        <v>2</v>
      </c>
      <c r="C20" s="46"/>
      <c r="D20" s="14">
        <v>1.0789999999999999E-2</v>
      </c>
    </row>
    <row r="21" spans="1:7" ht="19.2" x14ac:dyDescent="0.45">
      <c r="B21" s="47" t="s">
        <v>3</v>
      </c>
      <c r="C21" s="48"/>
      <c r="D21" s="15">
        <f>FV(taxa_mensal,qtde_anos*12,aporte*-1)</f>
        <v>16755.382799697527</v>
      </c>
    </row>
    <row r="22" spans="1:7" ht="19.8" thickBot="1" x14ac:dyDescent="0.5">
      <c r="B22" s="49" t="s">
        <v>4</v>
      </c>
      <c r="C22" s="50"/>
      <c r="D22" s="16">
        <f>patrimonio*rendimento_carteira</f>
        <v>100.53229679818516</v>
      </c>
    </row>
    <row r="23" spans="1:7" ht="15" thickBot="1" x14ac:dyDescent="0.35"/>
    <row r="24" spans="1:7" ht="29.4" x14ac:dyDescent="0.65">
      <c r="B24" s="40" t="s">
        <v>15</v>
      </c>
      <c r="C24" s="41"/>
      <c r="D24" s="6" t="s">
        <v>16</v>
      </c>
    </row>
    <row r="25" spans="1:7" ht="19.2" x14ac:dyDescent="0.45">
      <c r="A25" s="1">
        <v>2</v>
      </c>
      <c r="B25" s="7" t="s">
        <v>5</v>
      </c>
      <c r="C25" s="17">
        <f>FV($D$20,$A25*12,$D$18*-1)</f>
        <v>5445.5254595290435</v>
      </c>
      <c r="D25" s="18">
        <f>C25*rendimento_carteira</f>
        <v>32.673152757174265</v>
      </c>
    </row>
    <row r="26" spans="1:7" ht="19.2" x14ac:dyDescent="0.45">
      <c r="A26" s="1">
        <v>5</v>
      </c>
      <c r="B26" s="9" t="s">
        <v>6</v>
      </c>
      <c r="C26" s="19">
        <f>FV($D$20,$A26*12,$D$18*-1)</f>
        <v>16755.382799697527</v>
      </c>
      <c r="D26" s="20">
        <f>C26*rendimento_carteira</f>
        <v>100.53229679818516</v>
      </c>
    </row>
    <row r="27" spans="1:7" ht="19.2" x14ac:dyDescent="0.45">
      <c r="A27" s="1">
        <v>10</v>
      </c>
      <c r="B27" s="9" t="s">
        <v>7</v>
      </c>
      <c r="C27" s="19">
        <f>FV($D$20,$A27*12,$D$18*-1)</f>
        <v>48656.842506034438</v>
      </c>
      <c r="D27" s="20">
        <f>C27*rendimento_carteira</f>
        <v>291.94105503620665</v>
      </c>
    </row>
    <row r="28" spans="1:7" ht="19.2" x14ac:dyDescent="0.45">
      <c r="A28" s="1">
        <v>20</v>
      </c>
      <c r="B28" s="9" t="s">
        <v>8</v>
      </c>
      <c r="C28" s="19">
        <f>FV($D$20,$A28*12,$D$18*-1)</f>
        <v>225039.68001941612</v>
      </c>
      <c r="D28" s="20">
        <f>C28*rendimento_carteira</f>
        <v>1350.2380801164968</v>
      </c>
    </row>
    <row r="29" spans="1:7" ht="19.8" thickBot="1" x14ac:dyDescent="0.5">
      <c r="A29" s="1">
        <v>30</v>
      </c>
      <c r="B29" s="11" t="s">
        <v>9</v>
      </c>
      <c r="C29" s="21">
        <f>FV($D$20,$A29*12,$D$18*-1)</f>
        <v>864433.93100094295</v>
      </c>
      <c r="D29" s="22">
        <f>C29*rendimento_carteira</f>
        <v>5186.6035860056581</v>
      </c>
    </row>
    <row r="32" spans="1:7" x14ac:dyDescent="0.3">
      <c r="B32" s="24" t="s">
        <v>17</v>
      </c>
      <c r="C32" s="25" t="s">
        <v>26</v>
      </c>
      <c r="D32" s="25"/>
    </row>
    <row r="33" spans="2:4" x14ac:dyDescent="0.3">
      <c r="B33" s="26" t="s">
        <v>18</v>
      </c>
      <c r="C33" s="27">
        <f>D18</f>
        <v>200</v>
      </c>
      <c r="D33" s="3"/>
    </row>
    <row r="35" spans="2:4" x14ac:dyDescent="0.3">
      <c r="B35" s="28" t="s">
        <v>19</v>
      </c>
      <c r="C35" s="28" t="s">
        <v>20</v>
      </c>
      <c r="D35" s="28" t="s">
        <v>21</v>
      </c>
    </row>
    <row r="36" spans="2:4" x14ac:dyDescent="0.3">
      <c r="B36" s="2" t="s">
        <v>22</v>
      </c>
      <c r="C36" s="5">
        <f>VLOOKUP($C$32&amp;"-"&amp;B36,Planilha2!$A:$D,4,FALSE)</f>
        <v>0.3</v>
      </c>
      <c r="D36" s="51">
        <f>C36*$C$33</f>
        <v>60</v>
      </c>
    </row>
    <row r="37" spans="2:4" x14ac:dyDescent="0.3">
      <c r="B37" s="2" t="s">
        <v>23</v>
      </c>
      <c r="C37" s="5">
        <f>VLOOKUP($C$32&amp;"-"&amp;B37,Planilha2!$A:$D,4,FALSE)</f>
        <v>0.5</v>
      </c>
      <c r="D37" s="51">
        <f t="shared" ref="D37:D41" si="0">C37*$C$33</f>
        <v>100</v>
      </c>
    </row>
    <row r="38" spans="2:4" x14ac:dyDescent="0.3">
      <c r="B38" s="2" t="s">
        <v>27</v>
      </c>
      <c r="C38" s="5">
        <f>VLOOKUP($C$32&amp;"-"&amp;B38,Planilha2!$A:$D,4,FALSE)</f>
        <v>0.1</v>
      </c>
      <c r="D38" s="51">
        <f t="shared" si="0"/>
        <v>20</v>
      </c>
    </row>
    <row r="39" spans="2:4" x14ac:dyDescent="0.3">
      <c r="B39" s="2" t="s">
        <v>25</v>
      </c>
      <c r="C39" s="5">
        <f>VLOOKUP($C$32&amp;"-"&amp;B39,Planilha2!$A:$D,4,FALSE)</f>
        <v>0.1</v>
      </c>
      <c r="D39" s="51">
        <f t="shared" si="0"/>
        <v>20</v>
      </c>
    </row>
    <row r="40" spans="2:4" x14ac:dyDescent="0.3">
      <c r="B40" s="2" t="s">
        <v>24</v>
      </c>
      <c r="C40" s="5">
        <f>VLOOKUP($C$32&amp;"-"&amp;B40,Planilha2!$A:$D,4,FALSE)</f>
        <v>0</v>
      </c>
      <c r="D40" s="51">
        <f t="shared" si="0"/>
        <v>0</v>
      </c>
    </row>
    <row r="41" spans="2:4" x14ac:dyDescent="0.3">
      <c r="B41" s="2" t="s">
        <v>32</v>
      </c>
      <c r="C41" s="5">
        <f>VLOOKUP($C$32&amp;"-"&amp;B41,Planilha2!$A:$D,4,FALSE)</f>
        <v>0</v>
      </c>
      <c r="D41" s="51">
        <f t="shared" si="0"/>
        <v>0</v>
      </c>
    </row>
    <row r="42" spans="2:4" x14ac:dyDescent="0.3">
      <c r="B42" s="29"/>
      <c r="C42" s="29"/>
      <c r="D42" s="30">
        <f>SUM(D36:D41)</f>
        <v>200</v>
      </c>
    </row>
    <row r="49" customFormat="1" x14ac:dyDescent="0.3"/>
    <row r="50" customFormat="1" x14ac:dyDescent="0.3"/>
  </sheetData>
  <mergeCells count="11">
    <mergeCell ref="B24:C24"/>
    <mergeCell ref="B18:C18"/>
    <mergeCell ref="B19:C19"/>
    <mergeCell ref="B20:C20"/>
    <mergeCell ref="B21:C21"/>
    <mergeCell ref="B22:C22"/>
    <mergeCell ref="B13:C13"/>
    <mergeCell ref="B14:C14"/>
    <mergeCell ref="B15:C15"/>
    <mergeCell ref="B12:D12"/>
    <mergeCell ref="B17:D17"/>
  </mergeCells>
  <dataValidations count="1">
    <dataValidation type="list" allowBlank="1" showInputMessage="1" showErrorMessage="1" sqref="C32" xr:uid="{94570311-06F9-4132-B1DC-CFBD633A236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AED7-8F88-4393-8640-5659FAF42D22}">
  <dimension ref="A2:H20"/>
  <sheetViews>
    <sheetView workbookViewId="0"/>
  </sheetViews>
  <sheetFormatPr defaultColWidth="28.88671875" defaultRowHeight="14.4" x14ac:dyDescent="0.3"/>
  <cols>
    <col min="1" max="1" width="28.77734375" style="62" bestFit="1" customWidth="1"/>
    <col min="2" max="2" width="11.21875" style="2" bestFit="1" customWidth="1"/>
    <col min="3" max="3" width="17.6640625" style="2" bestFit="1" customWidth="1"/>
    <col min="4" max="4" width="4.5546875" style="2" bestFit="1" customWidth="1"/>
    <col min="5" max="5" width="7.5546875" customWidth="1"/>
    <col min="6" max="6" width="6.77734375" customWidth="1"/>
    <col min="7" max="7" width="15.44140625" bestFit="1" customWidth="1"/>
    <col min="8" max="8" width="4.5546875" bestFit="1" customWidth="1"/>
  </cols>
  <sheetData>
    <row r="2" spans="1:8" x14ac:dyDescent="0.3">
      <c r="A2" s="61" t="s">
        <v>29</v>
      </c>
      <c r="B2" s="61" t="s">
        <v>17</v>
      </c>
      <c r="C2" s="61" t="s">
        <v>30</v>
      </c>
      <c r="D2" s="60" t="s">
        <v>28</v>
      </c>
    </row>
    <row r="3" spans="1:8" x14ac:dyDescent="0.3">
      <c r="A3" s="63" t="str">
        <f>$B$3&amp;"-"&amp;C3</f>
        <v>Conservador-PAPEL</v>
      </c>
      <c r="B3" s="53" t="s">
        <v>26</v>
      </c>
      <c r="C3" s="53" t="s">
        <v>22</v>
      </c>
      <c r="D3" s="54">
        <v>0.3</v>
      </c>
      <c r="H3" t="s">
        <v>28</v>
      </c>
    </row>
    <row r="4" spans="1:8" x14ac:dyDescent="0.3">
      <c r="A4" s="63" t="str">
        <f t="shared" ref="A4:A20" si="0">$B$3&amp;"-"&amp;C4</f>
        <v>Conservador-TIJOLO</v>
      </c>
      <c r="B4" s="53" t="s">
        <v>26</v>
      </c>
      <c r="C4" s="53" t="s">
        <v>23</v>
      </c>
      <c r="D4" s="54">
        <v>0.5</v>
      </c>
      <c r="G4" s="25" t="s">
        <v>34</v>
      </c>
      <c r="H4" s="59">
        <f>VLOOKUP(G4,$A:$D,4,FALSE)</f>
        <v>0.35</v>
      </c>
    </row>
    <row r="5" spans="1:8" x14ac:dyDescent="0.3">
      <c r="A5" s="63" t="str">
        <f t="shared" si="0"/>
        <v>Conservador-HIBRÍDO</v>
      </c>
      <c r="B5" s="53" t="s">
        <v>26</v>
      </c>
      <c r="C5" s="53" t="s">
        <v>27</v>
      </c>
      <c r="D5" s="54">
        <v>0.1</v>
      </c>
    </row>
    <row r="6" spans="1:8" x14ac:dyDescent="0.3">
      <c r="A6" s="63" t="str">
        <f t="shared" si="0"/>
        <v>Conservador-FOF's</v>
      </c>
      <c r="B6" s="53" t="s">
        <v>26</v>
      </c>
      <c r="C6" s="53" t="s">
        <v>25</v>
      </c>
      <c r="D6" s="54">
        <v>0.1</v>
      </c>
    </row>
    <row r="7" spans="1:8" x14ac:dyDescent="0.3">
      <c r="A7" s="63" t="str">
        <f t="shared" si="0"/>
        <v>Conservador-DESENVOLVIMENTO</v>
      </c>
      <c r="B7" s="53" t="s">
        <v>26</v>
      </c>
      <c r="C7" s="53" t="s">
        <v>24</v>
      </c>
      <c r="D7" s="54">
        <v>0</v>
      </c>
    </row>
    <row r="8" spans="1:8" ht="15" thickBot="1" x14ac:dyDescent="0.35">
      <c r="A8" s="64" t="str">
        <f t="shared" si="0"/>
        <v>Conservador-HOTELARIA</v>
      </c>
      <c r="B8" s="55" t="s">
        <v>26</v>
      </c>
      <c r="C8" s="55" t="s">
        <v>32</v>
      </c>
      <c r="D8" s="56">
        <v>0</v>
      </c>
    </row>
    <row r="9" spans="1:8" x14ac:dyDescent="0.3">
      <c r="A9" s="65" t="str">
        <f>$B$9&amp;"-"&amp;C9</f>
        <v>Moderado-PAPEL</v>
      </c>
      <c r="B9" s="57" t="s">
        <v>31</v>
      </c>
      <c r="C9" s="57" t="s">
        <v>22</v>
      </c>
      <c r="D9" s="58">
        <v>0.32</v>
      </c>
    </row>
    <row r="10" spans="1:8" x14ac:dyDescent="0.3">
      <c r="A10" s="63" t="str">
        <f t="shared" ref="A10:A14" si="1">$B$9&amp;"-"&amp;C10</f>
        <v>Moderado-TIJOLO</v>
      </c>
      <c r="B10" s="53" t="s">
        <v>31</v>
      </c>
      <c r="C10" s="53" t="s">
        <v>23</v>
      </c>
      <c r="D10" s="54">
        <v>0.35</v>
      </c>
    </row>
    <row r="11" spans="1:8" x14ac:dyDescent="0.3">
      <c r="A11" s="63" t="str">
        <f t="shared" si="1"/>
        <v>Moderado-HIBRÍDO</v>
      </c>
      <c r="B11" s="53" t="s">
        <v>31</v>
      </c>
      <c r="C11" s="53" t="s">
        <v>27</v>
      </c>
      <c r="D11" s="54">
        <v>0.08</v>
      </c>
    </row>
    <row r="12" spans="1:8" x14ac:dyDescent="0.3">
      <c r="A12" s="63" t="str">
        <f t="shared" si="1"/>
        <v>Moderado-FOF's</v>
      </c>
      <c r="B12" s="53" t="s">
        <v>31</v>
      </c>
      <c r="C12" s="53" t="s">
        <v>25</v>
      </c>
      <c r="D12" s="54">
        <v>0.05</v>
      </c>
    </row>
    <row r="13" spans="1:8" x14ac:dyDescent="0.3">
      <c r="A13" s="63" t="str">
        <f t="shared" si="1"/>
        <v>Moderado-DESENVOLVIMENTO</v>
      </c>
      <c r="B13" s="53" t="s">
        <v>31</v>
      </c>
      <c r="C13" s="53" t="s">
        <v>24</v>
      </c>
      <c r="D13" s="54">
        <v>0.1</v>
      </c>
    </row>
    <row r="14" spans="1:8" ht="15" thickBot="1" x14ac:dyDescent="0.35">
      <c r="A14" s="64" t="str">
        <f t="shared" si="1"/>
        <v>Moderado-HOTELARIA</v>
      </c>
      <c r="B14" s="55" t="s">
        <v>31</v>
      </c>
      <c r="C14" s="55" t="s">
        <v>32</v>
      </c>
      <c r="D14" s="56">
        <v>0.1</v>
      </c>
    </row>
    <row r="15" spans="1:8" x14ac:dyDescent="0.3">
      <c r="A15" s="66" t="str">
        <f>$B$15&amp;"-"&amp;C15</f>
        <v>Agressivo-PAPEL</v>
      </c>
      <c r="B15" s="2" t="s">
        <v>33</v>
      </c>
      <c r="C15" s="2" t="s">
        <v>22</v>
      </c>
      <c r="D15" s="52">
        <v>0.5</v>
      </c>
    </row>
    <row r="16" spans="1:8" x14ac:dyDescent="0.3">
      <c r="A16" s="66" t="str">
        <f t="shared" ref="A16:A20" si="2">$B$15&amp;"-"&amp;C16</f>
        <v>Agressivo-TIJOLO</v>
      </c>
      <c r="B16" s="2" t="s">
        <v>33</v>
      </c>
      <c r="C16" s="2" t="s">
        <v>23</v>
      </c>
      <c r="D16" s="52">
        <v>0.1</v>
      </c>
    </row>
    <row r="17" spans="1:4" x14ac:dyDescent="0.3">
      <c r="A17" s="66" t="str">
        <f t="shared" si="2"/>
        <v>Agressivo-HIBRÍDO</v>
      </c>
      <c r="B17" s="2" t="s">
        <v>33</v>
      </c>
      <c r="C17" s="2" t="s">
        <v>27</v>
      </c>
      <c r="D17" s="52">
        <v>0.05</v>
      </c>
    </row>
    <row r="18" spans="1:4" x14ac:dyDescent="0.3">
      <c r="A18" s="66" t="str">
        <f t="shared" si="2"/>
        <v>Agressivo-FOF's</v>
      </c>
      <c r="B18" s="2" t="s">
        <v>33</v>
      </c>
      <c r="C18" s="2" t="s">
        <v>25</v>
      </c>
      <c r="D18" s="52">
        <v>0.05</v>
      </c>
    </row>
    <row r="19" spans="1:4" x14ac:dyDescent="0.3">
      <c r="A19" s="66" t="str">
        <f t="shared" si="2"/>
        <v>Agressivo-DESENVOLVIMENTO</v>
      </c>
      <c r="B19" s="2" t="s">
        <v>33</v>
      </c>
      <c r="C19" s="2" t="s">
        <v>24</v>
      </c>
      <c r="D19" s="52">
        <v>0.2</v>
      </c>
    </row>
    <row r="20" spans="1:4" x14ac:dyDescent="0.3">
      <c r="A20" s="66" t="str">
        <f t="shared" si="2"/>
        <v>Agressivo-HOTELARIA</v>
      </c>
      <c r="B20" s="2" t="s">
        <v>33</v>
      </c>
      <c r="C20" s="2" t="s">
        <v>32</v>
      </c>
      <c r="D20" s="5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Planilha2</vt:lpstr>
      <vt:lpstr>aporte</vt:lpstr>
      <vt:lpstr>patrimonio</vt:lpstr>
      <vt:lpstr>qtde_anos</vt:lpstr>
      <vt:lpstr>rendimento_carteira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Deise Schroh Camargo</dc:creator>
  <cp:lastModifiedBy>Deise Schroh Camargo</cp:lastModifiedBy>
  <dcterms:created xsi:type="dcterms:W3CDTF">2025-06-17T00:02:21Z</dcterms:created>
  <dcterms:modified xsi:type="dcterms:W3CDTF">2025-06-18T01:00:43Z</dcterms:modified>
</cp:coreProperties>
</file>