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IVISON VENICIO\Desktop\"/>
    </mc:Choice>
  </mc:AlternateContent>
  <xr:revisionPtr revIDLastSave="0" documentId="13_ncr:1_{FBDD67E5-22CB-4132-A16F-019A20304AA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AS-Sanquetta-et-al-2023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7" l="1"/>
  <c r="M12" i="7"/>
  <c r="G22" i="7"/>
  <c r="K10" i="7" l="1"/>
  <c r="K9" i="7"/>
  <c r="K8" i="7"/>
  <c r="G11" i="7"/>
  <c r="G10" i="7"/>
  <c r="G13" i="7" s="1"/>
  <c r="K16" i="7" s="1"/>
  <c r="D18" i="7" l="1"/>
  <c r="D20" i="7"/>
  <c r="D22" i="7"/>
  <c r="D23" i="7"/>
  <c r="D12" i="7"/>
  <c r="D15" i="7"/>
  <c r="D17" i="7"/>
  <c r="D19" i="7"/>
  <c r="D21" i="7"/>
  <c r="D13" i="7"/>
  <c r="D14" i="7"/>
  <c r="D16" i="7"/>
  <c r="K15" i="7"/>
  <c r="K23" i="7"/>
  <c r="M16" i="7"/>
  <c r="D8" i="7"/>
  <c r="D9" i="7"/>
  <c r="D10" i="7"/>
  <c r="D11" i="7"/>
  <c r="K13" i="7"/>
  <c r="K14" i="7" s="1"/>
  <c r="M13" i="7"/>
  <c r="M14" i="7" s="1"/>
  <c r="K11" i="7"/>
  <c r="K17" i="7" l="1"/>
  <c r="G20" i="7" s="1"/>
  <c r="K18" i="7"/>
  <c r="K24" i="7" s="1"/>
  <c r="M10" i="7"/>
  <c r="M18" i="7" s="1"/>
  <c r="M19" i="7" s="1"/>
  <c r="M9" i="7"/>
  <c r="M8" i="7"/>
  <c r="M23" i="7" s="1"/>
  <c r="G21" i="7" l="1"/>
  <c r="M20" i="7"/>
  <c r="M15" i="7"/>
  <c r="M17" i="7" s="1"/>
  <c r="M22" i="7"/>
  <c r="M21" i="7"/>
  <c r="M11" i="7"/>
  <c r="K19" i="7"/>
  <c r="K20" i="7" s="1"/>
  <c r="K21" i="7"/>
  <c r="K22" i="7"/>
  <c r="K25" i="7"/>
  <c r="G23" i="7" l="1"/>
  <c r="M25" i="7"/>
  <c r="M24" i="7"/>
  <c r="G24" i="7" l="1"/>
  <c r="G25" i="7" l="1"/>
</calcChain>
</file>

<file path=xl/sharedStrings.xml><?xml version="1.0" encoding="utf-8"?>
<sst xmlns="http://schemas.openxmlformats.org/spreadsheetml/2006/main" count="120" uniqueCount="64">
  <si>
    <t>Parcela</t>
  </si>
  <si>
    <t>Tamanho das parcelas</t>
  </si>
  <si>
    <t>Número de parcelas amostradas</t>
  </si>
  <si>
    <t>Estimadores</t>
  </si>
  <si>
    <t>Estimativas</t>
  </si>
  <si>
    <t>Média Amostral</t>
  </si>
  <si>
    <t>Variância Amostral</t>
  </si>
  <si>
    <t>Desvio Padrão Amostral</t>
  </si>
  <si>
    <t>Coeficiente de Variação Amostral</t>
  </si>
  <si>
    <t>Número de Amostras Possíveis na População</t>
  </si>
  <si>
    <t>Unidade</t>
  </si>
  <si>
    <t>Valor</t>
  </si>
  <si>
    <t>Item</t>
  </si>
  <si>
    <t>ha</t>
  </si>
  <si>
    <t>Fração de Amostragem</t>
  </si>
  <si>
    <t>Erro Padrão da Média Amostral</t>
  </si>
  <si>
    <t>Natureza da População</t>
  </si>
  <si>
    <t>Erro de Amostragem Absoluto</t>
  </si>
  <si>
    <t>Erro de Amostragem Relativo</t>
  </si>
  <si>
    <t>IC para Média (Limite Inferior)</t>
  </si>
  <si>
    <t>IC para Média (Limite Superior)</t>
  </si>
  <si>
    <t>Total da População</t>
  </si>
  <si>
    <t>IC para Total População (Limite Inferior)</t>
  </si>
  <si>
    <t>IC para Total População (Limite Superior)</t>
  </si>
  <si>
    <t>Expectância (valor esperado) do Erro</t>
  </si>
  <si>
    <t>Intensidade Amostral</t>
  </si>
  <si>
    <t>t Student</t>
  </si>
  <si>
    <t>Nível de confiança</t>
  </si>
  <si>
    <t>Graus de Liberdade</t>
  </si>
  <si>
    <t>Limite de Erro</t>
  </si>
  <si>
    <t>Área Total da População</t>
  </si>
  <si>
    <t>Parcelas</t>
  </si>
  <si>
    <t>Autor:</t>
  </si>
  <si>
    <t>Instituição:</t>
  </si>
  <si>
    <t>Universidade Federal Pará - UFPA</t>
  </si>
  <si>
    <t>Volume (m³/0,125ha)</t>
  </si>
  <si>
    <t>m³/0,125ha</t>
  </si>
  <si>
    <t>(m³/0,125ha)²</t>
  </si>
  <si>
    <t>%</t>
  </si>
  <si>
    <t>m³</t>
  </si>
  <si>
    <t>—</t>
  </si>
  <si>
    <t>Volume (m³/ha)</t>
  </si>
  <si>
    <t>m³/ha</t>
  </si>
  <si>
    <t>(m³/ha)²</t>
  </si>
  <si>
    <t>Fator de Proporcionalidade</t>
  </si>
  <si>
    <t>Valores calculados automaticamente</t>
  </si>
  <si>
    <t>Valores que devem ser informados manualmente</t>
  </si>
  <si>
    <t xml:space="preserve">Disciplina: </t>
  </si>
  <si>
    <t>Inventário Amostral</t>
  </si>
  <si>
    <t>Tema:</t>
  </si>
  <si>
    <t>Amostragem Aleatória Simples (AAS)</t>
  </si>
  <si>
    <r>
      <rPr>
        <b/>
        <sz val="11"/>
        <color theme="1"/>
        <rFont val="Times New Roman"/>
        <family val="1"/>
      </rPr>
      <t>Tabela 1.</t>
    </r>
    <r>
      <rPr>
        <sz val="11"/>
        <color theme="1"/>
        <rFont val="Times New Roman"/>
        <family val="1"/>
      </rPr>
      <t xml:space="preserve"> Estimativas de variáveis (Volume, Área Basal) por parcela</t>
    </r>
  </si>
  <si>
    <r>
      <rPr>
        <b/>
        <sz val="11"/>
        <color theme="1"/>
        <rFont val="Times New Roman"/>
        <family val="1"/>
      </rPr>
      <t>Tabela 2.</t>
    </r>
    <r>
      <rPr>
        <sz val="11"/>
        <color theme="1"/>
        <rFont val="Times New Roman"/>
        <family val="1"/>
      </rPr>
      <t xml:space="preserve"> Informações básicas para cálculo das estimativas.</t>
    </r>
  </si>
  <si>
    <r>
      <rPr>
        <b/>
        <sz val="11"/>
        <color theme="1"/>
        <rFont val="Times New Roman"/>
        <family val="1"/>
      </rPr>
      <t>Tabela 3.</t>
    </r>
    <r>
      <rPr>
        <sz val="11"/>
        <color theme="1"/>
        <rFont val="Times New Roman"/>
        <family val="1"/>
      </rPr>
      <t xml:space="preserve"> Estimativas da Amostragem Aleatória Simples (AAS).</t>
    </r>
  </si>
  <si>
    <t>Prof. Deivison Venicio Souza</t>
  </si>
  <si>
    <r>
      <rPr>
        <b/>
        <sz val="11"/>
        <color theme="1"/>
        <rFont val="Times New Roman"/>
        <family val="1"/>
      </rPr>
      <t>Tabela 4.</t>
    </r>
    <r>
      <rPr>
        <sz val="11"/>
        <color theme="1"/>
        <rFont val="Times New Roman"/>
        <family val="1"/>
      </rPr>
      <t xml:space="preserve"> Recálculo da intensidade amostral</t>
    </r>
  </si>
  <si>
    <t>Graus de Liberdade (Novo)</t>
  </si>
  <si>
    <t>t Student (Novo)</t>
  </si>
  <si>
    <t>Intensidade Amostral (Recalculada)</t>
  </si>
  <si>
    <t>Intensidade Amostral (Calculada)</t>
  </si>
  <si>
    <t>Conclusão</t>
  </si>
  <si>
    <t>1º Recálculo</t>
  </si>
  <si>
    <t>2º Recálculo</t>
  </si>
  <si>
    <t>Intensidade Amostral (1º Recálculo)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</si>
</sst>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theme="1"/>
      <name val="Aptos Narrow"/>
      <family val="2"/>
    </font>
    <font>
      <sz val="11"/>
      <color rgb="FF0061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53">
    <xf numFmtId="0" fontId="0" fillId="0" borderId="0" xfId="0"/>
    <xf numFmtId="2" fontId="6" fillId="3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6" fillId="3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6" fillId="4" borderId="1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6" fillId="3" borderId="14" xfId="1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/>
    </xf>
    <xf numFmtId="9" fontId="6" fillId="3" borderId="16" xfId="1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6" fillId="4" borderId="16" xfId="1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6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4" fontId="6" fillId="3" borderId="1" xfId="1" applyNumberFormat="1" applyFont="1" applyBorder="1" applyAlignment="1">
      <alignment vertical="center"/>
    </xf>
    <xf numFmtId="164" fontId="6" fillId="3" borderId="14" xfId="1" applyNumberFormat="1" applyFont="1" applyBorder="1" applyAlignment="1">
      <alignment vertical="center"/>
    </xf>
    <xf numFmtId="164" fontId="6" fillId="3" borderId="16" xfId="1" applyNumberFormat="1" applyFont="1" applyBorder="1" applyAlignment="1">
      <alignment vertical="center"/>
    </xf>
    <xf numFmtId="164" fontId="6" fillId="3" borderId="17" xfId="1" applyNumberFormat="1" applyFont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374196</xdr:colOff>
      <xdr:row>36</xdr:row>
      <xdr:rowOff>164419</xdr:rowOff>
    </xdr:from>
    <xdr:to>
      <xdr:col>9</xdr:col>
      <xdr:colOff>2613704</xdr:colOff>
      <xdr:row>48</xdr:row>
      <xdr:rowOff>79374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49826E9-9A81-5734-22A7-8C300A8323D1}"/>
            </a:ext>
          </a:extLst>
        </xdr:cNvPr>
        <xdr:cNvSpPr/>
      </xdr:nvSpPr>
      <xdr:spPr>
        <a:xfrm>
          <a:off x="4756830" y="6588124"/>
          <a:ext cx="9400267" cy="2029732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Times New Roman" panose="02020603050405020304" pitchFamily="18" charset="0"/>
              <a:cs typeface="Times New Roman" panose="02020603050405020304" pitchFamily="18" charset="0"/>
            </a:rPr>
            <a:t>ESTUDO</a:t>
          </a:r>
          <a:r>
            <a:rPr lang="pt-BR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DE CASO - Sanquetta et al 2023 (pg. 124)</a:t>
          </a:r>
          <a:endParaRPr lang="pt-BR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Em um talhão de Pinus taeda, plantado em uma área de 40ha, foi realizado um inventário cujo objetivo é estimar o volume de madeira da população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em questão. Para realização do inventário foi utilizado o processo de amostragem aleatória simples, onde se deseja saber quantas parcelas de 600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m²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devem ser usadas para atingir a precisão desejada. A definição do número ideal de parcelas depende da variabilidade da população. Para isto, foi realizado um inventário piloto, onde foram medidas 16 parcelas com a finalidade de obter a variância da população e assim estimar a intensidade amostral para o inventário definitivo. Para o cálculo das estimativa considere o erro máximo admissível de 10%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e uma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probabilidade de 95%. Assim, pede-se: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endParaRPr lang="pt-BR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a) Calcular as estimativas do inventário amostral;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b) Concluir sobre a precisão das estimativas obtidas a partir do inventário realizado;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e </a:t>
          </a:r>
        </a:p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c) O Inventário Piloto pode ser admitido como Inventário Definitivo?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31C-7076-41F9-B8C4-C5993A21A031}">
  <sheetPr>
    <tabColor rgb="FFFFC000"/>
  </sheetPr>
  <dimension ref="B1:R47"/>
  <sheetViews>
    <sheetView tabSelected="1" zoomScale="112" zoomScaleNormal="112" workbookViewId="0">
      <selection activeCell="I2" sqref="I2"/>
    </sheetView>
  </sheetViews>
  <sheetFormatPr defaultColWidth="9.1796875" defaultRowHeight="14" x14ac:dyDescent="0.35"/>
  <cols>
    <col min="1" max="1" width="4.36328125" style="5" customWidth="1"/>
    <col min="2" max="2" width="10.90625" style="5" customWidth="1"/>
    <col min="3" max="3" width="21.90625" style="5" customWidth="1"/>
    <col min="4" max="4" width="25.54296875" style="5" customWidth="1"/>
    <col min="5" max="5" width="9.1796875" style="5"/>
    <col min="6" max="6" width="30.1796875" style="5" customWidth="1"/>
    <col min="7" max="7" width="41.1796875" style="5" bestFit="1" customWidth="1"/>
    <col min="8" max="8" width="12.81640625" style="5" customWidth="1"/>
    <col min="9" max="9" width="9.1796875" style="5"/>
    <col min="10" max="10" width="41.26953125" style="5" bestFit="1" customWidth="1"/>
    <col min="11" max="11" width="15" style="5" bestFit="1" customWidth="1"/>
    <col min="12" max="12" width="19.54296875" style="5" bestFit="1" customWidth="1"/>
    <col min="13" max="14" width="14.36328125" style="5" bestFit="1" customWidth="1"/>
    <col min="15" max="15" width="9.1796875" style="5"/>
    <col min="16" max="16" width="28.81640625" style="5" customWidth="1"/>
    <col min="17" max="17" width="11.26953125" style="5" bestFit="1" customWidth="1"/>
    <col min="18" max="16384" width="9.1796875" style="5"/>
  </cols>
  <sheetData>
    <row r="1" spans="2:14" x14ac:dyDescent="0.35">
      <c r="B1" s="33" t="s">
        <v>32</v>
      </c>
      <c r="C1" s="34" t="s">
        <v>54</v>
      </c>
      <c r="D1" s="35"/>
    </row>
    <row r="2" spans="2:14" x14ac:dyDescent="0.35">
      <c r="B2" s="36" t="s">
        <v>33</v>
      </c>
      <c r="C2" s="37" t="s">
        <v>34</v>
      </c>
      <c r="D2" s="38"/>
      <c r="F2" s="6"/>
      <c r="G2" s="5" t="s">
        <v>46</v>
      </c>
      <c r="L2" s="46"/>
    </row>
    <row r="3" spans="2:14" x14ac:dyDescent="0.35">
      <c r="B3" s="36" t="s">
        <v>47</v>
      </c>
      <c r="C3" s="37" t="s">
        <v>48</v>
      </c>
      <c r="D3" s="38"/>
      <c r="F3" s="7"/>
      <c r="G3" s="5" t="s">
        <v>45</v>
      </c>
    </row>
    <row r="4" spans="2:14" ht="14.5" thickBot="1" x14ac:dyDescent="0.4">
      <c r="B4" s="39" t="s">
        <v>49</v>
      </c>
      <c r="C4" s="40" t="s">
        <v>50</v>
      </c>
      <c r="D4" s="41"/>
    </row>
    <row r="5" spans="2:14" ht="14.5" thickBot="1" x14ac:dyDescent="0.4">
      <c r="B5" s="4"/>
      <c r="K5" s="8"/>
    </row>
    <row r="6" spans="2:14" x14ac:dyDescent="0.35">
      <c r="B6" s="47" t="s">
        <v>51</v>
      </c>
      <c r="C6" s="48"/>
      <c r="D6" s="49"/>
      <c r="F6" s="47" t="s">
        <v>52</v>
      </c>
      <c r="G6" s="48"/>
      <c r="H6" s="49"/>
      <c r="J6" s="47" t="s">
        <v>53</v>
      </c>
      <c r="K6" s="48"/>
      <c r="L6" s="48"/>
      <c r="M6" s="48"/>
      <c r="N6" s="49"/>
    </row>
    <row r="7" spans="2:14" x14ac:dyDescent="0.35">
      <c r="B7" s="14" t="s">
        <v>0</v>
      </c>
      <c r="C7" s="13" t="s">
        <v>35</v>
      </c>
      <c r="D7" s="15" t="s">
        <v>41</v>
      </c>
      <c r="F7" s="19" t="s">
        <v>12</v>
      </c>
      <c r="G7" s="13" t="s">
        <v>11</v>
      </c>
      <c r="H7" s="15" t="s">
        <v>10</v>
      </c>
      <c r="J7" s="28" t="s">
        <v>3</v>
      </c>
      <c r="K7" s="13" t="s">
        <v>4</v>
      </c>
      <c r="L7" s="13" t="s">
        <v>35</v>
      </c>
      <c r="M7" s="13" t="s">
        <v>4</v>
      </c>
      <c r="N7" s="15" t="s">
        <v>41</v>
      </c>
    </row>
    <row r="8" spans="2:14" x14ac:dyDescent="0.35">
      <c r="B8" s="16">
        <v>1</v>
      </c>
      <c r="C8" s="6">
        <v>20.85</v>
      </c>
      <c r="D8" s="17">
        <f>C8*G$11</f>
        <v>347.50000000000006</v>
      </c>
      <c r="F8" s="20" t="s">
        <v>30</v>
      </c>
      <c r="G8" s="1">
        <v>40</v>
      </c>
      <c r="H8" s="21" t="s">
        <v>13</v>
      </c>
      <c r="J8" s="20" t="s">
        <v>5</v>
      </c>
      <c r="K8" s="7">
        <f>IFERROR(AVERAGE(C8:C47),0)</f>
        <v>23.826249999999998</v>
      </c>
      <c r="L8" s="2" t="s">
        <v>36</v>
      </c>
      <c r="M8" s="7">
        <f>IFERROR(AVERAGE(D8:D47),0)</f>
        <v>397.10416666666669</v>
      </c>
      <c r="N8" s="21" t="s">
        <v>42</v>
      </c>
    </row>
    <row r="9" spans="2:14" x14ac:dyDescent="0.35">
      <c r="B9" s="16">
        <v>2</v>
      </c>
      <c r="C9" s="6">
        <v>19.47</v>
      </c>
      <c r="D9" s="17">
        <f>C9*G$11</f>
        <v>324.5</v>
      </c>
      <c r="F9" s="22" t="s">
        <v>1</v>
      </c>
      <c r="G9" s="3">
        <v>0.06</v>
      </c>
      <c r="H9" s="21" t="s">
        <v>13</v>
      </c>
      <c r="J9" s="20" t="s">
        <v>6</v>
      </c>
      <c r="K9" s="7">
        <f>IFERROR(_xlfn.VAR.S(C8:C47),0)</f>
        <v>17.821505000000009</v>
      </c>
      <c r="L9" s="2" t="s">
        <v>37</v>
      </c>
      <c r="M9" s="7">
        <f>IFERROR(_xlfn.VAR.S(D8:D47),0)</f>
        <v>4950.4180555555658</v>
      </c>
      <c r="N9" s="21" t="s">
        <v>43</v>
      </c>
    </row>
    <row r="10" spans="2:14" x14ac:dyDescent="0.35">
      <c r="B10" s="16">
        <v>3</v>
      </c>
      <c r="C10" s="6">
        <v>24.13</v>
      </c>
      <c r="D10" s="17">
        <f>C10*G$11</f>
        <v>402.16666666666669</v>
      </c>
      <c r="F10" s="20" t="s">
        <v>2</v>
      </c>
      <c r="G10" s="12">
        <f>COUNT(C8:C47)</f>
        <v>16</v>
      </c>
      <c r="H10" s="21" t="s">
        <v>31</v>
      </c>
      <c r="J10" s="20" t="s">
        <v>7</v>
      </c>
      <c r="K10" s="7">
        <f>IFERROR(_xlfn.STDEV.S(C8:C47),0)</f>
        <v>4.2215524395653325</v>
      </c>
      <c r="L10" s="2" t="s">
        <v>36</v>
      </c>
      <c r="M10" s="7">
        <f>IFERROR(_xlfn.STDEV.S(D8:D47),0)</f>
        <v>70.359207326088921</v>
      </c>
      <c r="N10" s="21" t="s">
        <v>42</v>
      </c>
    </row>
    <row r="11" spans="2:14" ht="14.5" x14ac:dyDescent="0.35">
      <c r="B11" s="16">
        <v>4</v>
      </c>
      <c r="C11" s="6">
        <v>24.34</v>
      </c>
      <c r="D11" s="17">
        <f>C11*G$11</f>
        <v>405.66666666666669</v>
      </c>
      <c r="F11" s="20" t="s">
        <v>44</v>
      </c>
      <c r="G11" s="12">
        <f>IFERROR(1/G9,0)</f>
        <v>16.666666666666668</v>
      </c>
      <c r="H11" s="23" t="s">
        <v>40</v>
      </c>
      <c r="J11" s="20" t="s">
        <v>8</v>
      </c>
      <c r="K11" s="7">
        <f>IFERROR((K10/K8)*100,0)</f>
        <v>17.718073299681372</v>
      </c>
      <c r="L11" s="2" t="s">
        <v>38</v>
      </c>
      <c r="M11" s="7">
        <f>IFERROR((M10/M8)*100,0)</f>
        <v>17.718073299681379</v>
      </c>
      <c r="N11" s="21" t="s">
        <v>38</v>
      </c>
    </row>
    <row r="12" spans="2:14" ht="14.5" x14ac:dyDescent="0.35">
      <c r="B12" s="16">
        <v>5</v>
      </c>
      <c r="C12" s="6">
        <v>25.13</v>
      </c>
      <c r="D12" s="17">
        <f t="shared" ref="D12:D23" si="0">C12*G$11</f>
        <v>418.83333333333337</v>
      </c>
      <c r="F12" s="24" t="s">
        <v>27</v>
      </c>
      <c r="G12" s="1">
        <v>0.05</v>
      </c>
      <c r="H12" s="23" t="s">
        <v>40</v>
      </c>
      <c r="J12" s="20" t="s">
        <v>9</v>
      </c>
      <c r="K12" s="12">
        <f>IFERROR(G$8/G$9,0)</f>
        <v>666.66666666666674</v>
      </c>
      <c r="L12" s="2" t="s">
        <v>31</v>
      </c>
      <c r="M12" s="12">
        <f>IFERROR(G$8/G$9,0)</f>
        <v>666.66666666666674</v>
      </c>
      <c r="N12" s="21" t="s">
        <v>31</v>
      </c>
    </row>
    <row r="13" spans="2:14" ht="14.5" x14ac:dyDescent="0.35">
      <c r="B13" s="16">
        <v>6</v>
      </c>
      <c r="C13" s="6">
        <v>22.37</v>
      </c>
      <c r="D13" s="17">
        <f t="shared" si="0"/>
        <v>372.83333333333337</v>
      </c>
      <c r="F13" s="24" t="s">
        <v>28</v>
      </c>
      <c r="G13" s="12">
        <f>G10-1</f>
        <v>15</v>
      </c>
      <c r="H13" s="23" t="s">
        <v>40</v>
      </c>
      <c r="J13" s="20" t="s">
        <v>14</v>
      </c>
      <c r="K13" s="7">
        <f>IFERROR(G$10/K12,0)</f>
        <v>2.3999999999999997E-2</v>
      </c>
      <c r="L13" s="2" t="s">
        <v>40</v>
      </c>
      <c r="M13" s="7">
        <f>IFERROR(G$10/M12,0)</f>
        <v>2.3999999999999997E-2</v>
      </c>
      <c r="N13" s="21" t="s">
        <v>40</v>
      </c>
    </row>
    <row r="14" spans="2:14" ht="15" thickBot="1" x14ac:dyDescent="0.4">
      <c r="B14" s="16">
        <v>7</v>
      </c>
      <c r="C14" s="6">
        <v>22.51</v>
      </c>
      <c r="D14" s="17">
        <f t="shared" si="0"/>
        <v>375.16666666666674</v>
      </c>
      <c r="F14" s="25" t="s">
        <v>29</v>
      </c>
      <c r="G14" s="26">
        <v>0.1</v>
      </c>
      <c r="H14" s="27" t="s">
        <v>40</v>
      </c>
      <c r="J14" s="20" t="s">
        <v>16</v>
      </c>
      <c r="K14" s="7" t="str">
        <f>IFERROR(IF(K13&gt;0.02,"População Finita","População Infinita"),0)</f>
        <v>População Finita</v>
      </c>
      <c r="L14" s="2" t="s">
        <v>40</v>
      </c>
      <c r="M14" s="7" t="str">
        <f>IFERROR(IF(M13&gt;0.02,"População Finita","População Infinita"),0)</f>
        <v>População Finita</v>
      </c>
      <c r="N14" s="21" t="s">
        <v>40</v>
      </c>
    </row>
    <row r="15" spans="2:14" x14ac:dyDescent="0.35">
      <c r="B15" s="16">
        <v>8</v>
      </c>
      <c r="C15" s="6">
        <v>19.78</v>
      </c>
      <c r="D15" s="17">
        <f t="shared" si="0"/>
        <v>329.66666666666669</v>
      </c>
      <c r="E15" s="10"/>
      <c r="F15" s="10"/>
      <c r="G15" s="10"/>
      <c r="H15" s="10"/>
      <c r="I15" s="10"/>
      <c r="J15" s="20" t="s">
        <v>24</v>
      </c>
      <c r="K15" s="7">
        <f>G$14*K8</f>
        <v>2.382625</v>
      </c>
      <c r="L15" s="2" t="s">
        <v>36</v>
      </c>
      <c r="M15" s="7">
        <f>G$14*M8</f>
        <v>39.710416666666674</v>
      </c>
      <c r="N15" s="21" t="s">
        <v>42</v>
      </c>
    </row>
    <row r="16" spans="2:14" ht="14.5" thickBot="1" x14ac:dyDescent="0.4">
      <c r="B16" s="16">
        <v>9</v>
      </c>
      <c r="C16" s="6">
        <v>25.05</v>
      </c>
      <c r="D16" s="17">
        <f t="shared" si="0"/>
        <v>417.50000000000006</v>
      </c>
      <c r="J16" s="20" t="s">
        <v>26</v>
      </c>
      <c r="K16" s="7">
        <f>IFERROR(TINV(G$12,G$13),0)</f>
        <v>2.1314495455597742</v>
      </c>
      <c r="L16" s="2" t="s">
        <v>40</v>
      </c>
      <c r="M16" s="7">
        <f>IFERROR(TINV(G$12,G$13),0)</f>
        <v>2.1314495455597742</v>
      </c>
      <c r="N16" s="21" t="s">
        <v>40</v>
      </c>
    </row>
    <row r="17" spans="2:18" x14ac:dyDescent="0.35">
      <c r="B17" s="16">
        <v>10</v>
      </c>
      <c r="C17" s="6">
        <v>28.84</v>
      </c>
      <c r="D17" s="17">
        <f t="shared" si="0"/>
        <v>480.66666666666669</v>
      </c>
      <c r="F17" s="47" t="s">
        <v>55</v>
      </c>
      <c r="G17" s="48"/>
      <c r="H17" s="49"/>
      <c r="J17" s="20" t="s">
        <v>25</v>
      </c>
      <c r="K17" s="7">
        <f>IFERROR(IF(K14="População Finita", (K12*(K16^2)*K9)/((K12*(K15^2))+((K16^2)*K9)),((K16^2)*K9)/(K15^2)),0)</f>
        <v>13.96336750547796</v>
      </c>
      <c r="L17" s="2" t="s">
        <v>31</v>
      </c>
      <c r="M17" s="7">
        <f>IFERROR(IF(M14="População Finita", (M12*(M16^2)*M9)/((M12*(M15^2))+((M16^2)*M9)),((M16^2)*M9)/(M15^2)),0)</f>
        <v>13.963367505477976</v>
      </c>
      <c r="N17" s="21" t="s">
        <v>31</v>
      </c>
    </row>
    <row r="18" spans="2:18" x14ac:dyDescent="0.35">
      <c r="B18" s="16">
        <v>11</v>
      </c>
      <c r="C18" s="6">
        <v>23.7</v>
      </c>
      <c r="D18" s="17">
        <f t="shared" si="0"/>
        <v>395</v>
      </c>
      <c r="F18" s="19" t="s">
        <v>12</v>
      </c>
      <c r="G18" s="13" t="s">
        <v>11</v>
      </c>
      <c r="H18" s="15" t="s">
        <v>10</v>
      </c>
      <c r="J18" s="20" t="s">
        <v>15</v>
      </c>
      <c r="K18" s="7">
        <f>IFERROR(IF(K14="População Finita", (K10/SQRT(G$10))*SQRT(1-K13),K10/SQRT(G$10)),0)</f>
        <v>1.0426465388615649</v>
      </c>
      <c r="L18" s="2" t="s">
        <v>36</v>
      </c>
      <c r="M18" s="7">
        <f>IFERROR(IF(M14="População Finita", (M10/SQRT(G$10))*SQRT(1-M13),M10/SQRT(G$10)),0)</f>
        <v>17.377442314359424</v>
      </c>
      <c r="N18" s="21" t="s">
        <v>42</v>
      </c>
      <c r="O18" s="10"/>
      <c r="P18" s="11"/>
      <c r="R18" s="10"/>
    </row>
    <row r="19" spans="2:18" x14ac:dyDescent="0.35">
      <c r="B19" s="16">
        <v>12</v>
      </c>
      <c r="C19" s="6">
        <v>24.78</v>
      </c>
      <c r="D19" s="17">
        <f t="shared" si="0"/>
        <v>413.00000000000006</v>
      </c>
      <c r="F19" s="50" t="s">
        <v>61</v>
      </c>
      <c r="G19" s="51"/>
      <c r="H19" s="52"/>
      <c r="J19" s="20" t="s">
        <v>17</v>
      </c>
      <c r="K19" s="7">
        <f>IFERROR(K16*K18,0)</f>
        <v>2.2223484914359539</v>
      </c>
      <c r="L19" s="9" t="s">
        <v>36</v>
      </c>
      <c r="M19" s="7">
        <f>IFERROR(M16*M18,0)</f>
        <v>37.039141523932585</v>
      </c>
      <c r="N19" s="29" t="s">
        <v>42</v>
      </c>
    </row>
    <row r="20" spans="2:18" ht="14.5" x14ac:dyDescent="0.35">
      <c r="B20" s="16">
        <v>13</v>
      </c>
      <c r="C20" s="6">
        <v>22.58</v>
      </c>
      <c r="D20" s="17">
        <f t="shared" si="0"/>
        <v>376.33333333333331</v>
      </c>
      <c r="F20" s="24" t="s">
        <v>59</v>
      </c>
      <c r="G20" s="7">
        <f>K17</f>
        <v>13.96336750547796</v>
      </c>
      <c r="H20" s="23" t="s">
        <v>31</v>
      </c>
      <c r="J20" s="20" t="s">
        <v>18</v>
      </c>
      <c r="K20" s="7">
        <f>IFERROR((K19/K8)*100,0)</f>
        <v>9.3273112278934125</v>
      </c>
      <c r="L20" s="9" t="s">
        <v>38</v>
      </c>
      <c r="M20" s="7">
        <f>IFERROR((M19/M8)*100,0)</f>
        <v>9.327311227893416</v>
      </c>
      <c r="N20" s="29" t="s">
        <v>38</v>
      </c>
    </row>
    <row r="21" spans="2:18" ht="14.5" x14ac:dyDescent="0.35">
      <c r="B21" s="16">
        <v>14</v>
      </c>
      <c r="C21" s="6">
        <v>23.7</v>
      </c>
      <c r="D21" s="17">
        <f t="shared" si="0"/>
        <v>395</v>
      </c>
      <c r="F21" s="24" t="s">
        <v>56</v>
      </c>
      <c r="G21" s="12">
        <f>IFERROR(ROUND(G$20,0)-1,0)</f>
        <v>13</v>
      </c>
      <c r="H21" s="23" t="s">
        <v>40</v>
      </c>
      <c r="J21" s="20" t="s">
        <v>19</v>
      </c>
      <c r="K21" s="7">
        <f>K8-(K16*K18)</f>
        <v>21.603901508564043</v>
      </c>
      <c r="L21" s="9" t="s">
        <v>36</v>
      </c>
      <c r="M21" s="7">
        <f>M8-(M16*M18)</f>
        <v>360.0650251427341</v>
      </c>
      <c r="N21" s="29" t="s">
        <v>42</v>
      </c>
    </row>
    <row r="22" spans="2:18" ht="14.5" x14ac:dyDescent="0.35">
      <c r="B22" s="16">
        <v>15</v>
      </c>
      <c r="C22" s="6">
        <v>36.159999999999997</v>
      </c>
      <c r="D22" s="17">
        <f t="shared" si="0"/>
        <v>602.66666666666663</v>
      </c>
      <c r="F22" s="24" t="s">
        <v>27</v>
      </c>
      <c r="G22" s="1">
        <f>G$12</f>
        <v>0.05</v>
      </c>
      <c r="H22" s="23" t="s">
        <v>40</v>
      </c>
      <c r="J22" s="20" t="s">
        <v>20</v>
      </c>
      <c r="K22" s="7">
        <f>K8+(K16*K18)</f>
        <v>26.048598491435953</v>
      </c>
      <c r="L22" s="9" t="s">
        <v>36</v>
      </c>
      <c r="M22" s="7">
        <f>M8+(M16*M18)</f>
        <v>434.14330819059927</v>
      </c>
      <c r="N22" s="29" t="s">
        <v>42</v>
      </c>
      <c r="P22" s="10"/>
    </row>
    <row r="23" spans="2:18" ht="14.5" x14ac:dyDescent="0.35">
      <c r="B23" s="16">
        <v>16</v>
      </c>
      <c r="C23" s="6">
        <v>17.829999999999998</v>
      </c>
      <c r="D23" s="17">
        <f t="shared" si="0"/>
        <v>297.16666666666669</v>
      </c>
      <c r="F23" s="20" t="s">
        <v>57</v>
      </c>
      <c r="G23" s="7">
        <f>IFERROR(TINV(G$22,G$21),0)</f>
        <v>2.1603686564627926</v>
      </c>
      <c r="H23" s="23" t="s">
        <v>40</v>
      </c>
      <c r="J23" s="20" t="s">
        <v>21</v>
      </c>
      <c r="K23" s="7">
        <f>K12*K8</f>
        <v>15884.166666666668</v>
      </c>
      <c r="L23" s="9" t="s">
        <v>39</v>
      </c>
      <c r="M23" s="7">
        <f>G$8*M8</f>
        <v>15884.166666666668</v>
      </c>
      <c r="N23" s="29" t="s">
        <v>39</v>
      </c>
      <c r="P23" s="10"/>
    </row>
    <row r="24" spans="2:18" ht="14.5" x14ac:dyDescent="0.35">
      <c r="B24" s="16">
        <v>17</v>
      </c>
      <c r="C24" s="42"/>
      <c r="D24" s="43"/>
      <c r="F24" s="24" t="s">
        <v>63</v>
      </c>
      <c r="G24" s="6">
        <f>IFERROR(IF(K$14="População Finita", (K$12*(G$23^2)*K$9)/((K$12*(K$15^2))+((G$23^2)*K$9)),((G$23^2)*K$9)/(K$15^2)),0)</f>
        <v>14.336639096817303</v>
      </c>
      <c r="H24" s="23" t="s">
        <v>31</v>
      </c>
      <c r="J24" s="20" t="s">
        <v>22</v>
      </c>
      <c r="K24" s="7">
        <f>K23-(K12*K16*K18)</f>
        <v>14402.601005709364</v>
      </c>
      <c r="L24" s="9" t="s">
        <v>39</v>
      </c>
      <c r="M24" s="7">
        <f>M23-(G$8*M16*M18)</f>
        <v>14402.601005709364</v>
      </c>
      <c r="N24" s="29" t="s">
        <v>39</v>
      </c>
      <c r="P24" s="10"/>
    </row>
    <row r="25" spans="2:18" ht="15" thickBot="1" x14ac:dyDescent="0.4">
      <c r="B25" s="16">
        <v>18</v>
      </c>
      <c r="C25" s="42"/>
      <c r="D25" s="43"/>
      <c r="F25" s="24" t="s">
        <v>60</v>
      </c>
      <c r="G25" s="12" t="str">
        <f>IF(ROUND(G$20,0)=ROUND(G$24,0),"Intensidade Amostral Constante","Intensidade Amostral Não Constante")</f>
        <v>Intensidade Amostral Constante</v>
      </c>
      <c r="H25" s="23" t="s">
        <v>40</v>
      </c>
      <c r="J25" s="25" t="s">
        <v>23</v>
      </c>
      <c r="K25" s="30">
        <f>K23+(K12*K16*K18)</f>
        <v>17365.732327623969</v>
      </c>
      <c r="L25" s="31" t="s">
        <v>39</v>
      </c>
      <c r="M25" s="30">
        <f>M23+(G$8*M16*M18)</f>
        <v>17365.732327623969</v>
      </c>
      <c r="N25" s="32" t="s">
        <v>39</v>
      </c>
    </row>
    <row r="26" spans="2:18" x14ac:dyDescent="0.35">
      <c r="B26" s="16">
        <v>19</v>
      </c>
      <c r="C26" s="42"/>
      <c r="D26" s="43"/>
      <c r="F26" s="50" t="s">
        <v>62</v>
      </c>
      <c r="G26" s="51"/>
      <c r="H26" s="52"/>
      <c r="K26" s="11"/>
      <c r="L26" s="11"/>
      <c r="M26" s="11"/>
      <c r="N26" s="11"/>
    </row>
    <row r="27" spans="2:18" ht="14.5" x14ac:dyDescent="0.35">
      <c r="B27" s="16">
        <v>20</v>
      </c>
      <c r="C27" s="42"/>
      <c r="D27" s="43"/>
      <c r="F27" s="24" t="s">
        <v>56</v>
      </c>
      <c r="G27" s="12"/>
      <c r="H27" s="23" t="s">
        <v>40</v>
      </c>
    </row>
    <row r="28" spans="2:18" ht="14.5" x14ac:dyDescent="0.35">
      <c r="B28" s="16">
        <v>21</v>
      </c>
      <c r="C28" s="42"/>
      <c r="D28" s="43"/>
      <c r="F28" s="24" t="s">
        <v>27</v>
      </c>
      <c r="G28" s="1"/>
      <c r="H28" s="23" t="s">
        <v>40</v>
      </c>
    </row>
    <row r="29" spans="2:18" ht="14.5" x14ac:dyDescent="0.35">
      <c r="B29" s="16">
        <v>22</v>
      </c>
      <c r="C29" s="42"/>
      <c r="D29" s="43"/>
      <c r="F29" s="20" t="s">
        <v>57</v>
      </c>
      <c r="G29" s="7"/>
      <c r="H29" s="23" t="s">
        <v>40</v>
      </c>
    </row>
    <row r="30" spans="2:18" ht="14.5" x14ac:dyDescent="0.35">
      <c r="B30" s="16">
        <v>23</v>
      </c>
      <c r="C30" s="42"/>
      <c r="D30" s="43"/>
      <c r="F30" s="24" t="s">
        <v>58</v>
      </c>
      <c r="G30" s="6"/>
      <c r="H30" s="23" t="s">
        <v>31</v>
      </c>
    </row>
    <row r="31" spans="2:18" ht="14.5" x14ac:dyDescent="0.35">
      <c r="B31" s="16">
        <v>24</v>
      </c>
      <c r="C31" s="42"/>
      <c r="D31" s="43"/>
      <c r="F31" s="24" t="s">
        <v>60</v>
      </c>
      <c r="G31" s="12"/>
      <c r="H31" s="23" t="s">
        <v>40</v>
      </c>
    </row>
    <row r="32" spans="2:18" x14ac:dyDescent="0.35">
      <c r="B32" s="16">
        <v>25</v>
      </c>
      <c r="C32" s="42"/>
      <c r="D32" s="43"/>
    </row>
    <row r="33" spans="2:4" x14ac:dyDescent="0.35">
      <c r="B33" s="16">
        <v>26</v>
      </c>
      <c r="C33" s="42"/>
      <c r="D33" s="43"/>
    </row>
    <row r="34" spans="2:4" x14ac:dyDescent="0.35">
      <c r="B34" s="16">
        <v>27</v>
      </c>
      <c r="C34" s="42"/>
      <c r="D34" s="43"/>
    </row>
    <row r="35" spans="2:4" x14ac:dyDescent="0.35">
      <c r="B35" s="16">
        <v>28</v>
      </c>
      <c r="C35" s="42"/>
      <c r="D35" s="43"/>
    </row>
    <row r="36" spans="2:4" x14ac:dyDescent="0.35">
      <c r="B36" s="16">
        <v>29</v>
      </c>
      <c r="C36" s="42"/>
      <c r="D36" s="43"/>
    </row>
    <row r="37" spans="2:4" x14ac:dyDescent="0.35">
      <c r="B37" s="16">
        <v>30</v>
      </c>
      <c r="C37" s="42"/>
      <c r="D37" s="43"/>
    </row>
    <row r="38" spans="2:4" x14ac:dyDescent="0.35">
      <c r="B38" s="16">
        <v>31</v>
      </c>
      <c r="C38" s="42"/>
      <c r="D38" s="43"/>
    </row>
    <row r="39" spans="2:4" x14ac:dyDescent="0.35">
      <c r="B39" s="16">
        <v>32</v>
      </c>
      <c r="C39" s="42"/>
      <c r="D39" s="43"/>
    </row>
    <row r="40" spans="2:4" x14ac:dyDescent="0.35">
      <c r="B40" s="16">
        <v>33</v>
      </c>
      <c r="C40" s="42"/>
      <c r="D40" s="43"/>
    </row>
    <row r="41" spans="2:4" x14ac:dyDescent="0.35">
      <c r="B41" s="16">
        <v>34</v>
      </c>
      <c r="C41" s="42"/>
      <c r="D41" s="43"/>
    </row>
    <row r="42" spans="2:4" x14ac:dyDescent="0.35">
      <c r="B42" s="16">
        <v>35</v>
      </c>
      <c r="C42" s="42"/>
      <c r="D42" s="43"/>
    </row>
    <row r="43" spans="2:4" x14ac:dyDescent="0.35">
      <c r="B43" s="16">
        <v>36</v>
      </c>
      <c r="C43" s="42"/>
      <c r="D43" s="43"/>
    </row>
    <row r="44" spans="2:4" x14ac:dyDescent="0.35">
      <c r="B44" s="16">
        <v>37</v>
      </c>
      <c r="C44" s="42"/>
      <c r="D44" s="43"/>
    </row>
    <row r="45" spans="2:4" x14ac:dyDescent="0.35">
      <c r="B45" s="16">
        <v>38</v>
      </c>
      <c r="C45" s="42"/>
      <c r="D45" s="43"/>
    </row>
    <row r="46" spans="2:4" x14ac:dyDescent="0.35">
      <c r="B46" s="16">
        <v>39</v>
      </c>
      <c r="C46" s="42"/>
      <c r="D46" s="43"/>
    </row>
    <row r="47" spans="2:4" ht="14.5" thickBot="1" x14ac:dyDescent="0.4">
      <c r="B47" s="18">
        <v>40</v>
      </c>
      <c r="C47" s="44"/>
      <c r="D47" s="45"/>
    </row>
  </sheetData>
  <mergeCells count="6">
    <mergeCell ref="F26:H26"/>
    <mergeCell ref="B6:D6"/>
    <mergeCell ref="J6:N6"/>
    <mergeCell ref="F6:H6"/>
    <mergeCell ref="F17:H17"/>
    <mergeCell ref="F19:H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2 K25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AAS-Sanquetta-et-al-2023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Deivison Souza</cp:lastModifiedBy>
  <dcterms:created xsi:type="dcterms:W3CDTF">2013-05-18T18:17:14Z</dcterms:created>
  <dcterms:modified xsi:type="dcterms:W3CDTF">2025-06-15T14:43:29Z</dcterms:modified>
</cp:coreProperties>
</file>