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7cd5d8700b5386d/GitHub/FL03039-Inventario-Florestal/Slides/data/"/>
    </mc:Choice>
  </mc:AlternateContent>
  <xr:revisionPtr revIDLastSave="1" documentId="13_ncr:1_{31FDB764-8F8F-4E8E-9762-3166DF359885}" xr6:coauthVersionLast="47" xr6:coauthVersionMax="47" xr10:uidLastSave="{D23BBEE2-51A0-4CF5-B9B1-06971FFC477F}"/>
  <bookViews>
    <workbookView xWindow="-110" yWindow="-110" windowWidth="25820" windowHeight="13900" activeTab="2" xr2:uid="{00000000-000D-0000-FFFF-FFFF00000000}"/>
  </bookViews>
  <sheets>
    <sheet name="Dados-Brutos" sheetId="8" r:id="rId1"/>
    <sheet name="Volume-Parcela" sheetId="9" r:id="rId2"/>
    <sheet name="AAS-Supressao-Florestal" sheetId="7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2" i="8" l="1"/>
  <c r="G222" i="8" s="1"/>
  <c r="H222" i="8" s="1"/>
  <c r="F221" i="8"/>
  <c r="G221" i="8" s="1"/>
  <c r="H221" i="8" s="1"/>
  <c r="F220" i="8"/>
  <c r="G220" i="8" s="1"/>
  <c r="H220" i="8" s="1"/>
  <c r="F219" i="8"/>
  <c r="G219" i="8" s="1"/>
  <c r="H219" i="8" s="1"/>
  <c r="F218" i="8"/>
  <c r="G218" i="8" s="1"/>
  <c r="H218" i="8" s="1"/>
  <c r="F217" i="8"/>
  <c r="G217" i="8" s="1"/>
  <c r="H217" i="8" s="1"/>
  <c r="G216" i="8"/>
  <c r="H216" i="8" s="1"/>
  <c r="F216" i="8"/>
  <c r="F215" i="8"/>
  <c r="G215" i="8" s="1"/>
  <c r="H215" i="8" s="1"/>
  <c r="F214" i="8"/>
  <c r="G214" i="8" s="1"/>
  <c r="H214" i="8" s="1"/>
  <c r="F213" i="8"/>
  <c r="G213" i="8" s="1"/>
  <c r="H213" i="8" s="1"/>
  <c r="F212" i="8"/>
  <c r="G212" i="8" s="1"/>
  <c r="H212" i="8" s="1"/>
  <c r="F211" i="8"/>
  <c r="G211" i="8" s="1"/>
  <c r="H211" i="8" s="1"/>
  <c r="G210" i="8"/>
  <c r="H210" i="8" s="1"/>
  <c r="F210" i="8"/>
  <c r="H209" i="8"/>
  <c r="G209" i="8"/>
  <c r="F209" i="8"/>
  <c r="F208" i="8"/>
  <c r="G208" i="8" s="1"/>
  <c r="H208" i="8" s="1"/>
  <c r="F207" i="8"/>
  <c r="G207" i="8" s="1"/>
  <c r="H207" i="8" s="1"/>
  <c r="F206" i="8"/>
  <c r="G206" i="8" s="1"/>
  <c r="H206" i="8" s="1"/>
  <c r="F205" i="8"/>
  <c r="G205" i="8" s="1"/>
  <c r="H205" i="8" s="1"/>
  <c r="F204" i="8"/>
  <c r="G204" i="8" s="1"/>
  <c r="H204" i="8" s="1"/>
  <c r="H203" i="8"/>
  <c r="G203" i="8"/>
  <c r="F203" i="8"/>
  <c r="F202" i="8"/>
  <c r="G202" i="8" s="1"/>
  <c r="H202" i="8" s="1"/>
  <c r="F201" i="8"/>
  <c r="G201" i="8" s="1"/>
  <c r="H201" i="8" s="1"/>
  <c r="F200" i="8"/>
  <c r="G200" i="8" s="1"/>
  <c r="H200" i="8" s="1"/>
  <c r="F199" i="8"/>
  <c r="G199" i="8" s="1"/>
  <c r="H199" i="8" s="1"/>
  <c r="F198" i="8"/>
  <c r="G198" i="8" s="1"/>
  <c r="H198" i="8" s="1"/>
  <c r="F197" i="8"/>
  <c r="G197" i="8" s="1"/>
  <c r="H197" i="8" s="1"/>
  <c r="G196" i="8"/>
  <c r="H196" i="8" s="1"/>
  <c r="F196" i="8"/>
  <c r="F195" i="8"/>
  <c r="G195" i="8" s="1"/>
  <c r="H195" i="8" s="1"/>
  <c r="F194" i="8"/>
  <c r="G194" i="8" s="1"/>
  <c r="H194" i="8" s="1"/>
  <c r="F193" i="8"/>
  <c r="G193" i="8" s="1"/>
  <c r="H193" i="8" s="1"/>
  <c r="F192" i="8"/>
  <c r="G192" i="8" s="1"/>
  <c r="H192" i="8" s="1"/>
  <c r="G191" i="8"/>
  <c r="H191" i="8" s="1"/>
  <c r="F191" i="8"/>
  <c r="F190" i="8"/>
  <c r="G190" i="8" s="1"/>
  <c r="H190" i="8" s="1"/>
  <c r="H189" i="8"/>
  <c r="G189" i="8"/>
  <c r="F189" i="8"/>
  <c r="F188" i="8"/>
  <c r="G188" i="8" s="1"/>
  <c r="H188" i="8" s="1"/>
  <c r="F187" i="8"/>
  <c r="G187" i="8" s="1"/>
  <c r="H187" i="8" s="1"/>
  <c r="F186" i="8"/>
  <c r="G186" i="8" s="1"/>
  <c r="H186" i="8" s="1"/>
  <c r="F185" i="8"/>
  <c r="G185" i="8" s="1"/>
  <c r="H185" i="8" s="1"/>
  <c r="H184" i="8"/>
  <c r="G184" i="8"/>
  <c r="F184" i="8"/>
  <c r="F183" i="8"/>
  <c r="G183" i="8" s="1"/>
  <c r="H183" i="8" s="1"/>
  <c r="F182" i="8"/>
  <c r="G182" i="8" s="1"/>
  <c r="H182" i="8" s="1"/>
  <c r="F181" i="8"/>
  <c r="G181" i="8" s="1"/>
  <c r="H181" i="8" s="1"/>
  <c r="F180" i="8"/>
  <c r="G180" i="8" s="1"/>
  <c r="H180" i="8" s="1"/>
  <c r="F179" i="8"/>
  <c r="G179" i="8" s="1"/>
  <c r="H179" i="8" s="1"/>
  <c r="F178" i="8"/>
  <c r="G178" i="8" s="1"/>
  <c r="H178" i="8" s="1"/>
  <c r="F177" i="8"/>
  <c r="G177" i="8" s="1"/>
  <c r="H177" i="8" s="1"/>
  <c r="G176" i="8"/>
  <c r="H176" i="8" s="1"/>
  <c r="F176" i="8"/>
  <c r="F175" i="8"/>
  <c r="G175" i="8" s="1"/>
  <c r="H175" i="8" s="1"/>
  <c r="F174" i="8"/>
  <c r="G174" i="8" s="1"/>
  <c r="H174" i="8" s="1"/>
  <c r="F173" i="8"/>
  <c r="G173" i="8" s="1"/>
  <c r="H173" i="8" s="1"/>
  <c r="G172" i="8"/>
  <c r="H172" i="8" s="1"/>
  <c r="F172" i="8"/>
  <c r="F171" i="8"/>
  <c r="G171" i="8" s="1"/>
  <c r="H171" i="8" s="1"/>
  <c r="F170" i="8"/>
  <c r="G170" i="8" s="1"/>
  <c r="H170" i="8" s="1"/>
  <c r="H169" i="8"/>
  <c r="G169" i="8"/>
  <c r="F169" i="8"/>
  <c r="F168" i="8"/>
  <c r="G168" i="8" s="1"/>
  <c r="H168" i="8" s="1"/>
  <c r="F167" i="8"/>
  <c r="G167" i="8" s="1"/>
  <c r="H167" i="8" s="1"/>
  <c r="F166" i="8"/>
  <c r="G166" i="8" s="1"/>
  <c r="H166" i="8" s="1"/>
  <c r="H165" i="8"/>
  <c r="G165" i="8"/>
  <c r="F165" i="8"/>
  <c r="F164" i="8"/>
  <c r="G164" i="8" s="1"/>
  <c r="H164" i="8" s="1"/>
  <c r="F163" i="8"/>
  <c r="G163" i="8" s="1"/>
  <c r="H163" i="8" s="1"/>
  <c r="F162" i="8"/>
  <c r="G162" i="8" s="1"/>
  <c r="H162" i="8" s="1"/>
  <c r="F161" i="8"/>
  <c r="G161" i="8" s="1"/>
  <c r="H161" i="8" s="1"/>
  <c r="F160" i="8"/>
  <c r="G160" i="8" s="1"/>
  <c r="H160" i="8" s="1"/>
  <c r="F159" i="8"/>
  <c r="G159" i="8" s="1"/>
  <c r="H159" i="8" s="1"/>
  <c r="F158" i="8"/>
  <c r="G158" i="8" s="1"/>
  <c r="H158" i="8" s="1"/>
  <c r="F157" i="8"/>
  <c r="G157" i="8" s="1"/>
  <c r="H157" i="8" s="1"/>
  <c r="H156" i="8"/>
  <c r="G156" i="8"/>
  <c r="F156" i="8"/>
  <c r="F155" i="8"/>
  <c r="G155" i="8" s="1"/>
  <c r="H155" i="8" s="1"/>
  <c r="F154" i="8"/>
  <c r="G154" i="8" s="1"/>
  <c r="H154" i="8" s="1"/>
  <c r="F153" i="8"/>
  <c r="G153" i="8" s="1"/>
  <c r="H153" i="8" s="1"/>
  <c r="F152" i="8"/>
  <c r="G152" i="8" s="1"/>
  <c r="H152" i="8" s="1"/>
  <c r="F151" i="8"/>
  <c r="G151" i="8" s="1"/>
  <c r="H151" i="8" s="1"/>
  <c r="F150" i="8"/>
  <c r="G150" i="8" s="1"/>
  <c r="H150" i="8" s="1"/>
  <c r="H149" i="8"/>
  <c r="G149" i="8"/>
  <c r="F149" i="8"/>
  <c r="F148" i="8"/>
  <c r="G148" i="8" s="1"/>
  <c r="H148" i="8" s="1"/>
  <c r="F147" i="8"/>
  <c r="G147" i="8" s="1"/>
  <c r="H147" i="8" s="1"/>
  <c r="F146" i="8"/>
  <c r="G146" i="8" s="1"/>
  <c r="H146" i="8" s="1"/>
  <c r="G145" i="8"/>
  <c r="H145" i="8" s="1"/>
  <c r="F145" i="8"/>
  <c r="F144" i="8"/>
  <c r="G144" i="8" s="1"/>
  <c r="H144" i="8" s="1"/>
  <c r="F143" i="8"/>
  <c r="G143" i="8" s="1"/>
  <c r="H143" i="8" s="1"/>
  <c r="F142" i="8"/>
  <c r="G142" i="8" s="1"/>
  <c r="H142" i="8" s="1"/>
  <c r="F141" i="8"/>
  <c r="G141" i="8" s="1"/>
  <c r="H141" i="8" s="1"/>
  <c r="F140" i="8"/>
  <c r="G140" i="8" s="1"/>
  <c r="H140" i="8" s="1"/>
  <c r="F139" i="8"/>
  <c r="G139" i="8" s="1"/>
  <c r="H139" i="8" s="1"/>
  <c r="G138" i="8"/>
  <c r="H138" i="8" s="1"/>
  <c r="F138" i="8"/>
  <c r="F137" i="8"/>
  <c r="G137" i="8" s="1"/>
  <c r="H137" i="8" s="1"/>
  <c r="H136" i="8"/>
  <c r="G136" i="8"/>
  <c r="F136" i="8"/>
  <c r="F135" i="8"/>
  <c r="G135" i="8" s="1"/>
  <c r="H135" i="8" s="1"/>
  <c r="F134" i="8"/>
  <c r="G134" i="8" s="1"/>
  <c r="H134" i="8" s="1"/>
  <c r="F133" i="8"/>
  <c r="G133" i="8" s="1"/>
  <c r="H133" i="8" s="1"/>
  <c r="F132" i="8"/>
  <c r="G132" i="8" s="1"/>
  <c r="H132" i="8" s="1"/>
  <c r="F131" i="8"/>
  <c r="G131" i="8" s="1"/>
  <c r="H131" i="8" s="1"/>
  <c r="F130" i="8"/>
  <c r="G130" i="8" s="1"/>
  <c r="H130" i="8" s="1"/>
  <c r="H129" i="8"/>
  <c r="G129" i="8"/>
  <c r="F129" i="8"/>
  <c r="F128" i="8"/>
  <c r="G128" i="8" s="1"/>
  <c r="H128" i="8" s="1"/>
  <c r="F127" i="8"/>
  <c r="G127" i="8" s="1"/>
  <c r="H127" i="8" s="1"/>
  <c r="F126" i="8"/>
  <c r="G126" i="8" s="1"/>
  <c r="H126" i="8" s="1"/>
  <c r="F125" i="8"/>
  <c r="G125" i="8" s="1"/>
  <c r="H125" i="8" s="1"/>
  <c r="F124" i="8"/>
  <c r="G124" i="8" s="1"/>
  <c r="H124" i="8" s="1"/>
  <c r="F123" i="8"/>
  <c r="G123" i="8" s="1"/>
  <c r="H123" i="8" s="1"/>
  <c r="F122" i="8"/>
  <c r="G122" i="8" s="1"/>
  <c r="H122" i="8" s="1"/>
  <c r="F121" i="8"/>
  <c r="G121" i="8" s="1"/>
  <c r="H121" i="8" s="1"/>
  <c r="F120" i="8"/>
  <c r="G120" i="8" s="1"/>
  <c r="H120" i="8" s="1"/>
  <c r="F119" i="8"/>
  <c r="G119" i="8" s="1"/>
  <c r="H119" i="8" s="1"/>
  <c r="G118" i="8"/>
  <c r="H118" i="8" s="1"/>
  <c r="F118" i="8"/>
  <c r="F117" i="8"/>
  <c r="G117" i="8" s="1"/>
  <c r="H117" i="8" s="1"/>
  <c r="G116" i="8"/>
  <c r="H116" i="8" s="1"/>
  <c r="F116" i="8"/>
  <c r="F115" i="8"/>
  <c r="G115" i="8" s="1"/>
  <c r="H115" i="8" s="1"/>
  <c r="F114" i="8"/>
  <c r="G114" i="8" s="1"/>
  <c r="H114" i="8" s="1"/>
  <c r="F113" i="8"/>
  <c r="G113" i="8" s="1"/>
  <c r="H113" i="8" s="1"/>
  <c r="F112" i="8"/>
  <c r="G112" i="8" s="1"/>
  <c r="H112" i="8" s="1"/>
  <c r="H111" i="8"/>
  <c r="G111" i="8"/>
  <c r="F111" i="8"/>
  <c r="F110" i="8"/>
  <c r="G110" i="8" s="1"/>
  <c r="H110" i="8" s="1"/>
  <c r="H109" i="8"/>
  <c r="G109" i="8"/>
  <c r="F109" i="8"/>
  <c r="F108" i="8"/>
  <c r="G108" i="8" s="1"/>
  <c r="H108" i="8" s="1"/>
  <c r="F107" i="8"/>
  <c r="G107" i="8" s="1"/>
  <c r="H107" i="8" s="1"/>
  <c r="F106" i="8"/>
  <c r="G106" i="8" s="1"/>
  <c r="H106" i="8" s="1"/>
  <c r="F105" i="8"/>
  <c r="G105" i="8" s="1"/>
  <c r="H105" i="8" s="1"/>
  <c r="F104" i="8"/>
  <c r="G104" i="8" s="1"/>
  <c r="H104" i="8" s="1"/>
  <c r="H103" i="8"/>
  <c r="G103" i="8"/>
  <c r="F103" i="8"/>
  <c r="F102" i="8"/>
  <c r="G102" i="8" s="1"/>
  <c r="H102" i="8" s="1"/>
  <c r="F101" i="8"/>
  <c r="G101" i="8" s="1"/>
  <c r="H101" i="8" s="1"/>
  <c r="F100" i="8"/>
  <c r="G100" i="8" s="1"/>
  <c r="H100" i="8" s="1"/>
  <c r="F99" i="8"/>
  <c r="G99" i="8" s="1"/>
  <c r="H99" i="8" s="1"/>
  <c r="F98" i="8"/>
  <c r="G98" i="8" s="1"/>
  <c r="H98" i="8" s="1"/>
  <c r="F97" i="8"/>
  <c r="G97" i="8" s="1"/>
  <c r="H97" i="8" s="1"/>
  <c r="G96" i="8"/>
  <c r="H96" i="8" s="1"/>
  <c r="F96" i="8"/>
  <c r="F95" i="8"/>
  <c r="G95" i="8" s="1"/>
  <c r="H95" i="8" s="1"/>
  <c r="F94" i="8"/>
  <c r="G94" i="8" s="1"/>
  <c r="H94" i="8" s="1"/>
  <c r="G93" i="8"/>
  <c r="H93" i="8" s="1"/>
  <c r="F93" i="8"/>
  <c r="F92" i="8"/>
  <c r="G92" i="8" s="1"/>
  <c r="H92" i="8" s="1"/>
  <c r="F91" i="8"/>
  <c r="G91" i="8" s="1"/>
  <c r="H91" i="8" s="1"/>
  <c r="F90" i="8"/>
  <c r="G90" i="8" s="1"/>
  <c r="H90" i="8" s="1"/>
  <c r="H89" i="8"/>
  <c r="G89" i="8"/>
  <c r="F89" i="8"/>
  <c r="F88" i="8"/>
  <c r="G88" i="8" s="1"/>
  <c r="H88" i="8" s="1"/>
  <c r="F87" i="8"/>
  <c r="G87" i="8" s="1"/>
  <c r="H87" i="8" s="1"/>
  <c r="F86" i="8"/>
  <c r="G86" i="8" s="1"/>
  <c r="H86" i="8" s="1"/>
  <c r="G85" i="8"/>
  <c r="H85" i="8" s="1"/>
  <c r="F85" i="8"/>
  <c r="F84" i="8"/>
  <c r="G84" i="8" s="1"/>
  <c r="H84" i="8" s="1"/>
  <c r="F83" i="8"/>
  <c r="G83" i="8" s="1"/>
  <c r="H83" i="8" s="1"/>
  <c r="F82" i="8"/>
  <c r="G82" i="8" s="1"/>
  <c r="H82" i="8" s="1"/>
  <c r="F81" i="8"/>
  <c r="G81" i="8" s="1"/>
  <c r="H81" i="8" s="1"/>
  <c r="F80" i="8"/>
  <c r="G80" i="8" s="1"/>
  <c r="H80" i="8" s="1"/>
  <c r="F79" i="8"/>
  <c r="G79" i="8" s="1"/>
  <c r="H79" i="8" s="1"/>
  <c r="F78" i="8"/>
  <c r="G78" i="8" s="1"/>
  <c r="H78" i="8" s="1"/>
  <c r="F77" i="8"/>
  <c r="G77" i="8" s="1"/>
  <c r="H77" i="8" s="1"/>
  <c r="H76" i="8"/>
  <c r="G76" i="8"/>
  <c r="F76" i="8"/>
  <c r="F75" i="8"/>
  <c r="G75" i="8" s="1"/>
  <c r="H75" i="8" s="1"/>
  <c r="F74" i="8"/>
  <c r="G74" i="8" s="1"/>
  <c r="H74" i="8" s="1"/>
  <c r="G73" i="8"/>
  <c r="H73" i="8" s="1"/>
  <c r="F73" i="8"/>
  <c r="F72" i="8"/>
  <c r="G72" i="8" s="1"/>
  <c r="H72" i="8" s="1"/>
  <c r="F71" i="8"/>
  <c r="G71" i="8" s="1"/>
  <c r="H71" i="8" s="1"/>
  <c r="F70" i="8"/>
  <c r="G70" i="8" s="1"/>
  <c r="H70" i="8" s="1"/>
  <c r="G69" i="8"/>
  <c r="H69" i="8" s="1"/>
  <c r="F69" i="8"/>
  <c r="F68" i="8"/>
  <c r="G68" i="8" s="1"/>
  <c r="H68" i="8" s="1"/>
  <c r="F67" i="8"/>
  <c r="G67" i="8" s="1"/>
  <c r="H67" i="8" s="1"/>
  <c r="F66" i="8"/>
  <c r="G66" i="8" s="1"/>
  <c r="H66" i="8" s="1"/>
  <c r="G65" i="8"/>
  <c r="H65" i="8" s="1"/>
  <c r="F65" i="8"/>
  <c r="F64" i="8"/>
  <c r="G64" i="8" s="1"/>
  <c r="H64" i="8" s="1"/>
  <c r="F63" i="8"/>
  <c r="G63" i="8" s="1"/>
  <c r="H63" i="8" s="1"/>
  <c r="F62" i="8"/>
  <c r="G62" i="8" s="1"/>
  <c r="H62" i="8" s="1"/>
  <c r="F61" i="8"/>
  <c r="G61" i="8" s="1"/>
  <c r="H61" i="8" s="1"/>
  <c r="F60" i="8"/>
  <c r="G60" i="8" s="1"/>
  <c r="H60" i="8" s="1"/>
  <c r="F59" i="8"/>
  <c r="G59" i="8" s="1"/>
  <c r="H59" i="8" s="1"/>
  <c r="H58" i="8"/>
  <c r="G58" i="8"/>
  <c r="F58" i="8"/>
  <c r="F57" i="8"/>
  <c r="G57" i="8" s="1"/>
  <c r="H57" i="8" s="1"/>
  <c r="F56" i="8"/>
  <c r="G56" i="8" s="1"/>
  <c r="H56" i="8" s="1"/>
  <c r="F55" i="8"/>
  <c r="G55" i="8" s="1"/>
  <c r="H55" i="8" s="1"/>
  <c r="F54" i="8"/>
  <c r="G54" i="8" s="1"/>
  <c r="H54" i="8" s="1"/>
  <c r="F53" i="8"/>
  <c r="G53" i="8" s="1"/>
  <c r="H53" i="8" s="1"/>
  <c r="F52" i="8"/>
  <c r="G52" i="8" s="1"/>
  <c r="H52" i="8" s="1"/>
  <c r="F51" i="8"/>
  <c r="G51" i="8" s="1"/>
  <c r="H51" i="8" s="1"/>
  <c r="G50" i="8"/>
  <c r="H50" i="8" s="1"/>
  <c r="F50" i="8"/>
  <c r="G49" i="8"/>
  <c r="H49" i="8" s="1"/>
  <c r="F49" i="8"/>
  <c r="F48" i="8"/>
  <c r="G48" i="8" s="1"/>
  <c r="H48" i="8" s="1"/>
  <c r="F47" i="8"/>
  <c r="G47" i="8" s="1"/>
  <c r="H47" i="8" s="1"/>
  <c r="F46" i="8"/>
  <c r="G46" i="8" s="1"/>
  <c r="H46" i="8" s="1"/>
  <c r="F45" i="8"/>
  <c r="G45" i="8" s="1"/>
  <c r="H45" i="8" s="1"/>
  <c r="F44" i="8"/>
  <c r="G44" i="8" s="1"/>
  <c r="H44" i="8" s="1"/>
  <c r="F43" i="8"/>
  <c r="G43" i="8" s="1"/>
  <c r="H43" i="8" s="1"/>
  <c r="F42" i="8"/>
  <c r="G42" i="8" s="1"/>
  <c r="H42" i="8" s="1"/>
  <c r="F41" i="8"/>
  <c r="G41" i="8" s="1"/>
  <c r="H41" i="8" s="1"/>
  <c r="F40" i="8"/>
  <c r="G40" i="8" s="1"/>
  <c r="H40" i="8" s="1"/>
  <c r="F39" i="8"/>
  <c r="G39" i="8" s="1"/>
  <c r="H39" i="8" s="1"/>
  <c r="F38" i="8"/>
  <c r="G38" i="8" s="1"/>
  <c r="H38" i="8" s="1"/>
  <c r="F37" i="8"/>
  <c r="G37" i="8" s="1"/>
  <c r="H37" i="8" s="1"/>
  <c r="F36" i="8"/>
  <c r="G36" i="8" s="1"/>
  <c r="H36" i="8" s="1"/>
  <c r="F35" i="8"/>
  <c r="G35" i="8" s="1"/>
  <c r="H35" i="8" s="1"/>
  <c r="F34" i="8"/>
  <c r="G34" i="8" s="1"/>
  <c r="H34" i="8" s="1"/>
  <c r="F33" i="8"/>
  <c r="G33" i="8" s="1"/>
  <c r="H33" i="8" s="1"/>
  <c r="G32" i="8"/>
  <c r="H32" i="8" s="1"/>
  <c r="F32" i="8"/>
  <c r="F31" i="8"/>
  <c r="G31" i="8" s="1"/>
  <c r="H31" i="8" s="1"/>
  <c r="F30" i="8"/>
  <c r="G30" i="8" s="1"/>
  <c r="H30" i="8" s="1"/>
  <c r="G29" i="8"/>
  <c r="H29" i="8" s="1"/>
  <c r="F29" i="8"/>
  <c r="F28" i="8"/>
  <c r="G28" i="8" s="1"/>
  <c r="H28" i="8" s="1"/>
  <c r="F27" i="8"/>
  <c r="G27" i="8" s="1"/>
  <c r="H27" i="8" s="1"/>
  <c r="F26" i="8"/>
  <c r="G26" i="8" s="1"/>
  <c r="H26" i="8" s="1"/>
  <c r="F25" i="8"/>
  <c r="G25" i="8" s="1"/>
  <c r="H25" i="8" s="1"/>
  <c r="G24" i="8"/>
  <c r="H24" i="8" s="1"/>
  <c r="F24" i="8"/>
  <c r="F23" i="8"/>
  <c r="G23" i="8" s="1"/>
  <c r="H23" i="8" s="1"/>
  <c r="H22" i="8"/>
  <c r="F22" i="8"/>
  <c r="G22" i="8" s="1"/>
  <c r="F21" i="8"/>
  <c r="G21" i="8" s="1"/>
  <c r="H21" i="8" s="1"/>
  <c r="F20" i="8"/>
  <c r="G20" i="8" s="1"/>
  <c r="H20" i="8" s="1"/>
  <c r="F19" i="8"/>
  <c r="G19" i="8" s="1"/>
  <c r="H19" i="8" s="1"/>
  <c r="F18" i="8"/>
  <c r="G18" i="8" s="1"/>
  <c r="H18" i="8" s="1"/>
  <c r="F17" i="8"/>
  <c r="G17" i="8" s="1"/>
  <c r="H17" i="8" s="1"/>
  <c r="F16" i="8"/>
  <c r="G16" i="8" s="1"/>
  <c r="H16" i="8" s="1"/>
  <c r="F15" i="8"/>
  <c r="G15" i="8" s="1"/>
  <c r="H15" i="8" s="1"/>
  <c r="F14" i="8"/>
  <c r="G14" i="8" s="1"/>
  <c r="H14" i="8" s="1"/>
  <c r="F13" i="8"/>
  <c r="G13" i="8" s="1"/>
  <c r="H13" i="8" s="1"/>
  <c r="F12" i="8"/>
  <c r="G12" i="8" s="1"/>
  <c r="H12" i="8" s="1"/>
  <c r="F11" i="8"/>
  <c r="G11" i="8" s="1"/>
  <c r="H11" i="8" s="1"/>
  <c r="F10" i="8"/>
  <c r="G10" i="8" s="1"/>
  <c r="H10" i="8" s="1"/>
  <c r="G9" i="8"/>
  <c r="H9" i="8" s="1"/>
  <c r="F9" i="8"/>
  <c r="F8" i="8"/>
  <c r="G8" i="8" s="1"/>
  <c r="H8" i="8" s="1"/>
  <c r="F7" i="8"/>
  <c r="G7" i="8" s="1"/>
  <c r="H7" i="8" s="1"/>
  <c r="G6" i="8"/>
  <c r="H6" i="8" s="1"/>
  <c r="F6" i="8"/>
  <c r="F5" i="8"/>
  <c r="G5" i="8" s="1"/>
  <c r="H5" i="8" s="1"/>
  <c r="F4" i="8"/>
  <c r="G4" i="8" s="1"/>
  <c r="H4" i="8" s="1"/>
  <c r="F3" i="8"/>
  <c r="G3" i="8" s="1"/>
  <c r="H3" i="8" s="1"/>
  <c r="F2" i="8"/>
  <c r="G2" i="8" s="1"/>
  <c r="H2" i="8" s="1"/>
  <c r="K12" i="7" l="1"/>
  <c r="M12" i="7"/>
  <c r="G22" i="7"/>
  <c r="K10" i="7" l="1"/>
  <c r="K9" i="7"/>
  <c r="K8" i="7"/>
  <c r="G11" i="7"/>
  <c r="G10" i="7"/>
  <c r="G13" i="7" s="1"/>
  <c r="K16" i="7" s="1"/>
  <c r="K15" i="7" l="1"/>
  <c r="K23" i="7"/>
  <c r="M16" i="7"/>
  <c r="D8" i="7"/>
  <c r="D9" i="7"/>
  <c r="D10" i="7"/>
  <c r="D11" i="7"/>
  <c r="K13" i="7"/>
  <c r="K14" i="7" s="1"/>
  <c r="M13" i="7"/>
  <c r="M14" i="7" s="1"/>
  <c r="K11" i="7"/>
  <c r="K17" i="7" l="1"/>
  <c r="G20" i="7" s="1"/>
  <c r="K18" i="7"/>
  <c r="K24" i="7" s="1"/>
  <c r="M10" i="7"/>
  <c r="M18" i="7" s="1"/>
  <c r="M19" i="7" s="1"/>
  <c r="M9" i="7"/>
  <c r="M8" i="7"/>
  <c r="M23" i="7" s="1"/>
  <c r="G21" i="7" l="1"/>
  <c r="M20" i="7"/>
  <c r="M15" i="7"/>
  <c r="M17" i="7" s="1"/>
  <c r="M22" i="7"/>
  <c r="M21" i="7"/>
  <c r="M11" i="7"/>
  <c r="K19" i="7"/>
  <c r="K20" i="7" s="1"/>
  <c r="K21" i="7"/>
  <c r="K22" i="7"/>
  <c r="K25" i="7"/>
  <c r="G23" i="7" l="1"/>
  <c r="M25" i="7"/>
  <c r="M24" i="7"/>
  <c r="G24" i="7" l="1"/>
  <c r="G25" i="7" l="1"/>
</calcChain>
</file>

<file path=xl/sharedStrings.xml><?xml version="1.0" encoding="utf-8"?>
<sst xmlns="http://schemas.openxmlformats.org/spreadsheetml/2006/main" count="407" uniqueCount="115">
  <si>
    <t>Parcela</t>
  </si>
  <si>
    <t>Tamanho das parcelas</t>
  </si>
  <si>
    <t>Número de parcelas amostradas</t>
  </si>
  <si>
    <t>Estimadores</t>
  </si>
  <si>
    <t>Estimativas</t>
  </si>
  <si>
    <t>Média Amostral</t>
  </si>
  <si>
    <t>Variância Amostral</t>
  </si>
  <si>
    <t>Desvio Padrão Amostral</t>
  </si>
  <si>
    <t>Coeficiente de Variação Amostral</t>
  </si>
  <si>
    <t>Número de Amostras Possíveis na População</t>
  </si>
  <si>
    <t>Unidade</t>
  </si>
  <si>
    <t>Valor</t>
  </si>
  <si>
    <t>Item</t>
  </si>
  <si>
    <t>ha</t>
  </si>
  <si>
    <t>Fração de Amostragem</t>
  </si>
  <si>
    <t>Erro Padrão da Média Amostral</t>
  </si>
  <si>
    <t>Natureza da População</t>
  </si>
  <si>
    <t>Erro de Amostragem Absoluto</t>
  </si>
  <si>
    <t>Erro de Amostragem Relativo</t>
  </si>
  <si>
    <t>IC para Média (Limite Inferior)</t>
  </si>
  <si>
    <t>IC para Média (Limite Superior)</t>
  </si>
  <si>
    <t>Total da População</t>
  </si>
  <si>
    <t>IC para Total População (Limite Inferior)</t>
  </si>
  <si>
    <t>IC para Total População (Limite Superior)</t>
  </si>
  <si>
    <t>Expectância (valor esperado) do Erro</t>
  </si>
  <si>
    <t>Intensidade Amostral</t>
  </si>
  <si>
    <t>t Student</t>
  </si>
  <si>
    <t>Nível de confiança</t>
  </si>
  <si>
    <t>Graus de Liberdade</t>
  </si>
  <si>
    <t>Limite de Erro</t>
  </si>
  <si>
    <t>Área Total da População</t>
  </si>
  <si>
    <t>Parcelas</t>
  </si>
  <si>
    <t>Autor:</t>
  </si>
  <si>
    <t>Instituição:</t>
  </si>
  <si>
    <t>Universidade Federal Pará - UFPA</t>
  </si>
  <si>
    <t>Volume (m³/0,125ha)</t>
  </si>
  <si>
    <t>m³/0,125ha</t>
  </si>
  <si>
    <t>(m³/0,125ha)²</t>
  </si>
  <si>
    <t>%</t>
  </si>
  <si>
    <t>m³</t>
  </si>
  <si>
    <t>—</t>
  </si>
  <si>
    <t>Volume (m³/ha)</t>
  </si>
  <si>
    <t>m³/ha</t>
  </si>
  <si>
    <t>(m³/ha)²</t>
  </si>
  <si>
    <t>Fator de Proporcionalidade</t>
  </si>
  <si>
    <t>Valores calculados automaticamente</t>
  </si>
  <si>
    <t>Valores que devem ser informados manualmente</t>
  </si>
  <si>
    <t xml:space="preserve">Disciplina: </t>
  </si>
  <si>
    <t>Inventário Amostral</t>
  </si>
  <si>
    <t>Tema:</t>
  </si>
  <si>
    <t>Amostragem Aleatória Simples (AAS)</t>
  </si>
  <si>
    <r>
      <rPr>
        <b/>
        <sz val="11"/>
        <color theme="1"/>
        <rFont val="Times New Roman"/>
        <family val="1"/>
      </rPr>
      <t>Tabela 1.</t>
    </r>
    <r>
      <rPr>
        <sz val="11"/>
        <color theme="1"/>
        <rFont val="Times New Roman"/>
        <family val="1"/>
      </rPr>
      <t xml:space="preserve"> Estimativas de variáveis (Volume, Área Basal) por parcela</t>
    </r>
  </si>
  <si>
    <r>
      <rPr>
        <b/>
        <sz val="11"/>
        <color theme="1"/>
        <rFont val="Times New Roman"/>
        <family val="1"/>
      </rPr>
      <t>Tabela 2.</t>
    </r>
    <r>
      <rPr>
        <sz val="11"/>
        <color theme="1"/>
        <rFont val="Times New Roman"/>
        <family val="1"/>
      </rPr>
      <t xml:space="preserve"> Informações básicas para cálculo das estimativas.</t>
    </r>
  </si>
  <si>
    <r>
      <rPr>
        <b/>
        <sz val="11"/>
        <color theme="1"/>
        <rFont val="Times New Roman"/>
        <family val="1"/>
      </rPr>
      <t>Tabela 3.</t>
    </r>
    <r>
      <rPr>
        <sz val="11"/>
        <color theme="1"/>
        <rFont val="Times New Roman"/>
        <family val="1"/>
      </rPr>
      <t xml:space="preserve"> Estimativas da Amostragem Aleatória Simples (AAS).</t>
    </r>
  </si>
  <si>
    <t>Prof. Deivison Venicio Souza</t>
  </si>
  <si>
    <r>
      <rPr>
        <b/>
        <sz val="11"/>
        <color theme="1"/>
        <rFont val="Times New Roman"/>
        <family val="1"/>
      </rPr>
      <t>Tabela 4.</t>
    </r>
    <r>
      <rPr>
        <sz val="11"/>
        <color theme="1"/>
        <rFont val="Times New Roman"/>
        <family val="1"/>
      </rPr>
      <t xml:space="preserve"> Recálculo da intensidade amostral</t>
    </r>
  </si>
  <si>
    <t>Graus de Liberdade (Novo)</t>
  </si>
  <si>
    <t>t Student (Novo)</t>
  </si>
  <si>
    <t>Intensidade Amostral (Recalculada)</t>
  </si>
  <si>
    <t>Intensidade Amostral (Calculada)</t>
  </si>
  <si>
    <t>Conclusão</t>
  </si>
  <si>
    <t>1º Recálculo</t>
  </si>
  <si>
    <t>2º Recálculo</t>
  </si>
  <si>
    <t>Intensidade Amostral (1º Recálculo)</t>
  </si>
  <si>
    <t>Nº Árvore</t>
  </si>
  <si>
    <t>Nome Vulgar</t>
  </si>
  <si>
    <t>CAP (cm)</t>
  </si>
  <si>
    <t>h (m)</t>
  </si>
  <si>
    <t>d (cm)</t>
  </si>
  <si>
    <t>gi (m²)</t>
  </si>
  <si>
    <t>vi (m³)</t>
  </si>
  <si>
    <t>Faveira</t>
  </si>
  <si>
    <t>Gema de ovo</t>
  </si>
  <si>
    <t>Louro</t>
  </si>
  <si>
    <t>Sumaúma</t>
  </si>
  <si>
    <t>Mututi</t>
  </si>
  <si>
    <t>Amarelão</t>
  </si>
  <si>
    <t>Embireira</t>
  </si>
  <si>
    <t>Murindiba</t>
  </si>
  <si>
    <t>Limãozinho</t>
  </si>
  <si>
    <t>Matamatá</t>
  </si>
  <si>
    <t>Gameleira</t>
  </si>
  <si>
    <t>Ingá</t>
  </si>
  <si>
    <t>Espinheiro</t>
  </si>
  <si>
    <t>Embaúba</t>
  </si>
  <si>
    <t>Mirindiba</t>
  </si>
  <si>
    <t>Barrote</t>
  </si>
  <si>
    <t>Marupá</t>
  </si>
  <si>
    <t>Inharé</t>
  </si>
  <si>
    <t>João Mole</t>
  </si>
  <si>
    <t>Lacre</t>
  </si>
  <si>
    <t>Sucuuba</t>
  </si>
  <si>
    <t>Jataí</t>
  </si>
  <si>
    <t>Cumaru</t>
  </si>
  <si>
    <t>Guajará</t>
  </si>
  <si>
    <t>Inajá</t>
  </si>
  <si>
    <t>Merauba</t>
  </si>
  <si>
    <t>Mototi</t>
  </si>
  <si>
    <t>Urucum</t>
  </si>
  <si>
    <t>Sucupira</t>
  </si>
  <si>
    <t>Amapá</t>
  </si>
  <si>
    <t>Faverinha</t>
  </si>
  <si>
    <t>Cupiúba</t>
  </si>
  <si>
    <t>Cuipiúba</t>
  </si>
  <si>
    <t>Envira</t>
  </si>
  <si>
    <t>Mamuí</t>
  </si>
  <si>
    <t>Informações Gerais (Inventário Amostral de Floresta Secundária Para fins de Supressão)</t>
  </si>
  <si>
    <t>Área total a ser suprimida</t>
  </si>
  <si>
    <t>10m x 125m</t>
  </si>
  <si>
    <t>n</t>
  </si>
  <si>
    <t>G (m²/0,125ha)</t>
  </si>
  <si>
    <t>V (m³/0,125ha)</t>
  </si>
  <si>
    <t>Espécie</t>
  </si>
  <si>
    <t>Total Geral</t>
  </si>
  <si>
    <t>Inventário Florestal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</si>
</sst>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theme="1"/>
      <name val="Aptos Narrow"/>
      <family val="2"/>
    </font>
    <font>
      <sz val="11"/>
      <color rgb="FF0061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79">
    <xf numFmtId="0" fontId="0" fillId="0" borderId="0" xfId="0"/>
    <xf numFmtId="2" fontId="6" fillId="3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6" fillId="3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6" fillId="4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4" fontId="6" fillId="3" borderId="14" xfId="1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vertical="center"/>
    </xf>
    <xf numFmtId="9" fontId="6" fillId="3" borderId="16" xfId="1" applyNumberFormat="1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6" xfId="0" applyFont="1" applyFill="1" applyBorder="1" applyAlignment="1">
      <alignment vertical="center"/>
    </xf>
    <xf numFmtId="0" fontId="1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164" fontId="6" fillId="3" borderId="1" xfId="1" applyNumberFormat="1" applyFont="1" applyBorder="1" applyAlignment="1">
      <alignment vertical="center"/>
    </xf>
    <xf numFmtId="164" fontId="6" fillId="3" borderId="14" xfId="1" applyNumberFormat="1" applyFont="1" applyBorder="1" applyAlignment="1">
      <alignment vertical="center"/>
    </xf>
    <xf numFmtId="164" fontId="6" fillId="3" borderId="16" xfId="1" applyNumberFormat="1" applyFont="1" applyBorder="1" applyAlignment="1">
      <alignment vertical="center"/>
    </xf>
    <xf numFmtId="164" fontId="6" fillId="3" borderId="17" xfId="1" applyNumberFormat="1" applyFont="1" applyBorder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1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/>
    <xf numFmtId="0" fontId="2" fillId="0" borderId="17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/>
    <xf numFmtId="0" fontId="1" fillId="5" borderId="3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ula-Pratica-AAS-Planilha-Analise-Semiautomatica-SUP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VISON VENICIO" refreshedDate="45821.63192349537" createdVersion="8" refreshedVersion="8" minRefreshableVersion="3" recordCount="221" xr:uid="{E5042816-50F8-498C-8CF0-D5417BE75F15}">
  <cacheSource type="worksheet">
    <worksheetSource name="Inventario" r:id="rId2"/>
  </cacheSource>
  <cacheFields count="8">
    <cacheField name="Parcel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Nº Árvore" numFmtId="0">
      <sharedItems containsSemiMixedTypes="0" containsString="0" containsNumber="1" containsInteger="1" minValue="1" maxValue="299"/>
    </cacheField>
    <cacheField name="Nome Vulgar" numFmtId="0">
      <sharedItems count="35">
        <s v="Faveira"/>
        <s v="Gema de ovo"/>
        <s v="Louro"/>
        <s v="Sumaúma"/>
        <s v="Mututi"/>
        <s v="Amarelão"/>
        <s v="Embireira"/>
        <s v="Murindiba"/>
        <s v="Limãozinho"/>
        <s v="Matamatá"/>
        <s v="Gameleira"/>
        <s v="Ingá"/>
        <s v="Espinheiro"/>
        <s v="Embaúba"/>
        <s v="Mirindiba"/>
        <s v="Barrote"/>
        <s v="Marupá"/>
        <s v="Inharé"/>
        <s v="João Mole"/>
        <s v="Lacre"/>
        <s v="Sucuuba"/>
        <s v="Jataí"/>
        <s v="Cumaru"/>
        <s v="Guajará"/>
        <s v="Inajá"/>
        <s v="Merauba"/>
        <s v="Mototi"/>
        <s v="Urucum"/>
        <s v="Sucupira"/>
        <s v="Amapá"/>
        <s v="Faverinha"/>
        <s v="Cupiúba"/>
        <s v="Cuipiúba"/>
        <s v="Envira"/>
        <s v="Mamuí"/>
      </sharedItems>
    </cacheField>
    <cacheField name="CAP (cm)" numFmtId="0">
      <sharedItems containsSemiMixedTypes="0" containsString="0" containsNumber="1" containsInteger="1" minValue="30" maxValue="130"/>
    </cacheField>
    <cacheField name="h (m)" numFmtId="0">
      <sharedItems containsSemiMixedTypes="0" containsString="0" containsNumber="1" containsInteger="1" minValue="2" maxValue="13"/>
    </cacheField>
    <cacheField name="d (cm)" numFmtId="2">
      <sharedItems containsSemiMixedTypes="0" containsString="0" containsNumber="1" minValue="9.5492965855137211" maxValue="41.38028520389279"/>
    </cacheField>
    <cacheField name="gi (m²)" numFmtId="164">
      <sharedItems containsSemiMixedTypes="0" containsString="0" containsNumber="1" minValue="7.1619724391352915E-3" maxValue="0.13448592691265157"/>
    </cacheField>
    <cacheField name="vi (m³)" numFmtId="164">
      <sharedItems containsSemiMixedTypes="0" containsString="0" containsNumber="1" minValue="1.2878817994996168E-2" maxValue="0.5570423008216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n v="1"/>
    <x v="0"/>
    <n v="41"/>
    <n v="12"/>
    <n v="13.050705333535419"/>
    <n v="1.3376972966873806E-2"/>
    <n v="0.11236657292173996"/>
  </r>
  <r>
    <x v="0"/>
    <n v="2"/>
    <x v="1"/>
    <n v="40"/>
    <n v="4"/>
    <n v="12.732395447351628"/>
    <n v="1.273239544735163E-2"/>
    <n v="3.5650707252584561E-2"/>
  </r>
  <r>
    <x v="0"/>
    <n v="3"/>
    <x v="2"/>
    <n v="64"/>
    <n v="12"/>
    <n v="20.371832715762604"/>
    <n v="3.2594932345220165E-2"/>
    <n v="0.27379743169984938"/>
  </r>
  <r>
    <x v="0"/>
    <n v="4"/>
    <x v="0"/>
    <n v="34"/>
    <n v="8"/>
    <n v="10.822536130248883"/>
    <n v="9.1991557107115492E-3"/>
    <n v="5.1515271979984671E-2"/>
  </r>
  <r>
    <x v="0"/>
    <n v="5"/>
    <x v="0"/>
    <n v="52"/>
    <n v="7"/>
    <n v="16.552114081557114"/>
    <n v="2.1517748306024247E-2"/>
    <n v="0.10543696669951881"/>
  </r>
  <r>
    <x v="0"/>
    <n v="6"/>
    <x v="0"/>
    <n v="64"/>
    <n v="7"/>
    <n v="20.371832715762604"/>
    <n v="3.2594932345220165E-2"/>
    <n v="0.1597151684915788"/>
  </r>
  <r>
    <x v="0"/>
    <n v="7"/>
    <x v="0"/>
    <n v="53"/>
    <n v="8"/>
    <n v="16.870423967740905"/>
    <n v="2.2353311757256696E-2"/>
    <n v="0.12517854584063748"/>
  </r>
  <r>
    <x v="0"/>
    <n v="8"/>
    <x v="3"/>
    <n v="35"/>
    <n v="8"/>
    <n v="11.140846016432674"/>
    <n v="9.7482402643785885E-3"/>
    <n v="5.4590145480520096E-2"/>
  </r>
  <r>
    <x v="0"/>
    <n v="9"/>
    <x v="2"/>
    <n v="47"/>
    <n v="4"/>
    <n v="14.960564650638162"/>
    <n v="1.7578663464499839E-2"/>
    <n v="4.9220257700599547E-2"/>
  </r>
  <r>
    <x v="0"/>
    <n v="10"/>
    <x v="4"/>
    <n v="50"/>
    <n v="9"/>
    <n v="15.915494309189533"/>
    <n v="1.9894367886486915E-2"/>
    <n v="0.12533451768486756"/>
  </r>
  <r>
    <x v="0"/>
    <n v="11"/>
    <x v="5"/>
    <n v="50"/>
    <n v="8"/>
    <n v="15.915494309189533"/>
    <n v="1.9894367886486915E-2"/>
    <n v="0.11140846016432672"/>
  </r>
  <r>
    <x v="0"/>
    <n v="12"/>
    <x v="4"/>
    <n v="38"/>
    <n v="7"/>
    <n v="12.095775674984045"/>
    <n v="1.1490986891234843E-2"/>
    <n v="5.6305835767050727E-2"/>
  </r>
  <r>
    <x v="0"/>
    <n v="13"/>
    <x v="6"/>
    <n v="41"/>
    <n v="8"/>
    <n v="13.050705333535419"/>
    <n v="1.3376972966873806E-2"/>
    <n v="7.4911048614493311E-2"/>
  </r>
  <r>
    <x v="0"/>
    <n v="14"/>
    <x v="6"/>
    <n v="39"/>
    <n v="7"/>
    <n v="12.414085561167836"/>
    <n v="1.2103733422138638E-2"/>
    <n v="5.9308293768479327E-2"/>
  </r>
  <r>
    <x v="0"/>
    <n v="15"/>
    <x v="7"/>
    <n v="36"/>
    <n v="7"/>
    <n v="11.459155902616464"/>
    <n v="1.0313240312354817E-2"/>
    <n v="5.0534877530538605E-2"/>
  </r>
  <r>
    <x v="0"/>
    <n v="16"/>
    <x v="2"/>
    <n v="43"/>
    <n v="10"/>
    <n v="13.687325105903"/>
    <n v="1.4713874488845724E-2"/>
    <n v="0.10299712142192007"/>
  </r>
  <r>
    <x v="0"/>
    <n v="17"/>
    <x v="8"/>
    <n v="55"/>
    <n v="6"/>
    <n v="17.507043740108486"/>
    <n v="2.4072185142649163E-2"/>
    <n v="0.10110317759912647"/>
  </r>
  <r>
    <x v="0"/>
    <n v="18"/>
    <x v="2"/>
    <n v="51"/>
    <n v="10"/>
    <n v="16.233804195373324"/>
    <n v="2.0698100349100988E-2"/>
    <n v="0.14488670244370691"/>
  </r>
  <r>
    <x v="0"/>
    <n v="19"/>
    <x v="0"/>
    <n v="77"/>
    <n v="13"/>
    <n v="24.509861236151881"/>
    <n v="4.7181482879592368E-2"/>
    <n v="0.42935149420429053"/>
  </r>
  <r>
    <x v="0"/>
    <n v="20"/>
    <x v="1"/>
    <n v="33"/>
    <n v="4"/>
    <n v="10.504226244065093"/>
    <n v="8.6659866513537007E-3"/>
    <n v="2.4264762623790362E-2"/>
  </r>
  <r>
    <x v="0"/>
    <n v="21"/>
    <x v="2"/>
    <n v="35"/>
    <n v="4"/>
    <n v="11.140846016432674"/>
    <n v="9.7482402643785885E-3"/>
    <n v="2.7295072740260048E-2"/>
  </r>
  <r>
    <x v="0"/>
    <n v="22"/>
    <x v="0"/>
    <n v="62"/>
    <n v="6"/>
    <n v="19.735212943395023"/>
    <n v="3.0589580062262291E-2"/>
    <n v="0.12847623626150162"/>
  </r>
  <r>
    <x v="0"/>
    <n v="23"/>
    <x v="8"/>
    <n v="37"/>
    <n v="4"/>
    <n v="11.777465788800255"/>
    <n v="1.0894155854640234E-2"/>
    <n v="3.0503636392992653E-2"/>
  </r>
  <r>
    <x v="0"/>
    <n v="24"/>
    <x v="0"/>
    <n v="100"/>
    <n v="10"/>
    <n v="31.830988618379067"/>
    <n v="7.9577471545947659E-2"/>
    <n v="0.55704230082163353"/>
  </r>
  <r>
    <x v="0"/>
    <n v="25"/>
    <x v="8"/>
    <n v="31"/>
    <n v="5"/>
    <n v="9.8676064716975116"/>
    <n v="7.6473950155655727E-3"/>
    <n v="2.6765882554479502E-2"/>
  </r>
  <r>
    <x v="0"/>
    <n v="26"/>
    <x v="8"/>
    <n v="50"/>
    <n v="6"/>
    <n v="15.915494309189533"/>
    <n v="1.9894367886486915E-2"/>
    <n v="8.3556345123245043E-2"/>
  </r>
  <r>
    <x v="0"/>
    <n v="27"/>
    <x v="2"/>
    <n v="36"/>
    <n v="4"/>
    <n v="11.459155902616464"/>
    <n v="1.0313240312354817E-2"/>
    <n v="2.8877072874593485E-2"/>
  </r>
  <r>
    <x v="0"/>
    <n v="28"/>
    <x v="2"/>
    <n v="37"/>
    <n v="6"/>
    <n v="11.777465788800255"/>
    <n v="1.0894155854640234E-2"/>
    <n v="4.5755454589488979E-2"/>
  </r>
  <r>
    <x v="0"/>
    <n v="29"/>
    <x v="8"/>
    <n v="31"/>
    <n v="6"/>
    <n v="9.8676064716975116"/>
    <n v="7.6473950155655727E-3"/>
    <n v="3.2119059065375405E-2"/>
  </r>
  <r>
    <x v="0"/>
    <n v="30"/>
    <x v="8"/>
    <n v="61"/>
    <n v="3"/>
    <n v="19.416903057211233"/>
    <n v="2.961077716224713E-2"/>
    <n v="6.2182632040718964E-2"/>
  </r>
  <r>
    <x v="0"/>
    <n v="31"/>
    <x v="8"/>
    <n v="70"/>
    <n v="5"/>
    <n v="22.281692032865347"/>
    <n v="3.8992961057514354E-2"/>
    <n v="0.13647536370130023"/>
  </r>
  <r>
    <x v="0"/>
    <n v="32"/>
    <x v="8"/>
    <n v="40"/>
    <n v="4"/>
    <n v="12.732395447351628"/>
    <n v="1.273239544735163E-2"/>
    <n v="3.5650707252584561E-2"/>
  </r>
  <r>
    <x v="0"/>
    <n v="33"/>
    <x v="9"/>
    <n v="53"/>
    <n v="7"/>
    <n v="16.870423967740905"/>
    <n v="2.2353311757256696E-2"/>
    <n v="0.10953122761055781"/>
  </r>
  <r>
    <x v="0"/>
    <n v="34"/>
    <x v="8"/>
    <n v="42"/>
    <n v="4"/>
    <n v="13.369015219719209"/>
    <n v="1.4037465980705171E-2"/>
    <n v="3.9304904745974478E-2"/>
  </r>
  <r>
    <x v="0"/>
    <n v="35"/>
    <x v="8"/>
    <n v="33"/>
    <n v="4"/>
    <n v="10.504226244065093"/>
    <n v="8.6659866513537007E-3"/>
    <n v="2.4264762623790362E-2"/>
  </r>
  <r>
    <x v="0"/>
    <n v="36"/>
    <x v="8"/>
    <n v="39"/>
    <n v="5"/>
    <n v="12.414085561167836"/>
    <n v="1.2103733422138638E-2"/>
    <n v="4.2363066977485229E-2"/>
  </r>
  <r>
    <x v="0"/>
    <n v="37"/>
    <x v="8"/>
    <n v="43"/>
    <n v="5"/>
    <n v="13.687325105903"/>
    <n v="1.4713874488845724E-2"/>
    <n v="5.1498560710960033E-2"/>
  </r>
  <r>
    <x v="0"/>
    <n v="38"/>
    <x v="2"/>
    <n v="38"/>
    <n v="6"/>
    <n v="12.095775674984045"/>
    <n v="1.1490986891234843E-2"/>
    <n v="4.8262144943186334E-2"/>
  </r>
  <r>
    <x v="0"/>
    <n v="39"/>
    <x v="8"/>
    <n v="33"/>
    <n v="4"/>
    <n v="10.504226244065093"/>
    <n v="8.6659866513537007E-3"/>
    <n v="2.4264762623790362E-2"/>
  </r>
  <r>
    <x v="0"/>
    <n v="40"/>
    <x v="9"/>
    <n v="38"/>
    <n v="6"/>
    <n v="12.095775674984045"/>
    <n v="1.1490986891234843E-2"/>
    <n v="4.8262144943186334E-2"/>
  </r>
  <r>
    <x v="0"/>
    <n v="41"/>
    <x v="9"/>
    <n v="32"/>
    <n v="5"/>
    <n v="10.185916357881302"/>
    <n v="8.1487330863050413E-3"/>
    <n v="2.8520565802067639E-2"/>
  </r>
  <r>
    <x v="0"/>
    <n v="42"/>
    <x v="8"/>
    <n v="32"/>
    <n v="4"/>
    <n v="10.185916357881302"/>
    <n v="8.1487330863050413E-3"/>
    <n v="2.2816452641654113E-2"/>
  </r>
  <r>
    <x v="0"/>
    <n v="43"/>
    <x v="9"/>
    <n v="93"/>
    <n v="6"/>
    <n v="29.602819415092533"/>
    <n v="6.8826555140090132E-2"/>
    <n v="0.28907153158837856"/>
  </r>
  <r>
    <x v="0"/>
    <n v="44"/>
    <x v="9"/>
    <n v="40"/>
    <n v="6"/>
    <n v="12.732395447351628"/>
    <n v="1.273239544735163E-2"/>
    <n v="5.3476060878876845E-2"/>
  </r>
  <r>
    <x v="0"/>
    <n v="45"/>
    <x v="6"/>
    <n v="32"/>
    <n v="4"/>
    <n v="10.185916357881302"/>
    <n v="8.1487330863050413E-3"/>
    <n v="2.2816452641654113E-2"/>
  </r>
  <r>
    <x v="0"/>
    <n v="46"/>
    <x v="10"/>
    <n v="34"/>
    <n v="4"/>
    <n v="10.822536130248883"/>
    <n v="9.1991557107115492E-3"/>
    <n v="2.5757635989992336E-2"/>
  </r>
  <r>
    <x v="0"/>
    <n v="47"/>
    <x v="11"/>
    <n v="43"/>
    <n v="12"/>
    <n v="13.687325105903"/>
    <n v="1.4713874488845724E-2"/>
    <n v="0.12359654570630409"/>
  </r>
  <r>
    <x v="0"/>
    <n v="48"/>
    <x v="8"/>
    <n v="36"/>
    <n v="4"/>
    <n v="11.459155902616464"/>
    <n v="1.0313240312354817E-2"/>
    <n v="2.8877072874593485E-2"/>
  </r>
  <r>
    <x v="0"/>
    <n v="49"/>
    <x v="8"/>
    <n v="33"/>
    <n v="4"/>
    <n v="10.504226244065093"/>
    <n v="8.6659866513537007E-3"/>
    <n v="2.4264762623790362E-2"/>
  </r>
  <r>
    <x v="0"/>
    <n v="50"/>
    <x v="12"/>
    <n v="38"/>
    <n v="5"/>
    <n v="12.095775674984045"/>
    <n v="1.1490986891234843E-2"/>
    <n v="4.0218454119321949E-2"/>
  </r>
  <r>
    <x v="1"/>
    <n v="51"/>
    <x v="12"/>
    <n v="50"/>
    <n v="6"/>
    <n v="15.915494309189533"/>
    <n v="1.9894367886486915E-2"/>
    <n v="8.3556345123245043E-2"/>
  </r>
  <r>
    <x v="1"/>
    <n v="52"/>
    <x v="9"/>
    <n v="36"/>
    <n v="5"/>
    <n v="11.459155902616464"/>
    <n v="1.0313240312354817E-2"/>
    <n v="3.6096341093241856E-2"/>
  </r>
  <r>
    <x v="1"/>
    <n v="53"/>
    <x v="10"/>
    <n v="43"/>
    <n v="6"/>
    <n v="13.687325105903"/>
    <n v="1.4713874488845724E-2"/>
    <n v="6.1798272853152043E-2"/>
  </r>
  <r>
    <x v="1"/>
    <n v="54"/>
    <x v="8"/>
    <n v="45"/>
    <n v="3"/>
    <n v="14.323944878270581"/>
    <n v="1.6114437988054404E-2"/>
    <n v="3.3840319774914245E-2"/>
  </r>
  <r>
    <x v="1"/>
    <n v="55"/>
    <x v="8"/>
    <n v="48"/>
    <n v="7"/>
    <n v="15.278874536821952"/>
    <n v="1.8334649444186342E-2"/>
    <n v="8.9839782276513069E-2"/>
  </r>
  <r>
    <x v="1"/>
    <n v="56"/>
    <x v="10"/>
    <n v="34"/>
    <n v="6"/>
    <n v="10.822536130248883"/>
    <n v="9.1991557107115492E-3"/>
    <n v="3.8636453984988502E-2"/>
  </r>
  <r>
    <x v="1"/>
    <n v="57"/>
    <x v="10"/>
    <n v="37"/>
    <n v="4"/>
    <n v="11.777465788800255"/>
    <n v="1.0894155854640234E-2"/>
    <n v="3.0503636392992653E-2"/>
  </r>
  <r>
    <x v="1"/>
    <n v="58"/>
    <x v="10"/>
    <n v="37"/>
    <n v="5"/>
    <n v="11.777465788800255"/>
    <n v="1.0894155854640234E-2"/>
    <n v="3.812954549124082E-2"/>
  </r>
  <r>
    <x v="1"/>
    <n v="59"/>
    <x v="9"/>
    <n v="36"/>
    <n v="5"/>
    <n v="11.459155902616464"/>
    <n v="1.0313240312354817E-2"/>
    <n v="3.6096341093241856E-2"/>
  </r>
  <r>
    <x v="1"/>
    <n v="60"/>
    <x v="8"/>
    <n v="75"/>
    <n v="10"/>
    <n v="23.8732414637843"/>
    <n v="4.4762327744595556E-2"/>
    <n v="0.31333629421216885"/>
  </r>
  <r>
    <x v="1"/>
    <n v="61"/>
    <x v="10"/>
    <n v="38"/>
    <n v="8"/>
    <n v="12.095775674984045"/>
    <n v="1.1490986891234843E-2"/>
    <n v="6.4349526590915113E-2"/>
  </r>
  <r>
    <x v="1"/>
    <n v="62"/>
    <x v="10"/>
    <n v="39"/>
    <n v="10"/>
    <n v="12.414085561167836"/>
    <n v="1.2103733422138638E-2"/>
    <n v="8.4726133954970459E-2"/>
  </r>
  <r>
    <x v="1"/>
    <n v="63"/>
    <x v="10"/>
    <n v="36"/>
    <n v="9"/>
    <n v="11.459155902616464"/>
    <n v="1.0313240312354817E-2"/>
    <n v="6.4973413967835333E-2"/>
  </r>
  <r>
    <x v="1"/>
    <n v="64"/>
    <x v="13"/>
    <n v="47"/>
    <n v="12"/>
    <n v="14.960564650638162"/>
    <n v="1.7578663464499839E-2"/>
    <n v="0.14766077310179865"/>
  </r>
  <r>
    <x v="1"/>
    <n v="65"/>
    <x v="14"/>
    <n v="36"/>
    <n v="10"/>
    <n v="11.459155902616464"/>
    <n v="1.0313240312354817E-2"/>
    <n v="7.2192682186483711E-2"/>
  </r>
  <r>
    <x v="1"/>
    <n v="66"/>
    <x v="2"/>
    <n v="46"/>
    <n v="8"/>
    <n v="14.642254764454371"/>
    <n v="1.6838592979122526E-2"/>
    <n v="9.429612068308614E-2"/>
  </r>
  <r>
    <x v="1"/>
    <n v="67"/>
    <x v="13"/>
    <n v="48"/>
    <n v="12"/>
    <n v="15.278874536821952"/>
    <n v="1.8334649444186342E-2"/>
    <n v="0.15401105533116527"/>
  </r>
  <r>
    <x v="1"/>
    <n v="68"/>
    <x v="13"/>
    <n v="51"/>
    <n v="13"/>
    <n v="16.233804195373324"/>
    <n v="2.0698100349100988E-2"/>
    <n v="0.18835271317681898"/>
  </r>
  <r>
    <x v="1"/>
    <n v="69"/>
    <x v="15"/>
    <n v="38"/>
    <n v="8"/>
    <n v="12.095775674984045"/>
    <n v="1.1490986891234843E-2"/>
    <n v="6.4349526590915113E-2"/>
  </r>
  <r>
    <x v="1"/>
    <n v="70"/>
    <x v="8"/>
    <n v="32"/>
    <n v="3"/>
    <n v="10.185916357881302"/>
    <n v="8.1487330863050413E-3"/>
    <n v="1.7112339481240586E-2"/>
  </r>
  <r>
    <x v="1"/>
    <n v="71"/>
    <x v="8"/>
    <n v="44"/>
    <n v="3"/>
    <n v="14.00563499208679"/>
    <n v="1.5406198491295471E-2"/>
    <n v="3.2353016831720482E-2"/>
  </r>
  <r>
    <x v="1"/>
    <n v="72"/>
    <x v="8"/>
    <n v="42"/>
    <n v="6"/>
    <n v="13.369015219719209"/>
    <n v="1.4037465980705171E-2"/>
    <n v="5.8957357118961717E-2"/>
  </r>
  <r>
    <x v="1"/>
    <n v="73"/>
    <x v="8"/>
    <n v="31"/>
    <n v="5"/>
    <n v="9.8676064716975116"/>
    <n v="7.6473950155655727E-3"/>
    <n v="2.6765882554479502E-2"/>
  </r>
  <r>
    <x v="1"/>
    <n v="74"/>
    <x v="9"/>
    <n v="34"/>
    <n v="6"/>
    <n v="10.822536130248883"/>
    <n v="9.1991557107115492E-3"/>
    <n v="3.8636453984988502E-2"/>
  </r>
  <r>
    <x v="1"/>
    <n v="75"/>
    <x v="6"/>
    <n v="38"/>
    <n v="6"/>
    <n v="12.095775674984045"/>
    <n v="1.1490986891234843E-2"/>
    <n v="4.8262144943186334E-2"/>
  </r>
  <r>
    <x v="1"/>
    <n v="76"/>
    <x v="13"/>
    <n v="34"/>
    <n v="10"/>
    <n v="10.822536130248883"/>
    <n v="9.1991557107115492E-3"/>
    <n v="6.4394089974980834E-2"/>
  </r>
  <r>
    <x v="1"/>
    <n v="77"/>
    <x v="16"/>
    <n v="38"/>
    <n v="7"/>
    <n v="12.095775674984045"/>
    <n v="1.1490986891234843E-2"/>
    <n v="5.6305835767050727E-2"/>
  </r>
  <r>
    <x v="1"/>
    <n v="78"/>
    <x v="16"/>
    <n v="35"/>
    <n v="7"/>
    <n v="11.140846016432674"/>
    <n v="9.7482402643785885E-3"/>
    <n v="4.7766377295455076E-2"/>
  </r>
  <r>
    <x v="1"/>
    <n v="79"/>
    <x v="17"/>
    <n v="45"/>
    <n v="7"/>
    <n v="14.323944878270581"/>
    <n v="1.6114437988054404E-2"/>
    <n v="7.8960746141466587E-2"/>
  </r>
  <r>
    <x v="1"/>
    <n v="80"/>
    <x v="8"/>
    <n v="54"/>
    <n v="5"/>
    <n v="17.188733853924695"/>
    <n v="2.3204790702798336E-2"/>
    <n v="8.121676745979417E-2"/>
  </r>
  <r>
    <x v="1"/>
    <n v="81"/>
    <x v="8"/>
    <n v="37"/>
    <n v="3"/>
    <n v="11.777465788800255"/>
    <n v="1.0894155854640234E-2"/>
    <n v="2.287772729474449E-2"/>
  </r>
  <r>
    <x v="1"/>
    <n v="82"/>
    <x v="11"/>
    <n v="32"/>
    <n v="5"/>
    <n v="10.185916357881302"/>
    <n v="8.1487330863050413E-3"/>
    <n v="2.8520565802067639E-2"/>
  </r>
  <r>
    <x v="1"/>
    <n v="83"/>
    <x v="9"/>
    <n v="37"/>
    <n v="5"/>
    <n v="11.777465788800255"/>
    <n v="1.0894155854640234E-2"/>
    <n v="3.812954549124082E-2"/>
  </r>
  <r>
    <x v="1"/>
    <n v="84"/>
    <x v="8"/>
    <n v="38"/>
    <n v="8"/>
    <n v="12.095775674984045"/>
    <n v="1.1490986891234843E-2"/>
    <n v="6.4349526590915113E-2"/>
  </r>
  <r>
    <x v="1"/>
    <n v="85"/>
    <x v="6"/>
    <n v="37"/>
    <n v="7"/>
    <n v="11.777465788800255"/>
    <n v="1.0894155854640234E-2"/>
    <n v="5.3381363687737146E-2"/>
  </r>
  <r>
    <x v="1"/>
    <n v="86"/>
    <x v="14"/>
    <n v="32"/>
    <n v="5"/>
    <n v="10.185916357881302"/>
    <n v="8.1487330863050413E-3"/>
    <n v="2.8520565802067639E-2"/>
  </r>
  <r>
    <x v="1"/>
    <n v="87"/>
    <x v="8"/>
    <n v="44"/>
    <n v="8"/>
    <n v="14.00563499208679"/>
    <n v="1.5406198491295471E-2"/>
    <n v="8.6274711551254629E-2"/>
  </r>
  <r>
    <x v="1"/>
    <n v="88"/>
    <x v="8"/>
    <n v="49"/>
    <n v="8"/>
    <n v="15.597184423005743"/>
    <n v="1.9106550918182034E-2"/>
    <n v="0.10699668514181938"/>
  </r>
  <r>
    <x v="1"/>
    <n v="89"/>
    <x v="8"/>
    <n v="56"/>
    <n v="9"/>
    <n v="17.82535362629228"/>
    <n v="2.4955495076809196E-2"/>
    <n v="0.15721961898389791"/>
  </r>
  <r>
    <x v="1"/>
    <n v="90"/>
    <x v="8"/>
    <n v="67"/>
    <n v="7"/>
    <n v="21.326762374313976"/>
    <n v="3.5722326976975909E-2"/>
    <n v="0.17503940218718195"/>
  </r>
  <r>
    <x v="1"/>
    <n v="91"/>
    <x v="9"/>
    <n v="32"/>
    <n v="7"/>
    <n v="10.185916357881302"/>
    <n v="8.1487330863050413E-3"/>
    <n v="3.9928792122894699E-2"/>
  </r>
  <r>
    <x v="1"/>
    <n v="92"/>
    <x v="8"/>
    <n v="37"/>
    <n v="6"/>
    <n v="11.777465788800255"/>
    <n v="1.0894155854640234E-2"/>
    <n v="4.5755454589488979E-2"/>
  </r>
  <r>
    <x v="1"/>
    <n v="93"/>
    <x v="18"/>
    <n v="32"/>
    <n v="3"/>
    <n v="10.185916357881302"/>
    <n v="8.1487330863050413E-3"/>
    <n v="1.7112339481240586E-2"/>
  </r>
  <r>
    <x v="1"/>
    <n v="94"/>
    <x v="8"/>
    <n v="40"/>
    <n v="5"/>
    <n v="12.732395447351628"/>
    <n v="1.273239544735163E-2"/>
    <n v="4.4563384065730703E-2"/>
  </r>
  <r>
    <x v="1"/>
    <n v="95"/>
    <x v="8"/>
    <n v="37"/>
    <n v="4"/>
    <n v="11.777465788800255"/>
    <n v="1.0894155854640234E-2"/>
    <n v="3.0503636392992653E-2"/>
  </r>
  <r>
    <x v="1"/>
    <n v="96"/>
    <x v="8"/>
    <n v="41"/>
    <n v="5"/>
    <n v="13.050705333535419"/>
    <n v="1.3376972966873806E-2"/>
    <n v="4.6819405384058321E-2"/>
  </r>
  <r>
    <x v="1"/>
    <n v="97"/>
    <x v="8"/>
    <n v="57"/>
    <n v="6"/>
    <n v="18.143663512476071"/>
    <n v="2.5854720505278404E-2"/>
    <n v="0.10858982612216929"/>
  </r>
  <r>
    <x v="1"/>
    <n v="98"/>
    <x v="8"/>
    <n v="37"/>
    <n v="3"/>
    <n v="11.777465788800255"/>
    <n v="1.0894155854640234E-2"/>
    <n v="2.287772729474449E-2"/>
  </r>
  <r>
    <x v="1"/>
    <n v="99"/>
    <x v="6"/>
    <n v="33"/>
    <n v="4"/>
    <n v="10.504226244065093"/>
    <n v="8.6659866513537007E-3"/>
    <n v="2.4264762623790362E-2"/>
  </r>
  <r>
    <x v="1"/>
    <n v="100"/>
    <x v="6"/>
    <n v="40"/>
    <n v="4"/>
    <n v="12.732395447351628"/>
    <n v="1.273239544735163E-2"/>
    <n v="3.5650707252584561E-2"/>
  </r>
  <r>
    <x v="1"/>
    <n v="101"/>
    <x v="8"/>
    <n v="33"/>
    <n v="3"/>
    <n v="10.504226244065093"/>
    <n v="8.6659866513537007E-3"/>
    <n v="1.8198571967842771E-2"/>
  </r>
  <r>
    <x v="1"/>
    <n v="102"/>
    <x v="8"/>
    <n v="33"/>
    <n v="5"/>
    <n v="10.504226244065093"/>
    <n v="8.6659866513537007E-3"/>
    <n v="3.0330953279737949E-2"/>
  </r>
  <r>
    <x v="1"/>
    <n v="103"/>
    <x v="8"/>
    <n v="38"/>
    <n v="6"/>
    <n v="12.095775674984045"/>
    <n v="1.1490986891234843E-2"/>
    <n v="4.8262144943186334E-2"/>
  </r>
  <r>
    <x v="1"/>
    <n v="104"/>
    <x v="8"/>
    <n v="36"/>
    <n v="4"/>
    <n v="11.459155902616464"/>
    <n v="1.0313240312354817E-2"/>
    <n v="2.8877072874593485E-2"/>
  </r>
  <r>
    <x v="1"/>
    <n v="105"/>
    <x v="8"/>
    <n v="50"/>
    <n v="5"/>
    <n v="15.915494309189533"/>
    <n v="1.9894367886486915E-2"/>
    <n v="6.9630287602704191E-2"/>
  </r>
  <r>
    <x v="1"/>
    <n v="106"/>
    <x v="8"/>
    <n v="54"/>
    <n v="4"/>
    <n v="17.188733853924695"/>
    <n v="2.3204790702798336E-2"/>
    <n v="6.4973413967835333E-2"/>
  </r>
  <r>
    <x v="1"/>
    <n v="107"/>
    <x v="8"/>
    <n v="56"/>
    <n v="5"/>
    <n v="17.82535362629228"/>
    <n v="2.4955495076809196E-2"/>
    <n v="8.7344232768832172E-2"/>
  </r>
  <r>
    <x v="1"/>
    <n v="108"/>
    <x v="8"/>
    <n v="38"/>
    <n v="6"/>
    <n v="12.095775674984045"/>
    <n v="1.1490986891234843E-2"/>
    <n v="4.8262144943186334E-2"/>
  </r>
  <r>
    <x v="1"/>
    <n v="109"/>
    <x v="8"/>
    <n v="35"/>
    <n v="4"/>
    <n v="11.140846016432674"/>
    <n v="9.7482402643785885E-3"/>
    <n v="2.7295072740260048E-2"/>
  </r>
  <r>
    <x v="1"/>
    <n v="110"/>
    <x v="9"/>
    <n v="38"/>
    <n v="6"/>
    <n v="12.095775674984045"/>
    <n v="1.1490986891234843E-2"/>
    <n v="4.8262144943186334E-2"/>
  </r>
  <r>
    <x v="1"/>
    <n v="111"/>
    <x v="8"/>
    <n v="47"/>
    <n v="5"/>
    <n v="14.960564650638162"/>
    <n v="1.7578663464499839E-2"/>
    <n v="6.1525322125749432E-2"/>
  </r>
  <r>
    <x v="1"/>
    <n v="112"/>
    <x v="8"/>
    <n v="35"/>
    <n v="5"/>
    <n v="11.140846016432674"/>
    <n v="9.7482402643785885E-3"/>
    <n v="3.4118840925325057E-2"/>
  </r>
  <r>
    <x v="1"/>
    <n v="113"/>
    <x v="8"/>
    <n v="35"/>
    <n v="3"/>
    <n v="11.140846016432674"/>
    <n v="9.7482402643785885E-3"/>
    <n v="2.0471304555195035E-2"/>
  </r>
  <r>
    <x v="1"/>
    <n v="114"/>
    <x v="9"/>
    <n v="37"/>
    <n v="5"/>
    <n v="11.777465788800255"/>
    <n v="1.0894155854640234E-2"/>
    <n v="3.812954549124082E-2"/>
  </r>
  <r>
    <x v="2"/>
    <n v="193"/>
    <x v="13"/>
    <n v="41"/>
    <n v="10"/>
    <n v="13.050705333535419"/>
    <n v="1.3376972966873806E-2"/>
    <n v="9.3638810768116643E-2"/>
  </r>
  <r>
    <x v="2"/>
    <n v="194"/>
    <x v="2"/>
    <n v="32"/>
    <n v="3"/>
    <n v="10.185916357881302"/>
    <n v="8.1487330863050413E-3"/>
    <n v="1.7112339481240586E-2"/>
  </r>
  <r>
    <x v="2"/>
    <n v="195"/>
    <x v="19"/>
    <n v="37"/>
    <n v="6"/>
    <n v="11.777465788800255"/>
    <n v="1.0894155854640234E-2"/>
    <n v="4.5755454589488979E-2"/>
  </r>
  <r>
    <x v="2"/>
    <n v="196"/>
    <x v="19"/>
    <n v="35"/>
    <n v="8"/>
    <n v="11.140846016432674"/>
    <n v="9.7482402643785885E-3"/>
    <n v="5.4590145480520096E-2"/>
  </r>
  <r>
    <x v="2"/>
    <n v="197"/>
    <x v="19"/>
    <n v="36"/>
    <n v="6"/>
    <n v="11.459155902616464"/>
    <n v="1.0313240312354817E-2"/>
    <n v="4.3315609311890227E-2"/>
  </r>
  <r>
    <x v="2"/>
    <n v="198"/>
    <x v="3"/>
    <n v="38"/>
    <n v="8"/>
    <n v="12.095775674984045"/>
    <n v="1.1490986891234843E-2"/>
    <n v="6.4349526590915113E-2"/>
  </r>
  <r>
    <x v="2"/>
    <n v="199"/>
    <x v="3"/>
    <n v="36"/>
    <n v="6"/>
    <n v="11.459155902616464"/>
    <n v="1.0313240312354817E-2"/>
    <n v="4.3315609311890227E-2"/>
  </r>
  <r>
    <x v="2"/>
    <n v="200"/>
    <x v="3"/>
    <n v="35"/>
    <n v="6"/>
    <n v="11.140846016432674"/>
    <n v="9.7482402643785885E-3"/>
    <n v="4.094260911039007E-2"/>
  </r>
  <r>
    <x v="2"/>
    <n v="201"/>
    <x v="11"/>
    <n v="32"/>
    <n v="4"/>
    <n v="10.185916357881302"/>
    <n v="8.1487330863050413E-3"/>
    <n v="2.2816452641654113E-2"/>
  </r>
  <r>
    <x v="2"/>
    <n v="202"/>
    <x v="11"/>
    <n v="42"/>
    <n v="8"/>
    <n v="13.369015219719209"/>
    <n v="1.4037465980705171E-2"/>
    <n v="7.8609809491948957E-2"/>
  </r>
  <r>
    <x v="2"/>
    <n v="203"/>
    <x v="18"/>
    <n v="36"/>
    <n v="5"/>
    <n v="11.459155902616464"/>
    <n v="1.0313240312354817E-2"/>
    <n v="3.6096341093241856E-2"/>
  </r>
  <r>
    <x v="2"/>
    <n v="204"/>
    <x v="11"/>
    <n v="41"/>
    <n v="3"/>
    <n v="13.050705333535419"/>
    <n v="1.3376972966873806E-2"/>
    <n v="2.809164323043499E-2"/>
  </r>
  <r>
    <x v="2"/>
    <n v="205"/>
    <x v="12"/>
    <n v="34"/>
    <n v="4"/>
    <n v="10.822536130248883"/>
    <n v="9.1991557107115492E-3"/>
    <n v="2.5757635989992336E-2"/>
  </r>
  <r>
    <x v="2"/>
    <n v="206"/>
    <x v="6"/>
    <n v="36"/>
    <n v="8"/>
    <n v="11.459155902616464"/>
    <n v="1.0313240312354817E-2"/>
    <n v="5.7754145749186969E-2"/>
  </r>
  <r>
    <x v="2"/>
    <n v="207"/>
    <x v="20"/>
    <n v="50"/>
    <n v="8"/>
    <n v="15.915494309189533"/>
    <n v="1.9894367886486915E-2"/>
    <n v="0.11140846016432672"/>
  </r>
  <r>
    <x v="2"/>
    <n v="208"/>
    <x v="20"/>
    <n v="47"/>
    <n v="8"/>
    <n v="14.960564650638162"/>
    <n v="1.7578663464499839E-2"/>
    <n v="9.8440515401199094E-2"/>
  </r>
  <r>
    <x v="2"/>
    <n v="209"/>
    <x v="18"/>
    <n v="33"/>
    <n v="5"/>
    <n v="10.504226244065093"/>
    <n v="8.6659866513537007E-3"/>
    <n v="3.0330953279737949E-2"/>
  </r>
  <r>
    <x v="2"/>
    <n v="210"/>
    <x v="18"/>
    <n v="33"/>
    <n v="4"/>
    <n v="10.504226244065093"/>
    <n v="8.6659866513537007E-3"/>
    <n v="2.4264762623790362E-2"/>
  </r>
  <r>
    <x v="2"/>
    <n v="211"/>
    <x v="9"/>
    <n v="33"/>
    <n v="8"/>
    <n v="10.504226244065093"/>
    <n v="8.6659866513537007E-3"/>
    <n v="4.8529525247580724E-2"/>
  </r>
  <r>
    <x v="2"/>
    <n v="212"/>
    <x v="9"/>
    <n v="33"/>
    <n v="4"/>
    <n v="10.504226244065093"/>
    <n v="8.6659866513537007E-3"/>
    <n v="2.4264762623790362E-2"/>
  </r>
  <r>
    <x v="2"/>
    <n v="213"/>
    <x v="12"/>
    <n v="34"/>
    <n v="5"/>
    <n v="10.822536130248883"/>
    <n v="9.1991557107115492E-3"/>
    <n v="3.2197044987490417E-2"/>
  </r>
  <r>
    <x v="2"/>
    <n v="214"/>
    <x v="0"/>
    <n v="49"/>
    <n v="8"/>
    <n v="15.597184423005743"/>
    <n v="1.9106550918182034E-2"/>
    <n v="0.10699668514181938"/>
  </r>
  <r>
    <x v="2"/>
    <n v="215"/>
    <x v="8"/>
    <n v="43"/>
    <n v="3"/>
    <n v="13.687325105903"/>
    <n v="1.4713874488845724E-2"/>
    <n v="3.0899136426576022E-2"/>
  </r>
  <r>
    <x v="2"/>
    <n v="216"/>
    <x v="13"/>
    <n v="40"/>
    <n v="10"/>
    <n v="12.732395447351628"/>
    <n v="1.273239544735163E-2"/>
    <n v="8.9126768131461406E-2"/>
  </r>
  <r>
    <x v="2"/>
    <n v="217"/>
    <x v="13"/>
    <n v="30"/>
    <n v="10"/>
    <n v="9.5492965855137211"/>
    <n v="7.1619724391352915E-3"/>
    <n v="5.0133807073947038E-2"/>
  </r>
  <r>
    <x v="2"/>
    <n v="218"/>
    <x v="8"/>
    <n v="32"/>
    <n v="4"/>
    <n v="10.185916357881302"/>
    <n v="8.1487330863050413E-3"/>
    <n v="2.2816452641654113E-2"/>
  </r>
  <r>
    <x v="2"/>
    <n v="219"/>
    <x v="8"/>
    <n v="50"/>
    <n v="4"/>
    <n v="15.915494309189533"/>
    <n v="1.9894367886486915E-2"/>
    <n v="5.570423008216336E-2"/>
  </r>
  <r>
    <x v="2"/>
    <n v="220"/>
    <x v="8"/>
    <n v="48"/>
    <n v="4"/>
    <n v="15.278874536821952"/>
    <n v="1.8334649444186342E-2"/>
    <n v="5.1337018443721752E-2"/>
  </r>
  <r>
    <x v="2"/>
    <n v="221"/>
    <x v="21"/>
    <n v="35"/>
    <n v="4"/>
    <n v="11.140846016432674"/>
    <n v="9.7482402643785885E-3"/>
    <n v="2.7295072740260048E-2"/>
  </r>
  <r>
    <x v="2"/>
    <n v="222"/>
    <x v="9"/>
    <n v="31"/>
    <n v="4"/>
    <n v="9.8676064716975116"/>
    <n v="7.6473950155655727E-3"/>
    <n v="2.1412706043583602E-2"/>
  </r>
  <r>
    <x v="2"/>
    <n v="223"/>
    <x v="22"/>
    <n v="34"/>
    <n v="6"/>
    <n v="10.822536130248883"/>
    <n v="9.1991557107115492E-3"/>
    <n v="3.8636453984988502E-2"/>
  </r>
  <r>
    <x v="2"/>
    <n v="224"/>
    <x v="3"/>
    <n v="40"/>
    <n v="5"/>
    <n v="12.732395447351628"/>
    <n v="1.273239544735163E-2"/>
    <n v="4.4563384065730703E-2"/>
  </r>
  <r>
    <x v="2"/>
    <n v="225"/>
    <x v="23"/>
    <n v="36"/>
    <n v="8"/>
    <n v="11.459155902616464"/>
    <n v="1.0313240312354817E-2"/>
    <n v="5.7754145749186969E-2"/>
  </r>
  <r>
    <x v="2"/>
    <n v="226"/>
    <x v="6"/>
    <n v="37"/>
    <n v="4"/>
    <n v="11.777465788800255"/>
    <n v="1.0894155854640234E-2"/>
    <n v="3.0503636392992653E-2"/>
  </r>
  <r>
    <x v="2"/>
    <n v="227"/>
    <x v="12"/>
    <n v="33"/>
    <n v="5"/>
    <n v="10.504226244065093"/>
    <n v="8.6659866513537007E-3"/>
    <n v="3.0330953279737949E-2"/>
  </r>
  <r>
    <x v="2"/>
    <n v="228"/>
    <x v="12"/>
    <n v="34"/>
    <n v="4"/>
    <n v="10.822536130248883"/>
    <n v="9.1991557107115492E-3"/>
    <n v="2.5757635989992336E-2"/>
  </r>
  <r>
    <x v="2"/>
    <n v="229"/>
    <x v="24"/>
    <n v="130"/>
    <n v="3"/>
    <n v="41.38028520389279"/>
    <n v="0.13448592691265157"/>
    <n v="0.28242044651656828"/>
  </r>
  <r>
    <x v="2"/>
    <n v="230"/>
    <x v="9"/>
    <n v="37"/>
    <n v="6"/>
    <n v="11.777465788800255"/>
    <n v="1.0894155854640234E-2"/>
    <n v="4.5755454589488979E-2"/>
  </r>
  <r>
    <x v="2"/>
    <n v="231"/>
    <x v="21"/>
    <n v="38"/>
    <n v="8"/>
    <n v="12.095775674984045"/>
    <n v="1.1490986891234843E-2"/>
    <n v="6.4349526590915113E-2"/>
  </r>
  <r>
    <x v="2"/>
    <n v="232"/>
    <x v="25"/>
    <n v="40"/>
    <n v="4"/>
    <n v="12.732395447351628"/>
    <n v="1.273239544735163E-2"/>
    <n v="3.5650707252584561E-2"/>
  </r>
  <r>
    <x v="2"/>
    <n v="233"/>
    <x v="26"/>
    <n v="62"/>
    <n v="10"/>
    <n v="19.735212943395023"/>
    <n v="3.0589580062262291E-2"/>
    <n v="0.21412706043583601"/>
  </r>
  <r>
    <x v="2"/>
    <n v="234"/>
    <x v="22"/>
    <n v="38"/>
    <n v="7"/>
    <n v="12.095775674984045"/>
    <n v="1.1490986891234843E-2"/>
    <n v="5.6305835767050727E-2"/>
  </r>
  <r>
    <x v="2"/>
    <n v="235"/>
    <x v="2"/>
    <n v="37"/>
    <n v="7"/>
    <n v="11.777465788800255"/>
    <n v="1.0894155854640234E-2"/>
    <n v="5.3381363687737146E-2"/>
  </r>
  <r>
    <x v="2"/>
    <n v="236"/>
    <x v="2"/>
    <n v="37"/>
    <n v="8"/>
    <n v="11.777465788800255"/>
    <n v="1.0894155854640234E-2"/>
    <n v="6.1007272785985306E-2"/>
  </r>
  <r>
    <x v="2"/>
    <n v="237"/>
    <x v="2"/>
    <n v="40"/>
    <n v="8"/>
    <n v="12.732395447351628"/>
    <n v="1.273239544735163E-2"/>
    <n v="7.1301414505169122E-2"/>
  </r>
  <r>
    <x v="2"/>
    <n v="238"/>
    <x v="15"/>
    <n v="35"/>
    <n v="4"/>
    <n v="11.140846016432674"/>
    <n v="9.7482402643785885E-3"/>
    <n v="2.7295072740260048E-2"/>
  </r>
  <r>
    <x v="2"/>
    <n v="239"/>
    <x v="2"/>
    <n v="36"/>
    <n v="8"/>
    <n v="11.459155902616464"/>
    <n v="1.0313240312354817E-2"/>
    <n v="5.7754145749186969E-2"/>
  </r>
  <r>
    <x v="2"/>
    <n v="240"/>
    <x v="8"/>
    <n v="42"/>
    <n v="5"/>
    <n v="13.369015219719209"/>
    <n v="1.4037465980705171E-2"/>
    <n v="4.9131130932468098E-2"/>
  </r>
  <r>
    <x v="2"/>
    <n v="241"/>
    <x v="13"/>
    <n v="35"/>
    <n v="10"/>
    <n v="11.140846016432674"/>
    <n v="9.7482402643785885E-3"/>
    <n v="6.8237681850650114E-2"/>
  </r>
  <r>
    <x v="2"/>
    <n v="242"/>
    <x v="27"/>
    <n v="40"/>
    <n v="7"/>
    <n v="12.732395447351628"/>
    <n v="1.273239544735163E-2"/>
    <n v="6.238873769202298E-2"/>
  </r>
  <r>
    <x v="2"/>
    <n v="243"/>
    <x v="28"/>
    <n v="42"/>
    <n v="8"/>
    <n v="13.369015219719209"/>
    <n v="1.4037465980705171E-2"/>
    <n v="7.8609809491948957E-2"/>
  </r>
  <r>
    <x v="2"/>
    <n v="244"/>
    <x v="28"/>
    <n v="43"/>
    <n v="10"/>
    <n v="13.687325105903"/>
    <n v="1.4713874488845724E-2"/>
    <n v="0.10299712142192007"/>
  </r>
  <r>
    <x v="2"/>
    <n v="245"/>
    <x v="6"/>
    <n v="40"/>
    <n v="9"/>
    <n v="12.732395447351628"/>
    <n v="1.273239544735163E-2"/>
    <n v="8.0214091318315264E-2"/>
  </r>
  <r>
    <x v="2"/>
    <n v="246"/>
    <x v="28"/>
    <n v="42"/>
    <n v="9"/>
    <n v="13.369015219719209"/>
    <n v="1.4037465980705171E-2"/>
    <n v="8.8436035678442562E-2"/>
  </r>
  <r>
    <x v="2"/>
    <n v="247"/>
    <x v="19"/>
    <n v="34"/>
    <n v="5"/>
    <n v="10.822536130248883"/>
    <n v="9.1991557107115492E-3"/>
    <n v="3.2197044987490417E-2"/>
  </r>
  <r>
    <x v="2"/>
    <n v="248"/>
    <x v="6"/>
    <n v="52"/>
    <n v="7"/>
    <n v="16.552114081557114"/>
    <n v="2.1517748306024247E-2"/>
    <n v="0.10543696669951881"/>
  </r>
  <r>
    <x v="2"/>
    <n v="249"/>
    <x v="28"/>
    <n v="56"/>
    <n v="10"/>
    <n v="17.82535362629228"/>
    <n v="2.4955495076809196E-2"/>
    <n v="0.17468846553766434"/>
  </r>
  <r>
    <x v="2"/>
    <n v="250"/>
    <x v="28"/>
    <n v="54"/>
    <n v="10"/>
    <n v="17.188733853924695"/>
    <n v="2.3204790702798336E-2"/>
    <n v="0.16243353491958834"/>
  </r>
  <r>
    <x v="2"/>
    <n v="251"/>
    <x v="6"/>
    <n v="45"/>
    <n v="5"/>
    <n v="14.323944878270581"/>
    <n v="1.6114437988054404E-2"/>
    <n v="5.6400532958190405E-2"/>
  </r>
  <r>
    <x v="2"/>
    <n v="252"/>
    <x v="28"/>
    <n v="37"/>
    <n v="10"/>
    <n v="11.777465788800255"/>
    <n v="1.0894155854640234E-2"/>
    <n v="7.6259090982481639E-2"/>
  </r>
  <r>
    <x v="2"/>
    <n v="253"/>
    <x v="28"/>
    <n v="44"/>
    <n v="10"/>
    <n v="14.00563499208679"/>
    <n v="1.5406198491295471E-2"/>
    <n v="0.10784338943906828"/>
  </r>
  <r>
    <x v="3"/>
    <n v="254"/>
    <x v="28"/>
    <n v="49"/>
    <n v="10"/>
    <n v="15.597184423005743"/>
    <n v="1.9106550918182034E-2"/>
    <n v="0.13374585642727421"/>
  </r>
  <r>
    <x v="3"/>
    <n v="255"/>
    <x v="19"/>
    <n v="63"/>
    <n v="8"/>
    <n v="20.053522829578814"/>
    <n v="3.1584298456586633E-2"/>
    <n v="0.17687207135688512"/>
  </r>
  <r>
    <x v="3"/>
    <n v="256"/>
    <x v="8"/>
    <n v="36"/>
    <n v="5"/>
    <n v="11.459155902616464"/>
    <n v="1.0313240312354817E-2"/>
    <n v="3.6096341093241856E-2"/>
  </r>
  <r>
    <x v="3"/>
    <n v="257"/>
    <x v="8"/>
    <n v="40"/>
    <n v="6"/>
    <n v="12.732395447351628"/>
    <n v="1.273239544735163E-2"/>
    <n v="5.3476060878876845E-2"/>
  </r>
  <r>
    <x v="3"/>
    <n v="258"/>
    <x v="2"/>
    <n v="45"/>
    <n v="10"/>
    <n v="14.323944878270581"/>
    <n v="1.6114437988054404E-2"/>
    <n v="0.11280106591638081"/>
  </r>
  <r>
    <x v="3"/>
    <n v="259"/>
    <x v="2"/>
    <n v="35"/>
    <n v="10"/>
    <n v="11.140846016432674"/>
    <n v="9.7482402643785885E-3"/>
    <n v="6.8237681850650114E-2"/>
  </r>
  <r>
    <x v="3"/>
    <n v="260"/>
    <x v="2"/>
    <n v="45"/>
    <n v="10"/>
    <n v="14.323944878270581"/>
    <n v="1.6114437988054404E-2"/>
    <n v="0.11280106591638081"/>
  </r>
  <r>
    <x v="3"/>
    <n v="261"/>
    <x v="8"/>
    <n v="34"/>
    <n v="5"/>
    <n v="10.822536130248883"/>
    <n v="9.1991557107115492E-3"/>
    <n v="3.2197044987490417E-2"/>
  </r>
  <r>
    <x v="3"/>
    <n v="262"/>
    <x v="2"/>
    <n v="39"/>
    <n v="9"/>
    <n v="12.414085561167836"/>
    <n v="1.2103733422138638E-2"/>
    <n v="7.6253520559473417E-2"/>
  </r>
  <r>
    <x v="3"/>
    <n v="263"/>
    <x v="2"/>
    <n v="37"/>
    <n v="8"/>
    <n v="11.777465788800255"/>
    <n v="1.0894155854640234E-2"/>
    <n v="6.1007272785985306E-2"/>
  </r>
  <r>
    <x v="3"/>
    <n v="264"/>
    <x v="2"/>
    <n v="49"/>
    <n v="8"/>
    <n v="15.597184423005743"/>
    <n v="1.9106550918182034E-2"/>
    <n v="0.10699668514181938"/>
  </r>
  <r>
    <x v="3"/>
    <n v="265"/>
    <x v="29"/>
    <n v="44"/>
    <n v="8"/>
    <n v="14.00563499208679"/>
    <n v="1.5406198491295471E-2"/>
    <n v="8.6274711551254629E-2"/>
  </r>
  <r>
    <x v="3"/>
    <n v="266"/>
    <x v="29"/>
    <n v="43"/>
    <n v="9"/>
    <n v="13.687325105903"/>
    <n v="1.4713874488845724E-2"/>
    <n v="9.2697409279728055E-2"/>
  </r>
  <r>
    <x v="3"/>
    <n v="267"/>
    <x v="30"/>
    <n v="33"/>
    <n v="5"/>
    <n v="10.504226244065093"/>
    <n v="8.6659866513537007E-3"/>
    <n v="3.0330953279737949E-2"/>
  </r>
  <r>
    <x v="3"/>
    <n v="268"/>
    <x v="11"/>
    <n v="34"/>
    <n v="3"/>
    <n v="10.822536130248883"/>
    <n v="9.1991557107115492E-3"/>
    <n v="1.9318226992494251E-2"/>
  </r>
  <r>
    <x v="3"/>
    <n v="269"/>
    <x v="19"/>
    <n v="43"/>
    <n v="6"/>
    <n v="13.687325105903"/>
    <n v="1.4713874488845724E-2"/>
    <n v="6.1798272853152043E-2"/>
  </r>
  <r>
    <x v="3"/>
    <n v="270"/>
    <x v="19"/>
    <n v="41"/>
    <n v="6"/>
    <n v="13.050705333535419"/>
    <n v="1.3376972966873806E-2"/>
    <n v="5.618328646086998E-2"/>
  </r>
  <r>
    <x v="3"/>
    <n v="271"/>
    <x v="8"/>
    <n v="32"/>
    <n v="4"/>
    <n v="10.185916357881302"/>
    <n v="8.1487330863050413E-3"/>
    <n v="2.2816452641654113E-2"/>
  </r>
  <r>
    <x v="3"/>
    <n v="272"/>
    <x v="0"/>
    <n v="59"/>
    <n v="12"/>
    <n v="18.780283284843652"/>
    <n v="2.7700917845144387E-2"/>
    <n v="0.23268770989921284"/>
  </r>
  <r>
    <x v="3"/>
    <n v="273"/>
    <x v="10"/>
    <n v="50"/>
    <n v="5"/>
    <n v="15.915494309189533"/>
    <n v="1.9894367886486915E-2"/>
    <n v="6.9630287602704191E-2"/>
  </r>
  <r>
    <x v="3"/>
    <n v="274"/>
    <x v="19"/>
    <n v="34"/>
    <n v="7"/>
    <n v="10.822536130248883"/>
    <n v="9.1991557107115492E-3"/>
    <n v="4.5075862982486593E-2"/>
  </r>
  <r>
    <x v="3"/>
    <n v="275"/>
    <x v="19"/>
    <n v="76"/>
    <n v="7"/>
    <n v="24.191551349968091"/>
    <n v="4.5963947564939371E-2"/>
    <n v="0.22522334306820291"/>
  </r>
  <r>
    <x v="3"/>
    <n v="276"/>
    <x v="19"/>
    <n v="56"/>
    <n v="7"/>
    <n v="17.82535362629228"/>
    <n v="2.4955495076809196E-2"/>
    <n v="0.12228192587636505"/>
  </r>
  <r>
    <x v="3"/>
    <n v="277"/>
    <x v="0"/>
    <n v="60"/>
    <n v="10"/>
    <n v="19.098593171027442"/>
    <n v="2.8647889756541166E-2"/>
    <n v="0.20053522829578815"/>
  </r>
  <r>
    <x v="3"/>
    <n v="278"/>
    <x v="31"/>
    <n v="37"/>
    <n v="9"/>
    <n v="11.777465788800255"/>
    <n v="1.0894155854640234E-2"/>
    <n v="6.863318188423348E-2"/>
  </r>
  <r>
    <x v="3"/>
    <n v="279"/>
    <x v="32"/>
    <n v="38"/>
    <n v="9"/>
    <n v="12.095775674984045"/>
    <n v="1.1490986891234843E-2"/>
    <n v="7.2393217414779512E-2"/>
  </r>
  <r>
    <x v="3"/>
    <n v="280"/>
    <x v="31"/>
    <n v="43"/>
    <n v="9"/>
    <n v="13.687325105903"/>
    <n v="1.4713874488845724E-2"/>
    <n v="9.2697409279728055E-2"/>
  </r>
  <r>
    <x v="3"/>
    <n v="281"/>
    <x v="2"/>
    <n v="37"/>
    <n v="6"/>
    <n v="11.777465788800255"/>
    <n v="1.0894155854640234E-2"/>
    <n v="4.5755454589488979E-2"/>
  </r>
  <r>
    <x v="3"/>
    <n v="282"/>
    <x v="8"/>
    <n v="40"/>
    <n v="6"/>
    <n v="12.732395447351628"/>
    <n v="1.273239544735163E-2"/>
    <n v="5.3476060878876845E-2"/>
  </r>
  <r>
    <x v="3"/>
    <n v="283"/>
    <x v="33"/>
    <n v="33"/>
    <n v="4"/>
    <n v="10.504226244065093"/>
    <n v="8.6659866513537007E-3"/>
    <n v="2.4264762623790362E-2"/>
  </r>
  <r>
    <x v="3"/>
    <n v="284"/>
    <x v="34"/>
    <n v="84"/>
    <n v="7"/>
    <n v="26.738030439438418"/>
    <n v="5.6149863922820682E-2"/>
    <n v="0.27513433322182135"/>
  </r>
  <r>
    <x v="3"/>
    <n v="285"/>
    <x v="2"/>
    <n v="35"/>
    <n v="7"/>
    <n v="11.140846016432674"/>
    <n v="9.7482402643785885E-3"/>
    <n v="4.7766377295455076E-2"/>
  </r>
  <r>
    <x v="3"/>
    <n v="286"/>
    <x v="16"/>
    <n v="40"/>
    <n v="12"/>
    <n v="12.732395447351628"/>
    <n v="1.273239544735163E-2"/>
    <n v="0.10695212175775369"/>
  </r>
  <r>
    <x v="3"/>
    <n v="287"/>
    <x v="0"/>
    <n v="90"/>
    <n v="12"/>
    <n v="28.647889756541161"/>
    <n v="6.4457751952217618E-2"/>
    <n v="0.54144511639862791"/>
  </r>
  <r>
    <x v="3"/>
    <n v="288"/>
    <x v="28"/>
    <n v="31"/>
    <n v="8"/>
    <n v="9.8676064716975116"/>
    <n v="7.6473950155655727E-3"/>
    <n v="4.2825412087167204E-2"/>
  </r>
  <r>
    <x v="3"/>
    <n v="289"/>
    <x v="21"/>
    <n v="35"/>
    <n v="8"/>
    <n v="11.140846016432674"/>
    <n v="9.7482402643785885E-3"/>
    <n v="5.4590145480520096E-2"/>
  </r>
  <r>
    <x v="3"/>
    <n v="290"/>
    <x v="8"/>
    <n v="36"/>
    <n v="6"/>
    <n v="11.459155902616464"/>
    <n v="1.0313240312354817E-2"/>
    <n v="4.3315609311890227E-2"/>
  </r>
  <r>
    <x v="3"/>
    <n v="291"/>
    <x v="19"/>
    <n v="39"/>
    <n v="2"/>
    <n v="12.414085561167836"/>
    <n v="1.2103733422138638E-2"/>
    <n v="1.6945226790994094E-2"/>
  </r>
  <r>
    <x v="3"/>
    <n v="292"/>
    <x v="19"/>
    <n v="40"/>
    <n v="5"/>
    <n v="12.732395447351628"/>
    <n v="1.273239544735163E-2"/>
    <n v="4.4563384065730703E-2"/>
  </r>
  <r>
    <x v="3"/>
    <n v="293"/>
    <x v="19"/>
    <n v="34"/>
    <n v="2"/>
    <n v="10.822536130248883"/>
    <n v="9.1991557107115492E-3"/>
    <n v="1.2878817994996168E-2"/>
  </r>
  <r>
    <x v="3"/>
    <n v="294"/>
    <x v="19"/>
    <n v="33"/>
    <n v="5"/>
    <n v="10.504226244065093"/>
    <n v="8.6659866513537007E-3"/>
    <n v="3.0330953279737949E-2"/>
  </r>
  <r>
    <x v="3"/>
    <n v="295"/>
    <x v="6"/>
    <n v="36"/>
    <n v="8"/>
    <n v="11.459155902616464"/>
    <n v="1.0313240312354817E-2"/>
    <n v="5.7754145749186969E-2"/>
  </r>
  <r>
    <x v="3"/>
    <n v="296"/>
    <x v="6"/>
    <n v="32"/>
    <n v="6"/>
    <n v="10.185916357881302"/>
    <n v="8.1487330863050413E-3"/>
    <n v="3.4224678962481173E-2"/>
  </r>
  <r>
    <x v="3"/>
    <n v="297"/>
    <x v="6"/>
    <n v="38"/>
    <n v="6"/>
    <n v="12.095775674984045"/>
    <n v="1.1490986891234843E-2"/>
    <n v="4.8262144943186334E-2"/>
  </r>
  <r>
    <x v="3"/>
    <n v="298"/>
    <x v="0"/>
    <n v="50"/>
    <n v="6"/>
    <n v="15.915494309189533"/>
    <n v="1.9894367886486915E-2"/>
    <n v="8.3556345123245043E-2"/>
  </r>
  <r>
    <x v="3"/>
    <n v="299"/>
    <x v="11"/>
    <n v="70"/>
    <n v="8"/>
    <n v="22.281692032865347"/>
    <n v="3.8992961057514354E-2"/>
    <n v="0.218360581922080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D54A5-9E98-4674-A6BE-8EF42FCF8B00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arcelas">
  <location ref="B2:E7" firstHeaderRow="0" firstDataRow="1" firstDataCol="1"/>
  <pivotFields count="8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numFmtId="2" showAll="0"/>
    <pivotField dataField="1" numFmtId="164" showAll="0"/>
    <pivotField dataField="1"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" fld="0" subtotal="count" baseField="0" baseItem="0"/>
    <dataField name="G (m²/0,125ha)" fld="6" baseField="0" baseItem="0" numFmtId="164"/>
    <dataField name="V (m³/0,125ha)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77CEA-8495-4010-8EDA-16381F4B9B9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spécie" colHeaderCaption="Parcela">
  <location ref="G2:L39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dataField="1" showAll="0">
      <items count="36">
        <item x="29"/>
        <item x="5"/>
        <item x="15"/>
        <item x="32"/>
        <item x="22"/>
        <item x="31"/>
        <item x="13"/>
        <item x="6"/>
        <item x="33"/>
        <item x="12"/>
        <item x="0"/>
        <item x="30"/>
        <item x="10"/>
        <item x="1"/>
        <item x="23"/>
        <item x="24"/>
        <item x="11"/>
        <item x="17"/>
        <item x="21"/>
        <item x="18"/>
        <item x="19"/>
        <item x="8"/>
        <item x="2"/>
        <item x="34"/>
        <item x="16"/>
        <item x="9"/>
        <item x="25"/>
        <item x="14"/>
        <item x="26"/>
        <item x="7"/>
        <item x="4"/>
        <item x="28"/>
        <item x="20"/>
        <item x="3"/>
        <item x="27"/>
        <item t="default"/>
      </items>
    </pivotField>
    <pivotField showAll="0"/>
    <pivotField showAll="0"/>
    <pivotField numFmtId="2" showAll="0"/>
    <pivotField numFmtId="164" showAll="0"/>
    <pivotField numFmtId="164" showAll="0"/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n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E65E7-C319-4473-9B0B-F850D863A1B3}" name="Inventario" displayName="Inventario" ref="A1:H222" totalsRowShown="0" headerRowDxfId="12" dataDxfId="10" headerRowBorderDxfId="11" tableBorderDxfId="9" totalsRowBorderDxfId="8">
  <autoFilter ref="A1:H222" xr:uid="{973E65E7-C319-4473-9B0B-F850D863A1B3}"/>
  <tableColumns count="8">
    <tableColumn id="1" xr3:uid="{3FB8D35B-6F1D-422D-902B-25145266F2C8}" name="Parcela" dataDxfId="7"/>
    <tableColumn id="2" xr3:uid="{FD40443A-D013-40EF-BDAA-17EBD106F5E1}" name="Nº Árvore" dataDxfId="6"/>
    <tableColumn id="3" xr3:uid="{099354FC-B34E-4A3B-9692-EC12AED3F6AD}" name="Nome Vulgar" dataDxfId="5"/>
    <tableColumn id="4" xr3:uid="{C1A8D115-D462-4CDD-B9D0-E43DA0EFF3C6}" name="CAP (cm)" dataDxfId="4"/>
    <tableColumn id="5" xr3:uid="{76015C03-8D26-44D1-B069-190EC25DE604}" name="h (m)" dataDxfId="3"/>
    <tableColumn id="6" xr3:uid="{BA6B6056-CFFC-4FCE-81A1-741BD9436613}" name="d (cm)" dataDxfId="2">
      <calculatedColumnFormula>Inventario[[#This Row],[CAP (cm)]]/PI()</calculatedColumnFormula>
    </tableColumn>
    <tableColumn id="7" xr3:uid="{268B3706-6B35-429D-8A95-7CC8640D9121}" name="gi (m²)" dataDxfId="1">
      <calculatedColumnFormula>PI()*Inventario[[#This Row],[d (cm)]]^2/40000</calculatedColumnFormula>
    </tableColumn>
    <tableColumn id="8" xr3:uid="{D8C57D66-7B4B-43D5-9465-26FF8A6F848C}" name="vi (m³)" dataDxfId="0">
      <calculatedColumnFormula>Inventario[[#This Row],[gi (m²)]]*Inventario[[#This Row],[h (m)]]*0.7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A1DD-6B8A-4859-B717-5FD8001015D7}">
  <sheetPr>
    <tabColor rgb="FF00B050"/>
  </sheetPr>
  <dimension ref="A1:L222"/>
  <sheetViews>
    <sheetView showGridLines="0" workbookViewId="0">
      <selection activeCell="I3" sqref="I3"/>
    </sheetView>
  </sheetViews>
  <sheetFormatPr defaultRowHeight="14.5" x14ac:dyDescent="0.35"/>
  <cols>
    <col min="11" max="11" width="39.6328125" customWidth="1"/>
    <col min="12" max="12" width="44.7265625" customWidth="1"/>
  </cols>
  <sheetData>
    <row r="1" spans="1:12" x14ac:dyDescent="0.35">
      <c r="A1" s="47" t="s">
        <v>0</v>
      </c>
      <c r="B1" s="48" t="s">
        <v>64</v>
      </c>
      <c r="C1" s="48" t="s">
        <v>65</v>
      </c>
      <c r="D1" s="48" t="s">
        <v>66</v>
      </c>
      <c r="E1" s="49" t="s">
        <v>67</v>
      </c>
      <c r="F1" s="48" t="s">
        <v>68</v>
      </c>
      <c r="G1" s="48" t="s">
        <v>69</v>
      </c>
      <c r="H1" s="49" t="s">
        <v>70</v>
      </c>
      <c r="K1" s="71" t="s">
        <v>106</v>
      </c>
      <c r="L1" s="72"/>
    </row>
    <row r="2" spans="1:12" x14ac:dyDescent="0.35">
      <c r="A2" s="50">
        <v>1</v>
      </c>
      <c r="B2" s="51">
        <v>1</v>
      </c>
      <c r="C2" s="51" t="s">
        <v>71</v>
      </c>
      <c r="D2" s="51">
        <v>41</v>
      </c>
      <c r="E2" s="52">
        <v>12</v>
      </c>
      <c r="F2" s="53">
        <f>Inventario[[#This Row],[CAP (cm)]]/PI()</f>
        <v>13.050705333535419</v>
      </c>
      <c r="G2" s="54">
        <f>PI()*Inventario[[#This Row],[d (cm)]]^2/40000</f>
        <v>1.3376972966873806E-2</v>
      </c>
      <c r="H2" s="55">
        <f>Inventario[[#This Row],[gi (m²)]]*Inventario[[#This Row],[h (m)]]*0.7</f>
        <v>0.11236657292173996</v>
      </c>
      <c r="K2" s="61" t="s">
        <v>107</v>
      </c>
      <c r="L2" s="62">
        <v>19.5</v>
      </c>
    </row>
    <row r="3" spans="1:12" x14ac:dyDescent="0.35">
      <c r="A3" s="50">
        <v>1</v>
      </c>
      <c r="B3" s="51">
        <v>2</v>
      </c>
      <c r="C3" s="51" t="s">
        <v>72</v>
      </c>
      <c r="D3" s="51">
        <v>40</v>
      </c>
      <c r="E3" s="52">
        <v>4</v>
      </c>
      <c r="F3" s="53">
        <f>Inventario[[#This Row],[CAP (cm)]]/PI()</f>
        <v>12.732395447351628</v>
      </c>
      <c r="G3" s="56">
        <f>PI()*Inventario[[#This Row],[d (cm)]]^2/40000</f>
        <v>1.273239544735163E-2</v>
      </c>
      <c r="H3" s="55">
        <f>Inventario[[#This Row],[gi (m²)]]*Inventario[[#This Row],[h (m)]]*0.7</f>
        <v>3.5650707252584561E-2</v>
      </c>
      <c r="K3" s="61" t="s">
        <v>1</v>
      </c>
      <c r="L3" s="63" t="s">
        <v>108</v>
      </c>
    </row>
    <row r="4" spans="1:12" ht="15" thickBot="1" x14ac:dyDescent="0.4">
      <c r="A4" s="50">
        <v>1</v>
      </c>
      <c r="B4" s="51">
        <v>3</v>
      </c>
      <c r="C4" s="51" t="s">
        <v>73</v>
      </c>
      <c r="D4" s="51">
        <v>64</v>
      </c>
      <c r="E4" s="52">
        <v>12</v>
      </c>
      <c r="F4" s="53">
        <f>Inventario[[#This Row],[CAP (cm)]]/PI()</f>
        <v>20.371832715762604</v>
      </c>
      <c r="G4" s="56">
        <f>PI()*Inventario[[#This Row],[d (cm)]]^2/40000</f>
        <v>3.2594932345220165E-2</v>
      </c>
      <c r="H4" s="55">
        <f>Inventario[[#This Row],[gi (m²)]]*Inventario[[#This Row],[h (m)]]*0.7</f>
        <v>0.27379743169984938</v>
      </c>
      <c r="K4" s="64" t="s">
        <v>2</v>
      </c>
      <c r="L4" s="65">
        <v>4</v>
      </c>
    </row>
    <row r="5" spans="1:12" x14ac:dyDescent="0.35">
      <c r="A5" s="50">
        <v>1</v>
      </c>
      <c r="B5" s="51">
        <v>4</v>
      </c>
      <c r="C5" s="51" t="s">
        <v>71</v>
      </c>
      <c r="D5" s="51">
        <v>34</v>
      </c>
      <c r="E5" s="52">
        <v>8</v>
      </c>
      <c r="F5" s="53">
        <f>Inventario[[#This Row],[CAP (cm)]]/PI()</f>
        <v>10.822536130248883</v>
      </c>
      <c r="G5" s="56">
        <f>PI()*Inventario[[#This Row],[d (cm)]]^2/40000</f>
        <v>9.1991557107115492E-3</v>
      </c>
      <c r="H5" s="55">
        <f>Inventario[[#This Row],[gi (m²)]]*Inventario[[#This Row],[h (m)]]*0.7</f>
        <v>5.1515271979984671E-2</v>
      </c>
      <c r="K5" s="66"/>
      <c r="L5" s="66"/>
    </row>
    <row r="6" spans="1:12" x14ac:dyDescent="0.35">
      <c r="A6" s="50">
        <v>1</v>
      </c>
      <c r="B6" s="51">
        <v>5</v>
      </c>
      <c r="C6" s="51" t="s">
        <v>71</v>
      </c>
      <c r="D6" s="51">
        <v>52</v>
      </c>
      <c r="E6" s="52">
        <v>7</v>
      </c>
      <c r="F6" s="53">
        <f>Inventario[[#This Row],[CAP (cm)]]/PI()</f>
        <v>16.552114081557114</v>
      </c>
      <c r="G6" s="56">
        <f>PI()*Inventario[[#This Row],[d (cm)]]^2/40000</f>
        <v>2.1517748306024247E-2</v>
      </c>
      <c r="H6" s="55">
        <f>Inventario[[#This Row],[gi (m²)]]*Inventario[[#This Row],[h (m)]]*0.7</f>
        <v>0.10543696669951881</v>
      </c>
      <c r="K6" s="66"/>
      <c r="L6" s="67"/>
    </row>
    <row r="7" spans="1:12" x14ac:dyDescent="0.35">
      <c r="A7" s="50">
        <v>1</v>
      </c>
      <c r="B7" s="51">
        <v>6</v>
      </c>
      <c r="C7" s="51" t="s">
        <v>71</v>
      </c>
      <c r="D7" s="51">
        <v>64</v>
      </c>
      <c r="E7" s="52">
        <v>7</v>
      </c>
      <c r="F7" s="53">
        <f>Inventario[[#This Row],[CAP (cm)]]/PI()</f>
        <v>20.371832715762604</v>
      </c>
      <c r="G7" s="56">
        <f>PI()*Inventario[[#This Row],[d (cm)]]^2/40000</f>
        <v>3.2594932345220165E-2</v>
      </c>
      <c r="H7" s="55">
        <f>Inventario[[#This Row],[gi (m²)]]*Inventario[[#This Row],[h (m)]]*0.7</f>
        <v>0.1597151684915788</v>
      </c>
      <c r="K7" s="66"/>
      <c r="L7" s="66"/>
    </row>
    <row r="8" spans="1:12" ht="15" thickBot="1" x14ac:dyDescent="0.4">
      <c r="A8" s="50">
        <v>1</v>
      </c>
      <c r="B8" s="51">
        <v>7</v>
      </c>
      <c r="C8" s="51" t="s">
        <v>71</v>
      </c>
      <c r="D8" s="51">
        <v>53</v>
      </c>
      <c r="E8" s="52">
        <v>8</v>
      </c>
      <c r="F8" s="53">
        <f>Inventario[[#This Row],[CAP (cm)]]/PI()</f>
        <v>16.870423967740905</v>
      </c>
      <c r="G8" s="56">
        <f>PI()*Inventario[[#This Row],[d (cm)]]^2/40000</f>
        <v>2.2353311757256696E-2</v>
      </c>
      <c r="H8" s="55">
        <f>Inventario[[#This Row],[gi (m²)]]*Inventario[[#This Row],[h (m)]]*0.7</f>
        <v>0.12517854584063748</v>
      </c>
      <c r="K8" s="66"/>
      <c r="L8" s="66"/>
    </row>
    <row r="9" spans="1:12" x14ac:dyDescent="0.35">
      <c r="A9" s="50">
        <v>1</v>
      </c>
      <c r="B9" s="51">
        <v>8</v>
      </c>
      <c r="C9" s="51" t="s">
        <v>74</v>
      </c>
      <c r="D9" s="51">
        <v>35</v>
      </c>
      <c r="E9" s="52">
        <v>8</v>
      </c>
      <c r="F9" s="53">
        <f>Inventario[[#This Row],[CAP (cm)]]/PI()</f>
        <v>11.140846016432674</v>
      </c>
      <c r="G9" s="56">
        <f>PI()*Inventario[[#This Row],[d (cm)]]^2/40000</f>
        <v>9.7482402643785885E-3</v>
      </c>
      <c r="H9" s="55">
        <f>Inventario[[#This Row],[gi (m²)]]*Inventario[[#This Row],[h (m)]]*0.7</f>
        <v>5.4590145480520096E-2</v>
      </c>
      <c r="K9" s="33" t="s">
        <v>32</v>
      </c>
      <c r="L9" s="35" t="s">
        <v>54</v>
      </c>
    </row>
    <row r="10" spans="1:12" x14ac:dyDescent="0.35">
      <c r="A10" s="50">
        <v>1</v>
      </c>
      <c r="B10" s="51">
        <v>9</v>
      </c>
      <c r="C10" s="51" t="s">
        <v>73</v>
      </c>
      <c r="D10" s="51">
        <v>47</v>
      </c>
      <c r="E10" s="52">
        <v>4</v>
      </c>
      <c r="F10" s="53">
        <f>Inventario[[#This Row],[CAP (cm)]]/PI()</f>
        <v>14.960564650638162</v>
      </c>
      <c r="G10" s="56">
        <f>PI()*Inventario[[#This Row],[d (cm)]]^2/40000</f>
        <v>1.7578663464499839E-2</v>
      </c>
      <c r="H10" s="55">
        <f>Inventario[[#This Row],[gi (m²)]]*Inventario[[#This Row],[h (m)]]*0.7</f>
        <v>4.9220257700599547E-2</v>
      </c>
      <c r="K10" s="36" t="s">
        <v>33</v>
      </c>
      <c r="L10" s="38" t="s">
        <v>34</v>
      </c>
    </row>
    <row r="11" spans="1:12" x14ac:dyDescent="0.35">
      <c r="A11" s="50">
        <v>1</v>
      </c>
      <c r="B11" s="51">
        <v>10</v>
      </c>
      <c r="C11" s="51" t="s">
        <v>75</v>
      </c>
      <c r="D11" s="51">
        <v>50</v>
      </c>
      <c r="E11" s="52">
        <v>9</v>
      </c>
      <c r="F11" s="53">
        <f>Inventario[[#This Row],[CAP (cm)]]/PI()</f>
        <v>15.915494309189533</v>
      </c>
      <c r="G11" s="56">
        <f>PI()*Inventario[[#This Row],[d (cm)]]^2/40000</f>
        <v>1.9894367886486915E-2</v>
      </c>
      <c r="H11" s="55">
        <f>Inventario[[#This Row],[gi (m²)]]*Inventario[[#This Row],[h (m)]]*0.7</f>
        <v>0.12533451768486756</v>
      </c>
      <c r="K11" s="36" t="s">
        <v>47</v>
      </c>
      <c r="L11" s="38" t="s">
        <v>48</v>
      </c>
    </row>
    <row r="12" spans="1:12" ht="15" thickBot="1" x14ac:dyDescent="0.4">
      <c r="A12" s="50">
        <v>1</v>
      </c>
      <c r="B12" s="51">
        <v>11</v>
      </c>
      <c r="C12" s="51" t="s">
        <v>76</v>
      </c>
      <c r="D12" s="51">
        <v>50</v>
      </c>
      <c r="E12" s="52">
        <v>8</v>
      </c>
      <c r="F12" s="53">
        <f>Inventario[[#This Row],[CAP (cm)]]/PI()</f>
        <v>15.915494309189533</v>
      </c>
      <c r="G12" s="56">
        <f>PI()*Inventario[[#This Row],[d (cm)]]^2/40000</f>
        <v>1.9894367886486915E-2</v>
      </c>
      <c r="H12" s="55">
        <f>Inventario[[#This Row],[gi (m²)]]*Inventario[[#This Row],[h (m)]]*0.7</f>
        <v>0.11140846016432672</v>
      </c>
      <c r="K12" s="39" t="s">
        <v>49</v>
      </c>
      <c r="L12" s="41" t="s">
        <v>50</v>
      </c>
    </row>
    <row r="13" spans="1:12" x14ac:dyDescent="0.35">
      <c r="A13" s="50">
        <v>1</v>
      </c>
      <c r="B13" s="51">
        <v>12</v>
      </c>
      <c r="C13" s="51" t="s">
        <v>75</v>
      </c>
      <c r="D13" s="51">
        <v>38</v>
      </c>
      <c r="E13" s="52">
        <v>7</v>
      </c>
      <c r="F13" s="53">
        <f>Inventario[[#This Row],[CAP (cm)]]/PI()</f>
        <v>12.095775674984045</v>
      </c>
      <c r="G13" s="56">
        <f>PI()*Inventario[[#This Row],[d (cm)]]^2/40000</f>
        <v>1.1490986891234843E-2</v>
      </c>
      <c r="H13" s="55">
        <f>Inventario[[#This Row],[gi (m²)]]*Inventario[[#This Row],[h (m)]]*0.7</f>
        <v>5.6305835767050727E-2</v>
      </c>
    </row>
    <row r="14" spans="1:12" x14ac:dyDescent="0.35">
      <c r="A14" s="50">
        <v>1</v>
      </c>
      <c r="B14" s="51">
        <v>13</v>
      </c>
      <c r="C14" s="51" t="s">
        <v>77</v>
      </c>
      <c r="D14" s="51">
        <v>41</v>
      </c>
      <c r="E14" s="52">
        <v>8</v>
      </c>
      <c r="F14" s="53">
        <f>Inventario[[#This Row],[CAP (cm)]]/PI()</f>
        <v>13.050705333535419</v>
      </c>
      <c r="G14" s="56">
        <f>PI()*Inventario[[#This Row],[d (cm)]]^2/40000</f>
        <v>1.3376972966873806E-2</v>
      </c>
      <c r="H14" s="55">
        <f>Inventario[[#This Row],[gi (m²)]]*Inventario[[#This Row],[h (m)]]*0.7</f>
        <v>7.4911048614493311E-2</v>
      </c>
    </row>
    <row r="15" spans="1:12" x14ac:dyDescent="0.35">
      <c r="A15" s="50">
        <v>1</v>
      </c>
      <c r="B15" s="51">
        <v>14</v>
      </c>
      <c r="C15" s="51" t="s">
        <v>77</v>
      </c>
      <c r="D15" s="51">
        <v>39</v>
      </c>
      <c r="E15" s="52">
        <v>7</v>
      </c>
      <c r="F15" s="53">
        <f>Inventario[[#This Row],[CAP (cm)]]/PI()</f>
        <v>12.414085561167836</v>
      </c>
      <c r="G15" s="56">
        <f>PI()*Inventario[[#This Row],[d (cm)]]^2/40000</f>
        <v>1.2103733422138638E-2</v>
      </c>
      <c r="H15" s="55">
        <f>Inventario[[#This Row],[gi (m²)]]*Inventario[[#This Row],[h (m)]]*0.7</f>
        <v>5.9308293768479327E-2</v>
      </c>
    </row>
    <row r="16" spans="1:12" x14ac:dyDescent="0.35">
      <c r="A16" s="50">
        <v>1</v>
      </c>
      <c r="B16" s="51">
        <v>15</v>
      </c>
      <c r="C16" s="51" t="s">
        <v>78</v>
      </c>
      <c r="D16" s="51">
        <v>36</v>
      </c>
      <c r="E16" s="52">
        <v>7</v>
      </c>
      <c r="F16" s="53">
        <f>Inventario[[#This Row],[CAP (cm)]]/PI()</f>
        <v>11.459155902616464</v>
      </c>
      <c r="G16" s="56">
        <f>PI()*Inventario[[#This Row],[d (cm)]]^2/40000</f>
        <v>1.0313240312354817E-2</v>
      </c>
      <c r="H16" s="55">
        <f>Inventario[[#This Row],[gi (m²)]]*Inventario[[#This Row],[h (m)]]*0.7</f>
        <v>5.0534877530538605E-2</v>
      </c>
    </row>
    <row r="17" spans="1:8" x14ac:dyDescent="0.35">
      <c r="A17" s="50">
        <v>1</v>
      </c>
      <c r="B17" s="51">
        <v>16</v>
      </c>
      <c r="C17" s="51" t="s">
        <v>73</v>
      </c>
      <c r="D17" s="51">
        <v>43</v>
      </c>
      <c r="E17" s="52">
        <v>10</v>
      </c>
      <c r="F17" s="53">
        <f>Inventario[[#This Row],[CAP (cm)]]/PI()</f>
        <v>13.687325105903</v>
      </c>
      <c r="G17" s="56">
        <f>PI()*Inventario[[#This Row],[d (cm)]]^2/40000</f>
        <v>1.4713874488845724E-2</v>
      </c>
      <c r="H17" s="55">
        <f>Inventario[[#This Row],[gi (m²)]]*Inventario[[#This Row],[h (m)]]*0.7</f>
        <v>0.10299712142192007</v>
      </c>
    </row>
    <row r="18" spans="1:8" x14ac:dyDescent="0.35">
      <c r="A18" s="50">
        <v>1</v>
      </c>
      <c r="B18" s="51">
        <v>17</v>
      </c>
      <c r="C18" s="51" t="s">
        <v>79</v>
      </c>
      <c r="D18" s="51">
        <v>55</v>
      </c>
      <c r="E18" s="52">
        <v>6</v>
      </c>
      <c r="F18" s="53">
        <f>Inventario[[#This Row],[CAP (cm)]]/PI()</f>
        <v>17.507043740108486</v>
      </c>
      <c r="G18" s="56">
        <f>PI()*Inventario[[#This Row],[d (cm)]]^2/40000</f>
        <v>2.4072185142649163E-2</v>
      </c>
      <c r="H18" s="55">
        <f>Inventario[[#This Row],[gi (m²)]]*Inventario[[#This Row],[h (m)]]*0.7</f>
        <v>0.10110317759912647</v>
      </c>
    </row>
    <row r="19" spans="1:8" x14ac:dyDescent="0.35">
      <c r="A19" s="50">
        <v>1</v>
      </c>
      <c r="B19" s="51">
        <v>18</v>
      </c>
      <c r="C19" s="51" t="s">
        <v>73</v>
      </c>
      <c r="D19" s="51">
        <v>51</v>
      </c>
      <c r="E19" s="52">
        <v>10</v>
      </c>
      <c r="F19" s="53">
        <f>Inventario[[#This Row],[CAP (cm)]]/PI()</f>
        <v>16.233804195373324</v>
      </c>
      <c r="G19" s="56">
        <f>PI()*Inventario[[#This Row],[d (cm)]]^2/40000</f>
        <v>2.0698100349100988E-2</v>
      </c>
      <c r="H19" s="55">
        <f>Inventario[[#This Row],[gi (m²)]]*Inventario[[#This Row],[h (m)]]*0.7</f>
        <v>0.14488670244370691</v>
      </c>
    </row>
    <row r="20" spans="1:8" x14ac:dyDescent="0.35">
      <c r="A20" s="50">
        <v>1</v>
      </c>
      <c r="B20" s="51">
        <v>19</v>
      </c>
      <c r="C20" s="51" t="s">
        <v>71</v>
      </c>
      <c r="D20" s="51">
        <v>77</v>
      </c>
      <c r="E20" s="52">
        <v>13</v>
      </c>
      <c r="F20" s="53">
        <f>Inventario[[#This Row],[CAP (cm)]]/PI()</f>
        <v>24.509861236151881</v>
      </c>
      <c r="G20" s="56">
        <f>PI()*Inventario[[#This Row],[d (cm)]]^2/40000</f>
        <v>4.7181482879592368E-2</v>
      </c>
      <c r="H20" s="55">
        <f>Inventario[[#This Row],[gi (m²)]]*Inventario[[#This Row],[h (m)]]*0.7</f>
        <v>0.42935149420429053</v>
      </c>
    </row>
    <row r="21" spans="1:8" x14ac:dyDescent="0.35">
      <c r="A21" s="50">
        <v>1</v>
      </c>
      <c r="B21" s="51">
        <v>20</v>
      </c>
      <c r="C21" s="51" t="s">
        <v>72</v>
      </c>
      <c r="D21" s="51">
        <v>33</v>
      </c>
      <c r="E21" s="52">
        <v>4</v>
      </c>
      <c r="F21" s="53">
        <f>Inventario[[#This Row],[CAP (cm)]]/PI()</f>
        <v>10.504226244065093</v>
      </c>
      <c r="G21" s="56">
        <f>PI()*Inventario[[#This Row],[d (cm)]]^2/40000</f>
        <v>8.6659866513537007E-3</v>
      </c>
      <c r="H21" s="55">
        <f>Inventario[[#This Row],[gi (m²)]]*Inventario[[#This Row],[h (m)]]*0.7</f>
        <v>2.4264762623790362E-2</v>
      </c>
    </row>
    <row r="22" spans="1:8" x14ac:dyDescent="0.35">
      <c r="A22" s="50">
        <v>1</v>
      </c>
      <c r="B22" s="51">
        <v>21</v>
      </c>
      <c r="C22" s="51" t="s">
        <v>73</v>
      </c>
      <c r="D22" s="51">
        <v>35</v>
      </c>
      <c r="E22" s="52">
        <v>4</v>
      </c>
      <c r="F22" s="53">
        <f>Inventario[[#This Row],[CAP (cm)]]/PI()</f>
        <v>11.140846016432674</v>
      </c>
      <c r="G22" s="56">
        <f>PI()*Inventario[[#This Row],[d (cm)]]^2/40000</f>
        <v>9.7482402643785885E-3</v>
      </c>
      <c r="H22" s="55">
        <f>Inventario[[#This Row],[gi (m²)]]*Inventario[[#This Row],[h (m)]]*0.7</f>
        <v>2.7295072740260048E-2</v>
      </c>
    </row>
    <row r="23" spans="1:8" x14ac:dyDescent="0.35">
      <c r="A23" s="50">
        <v>1</v>
      </c>
      <c r="B23" s="51">
        <v>22</v>
      </c>
      <c r="C23" s="51" t="s">
        <v>71</v>
      </c>
      <c r="D23" s="51">
        <v>62</v>
      </c>
      <c r="E23" s="52">
        <v>6</v>
      </c>
      <c r="F23" s="53">
        <f>Inventario[[#This Row],[CAP (cm)]]/PI()</f>
        <v>19.735212943395023</v>
      </c>
      <c r="G23" s="56">
        <f>PI()*Inventario[[#This Row],[d (cm)]]^2/40000</f>
        <v>3.0589580062262291E-2</v>
      </c>
      <c r="H23" s="55">
        <f>Inventario[[#This Row],[gi (m²)]]*Inventario[[#This Row],[h (m)]]*0.7</f>
        <v>0.12847623626150162</v>
      </c>
    </row>
    <row r="24" spans="1:8" x14ac:dyDescent="0.35">
      <c r="A24" s="50">
        <v>1</v>
      </c>
      <c r="B24" s="51">
        <v>23</v>
      </c>
      <c r="C24" s="51" t="s">
        <v>79</v>
      </c>
      <c r="D24" s="51">
        <v>37</v>
      </c>
      <c r="E24" s="52">
        <v>4</v>
      </c>
      <c r="F24" s="53">
        <f>Inventario[[#This Row],[CAP (cm)]]/PI()</f>
        <v>11.777465788800255</v>
      </c>
      <c r="G24" s="56">
        <f>PI()*Inventario[[#This Row],[d (cm)]]^2/40000</f>
        <v>1.0894155854640234E-2</v>
      </c>
      <c r="H24" s="55">
        <f>Inventario[[#This Row],[gi (m²)]]*Inventario[[#This Row],[h (m)]]*0.7</f>
        <v>3.0503636392992653E-2</v>
      </c>
    </row>
    <row r="25" spans="1:8" x14ac:dyDescent="0.35">
      <c r="A25" s="50">
        <v>1</v>
      </c>
      <c r="B25" s="51">
        <v>24</v>
      </c>
      <c r="C25" s="51" t="s">
        <v>71</v>
      </c>
      <c r="D25" s="51">
        <v>100</v>
      </c>
      <c r="E25" s="52">
        <v>10</v>
      </c>
      <c r="F25" s="53">
        <f>Inventario[[#This Row],[CAP (cm)]]/PI()</f>
        <v>31.830988618379067</v>
      </c>
      <c r="G25" s="56">
        <f>PI()*Inventario[[#This Row],[d (cm)]]^2/40000</f>
        <v>7.9577471545947659E-2</v>
      </c>
      <c r="H25" s="55">
        <f>Inventario[[#This Row],[gi (m²)]]*Inventario[[#This Row],[h (m)]]*0.7</f>
        <v>0.55704230082163353</v>
      </c>
    </row>
    <row r="26" spans="1:8" x14ac:dyDescent="0.35">
      <c r="A26" s="50">
        <v>1</v>
      </c>
      <c r="B26" s="51">
        <v>25</v>
      </c>
      <c r="C26" s="51" t="s">
        <v>79</v>
      </c>
      <c r="D26" s="51">
        <v>31</v>
      </c>
      <c r="E26" s="52">
        <v>5</v>
      </c>
      <c r="F26" s="53">
        <f>Inventario[[#This Row],[CAP (cm)]]/PI()</f>
        <v>9.8676064716975116</v>
      </c>
      <c r="G26" s="56">
        <f>PI()*Inventario[[#This Row],[d (cm)]]^2/40000</f>
        <v>7.6473950155655727E-3</v>
      </c>
      <c r="H26" s="55">
        <f>Inventario[[#This Row],[gi (m²)]]*Inventario[[#This Row],[h (m)]]*0.7</f>
        <v>2.6765882554479502E-2</v>
      </c>
    </row>
    <row r="27" spans="1:8" x14ac:dyDescent="0.35">
      <c r="A27" s="50">
        <v>1</v>
      </c>
      <c r="B27" s="51">
        <v>26</v>
      </c>
      <c r="C27" s="51" t="s">
        <v>79</v>
      </c>
      <c r="D27" s="51">
        <v>50</v>
      </c>
      <c r="E27" s="52">
        <v>6</v>
      </c>
      <c r="F27" s="53">
        <f>Inventario[[#This Row],[CAP (cm)]]/PI()</f>
        <v>15.915494309189533</v>
      </c>
      <c r="G27" s="56">
        <f>PI()*Inventario[[#This Row],[d (cm)]]^2/40000</f>
        <v>1.9894367886486915E-2</v>
      </c>
      <c r="H27" s="55">
        <f>Inventario[[#This Row],[gi (m²)]]*Inventario[[#This Row],[h (m)]]*0.7</f>
        <v>8.3556345123245043E-2</v>
      </c>
    </row>
    <row r="28" spans="1:8" x14ac:dyDescent="0.35">
      <c r="A28" s="50">
        <v>1</v>
      </c>
      <c r="B28" s="51">
        <v>27</v>
      </c>
      <c r="C28" s="51" t="s">
        <v>73</v>
      </c>
      <c r="D28" s="51">
        <v>36</v>
      </c>
      <c r="E28" s="52">
        <v>4</v>
      </c>
      <c r="F28" s="53">
        <f>Inventario[[#This Row],[CAP (cm)]]/PI()</f>
        <v>11.459155902616464</v>
      </c>
      <c r="G28" s="56">
        <f>PI()*Inventario[[#This Row],[d (cm)]]^2/40000</f>
        <v>1.0313240312354817E-2</v>
      </c>
      <c r="H28" s="55">
        <f>Inventario[[#This Row],[gi (m²)]]*Inventario[[#This Row],[h (m)]]*0.7</f>
        <v>2.8877072874593485E-2</v>
      </c>
    </row>
    <row r="29" spans="1:8" x14ac:dyDescent="0.35">
      <c r="A29" s="50">
        <v>1</v>
      </c>
      <c r="B29" s="51">
        <v>28</v>
      </c>
      <c r="C29" s="51" t="s">
        <v>73</v>
      </c>
      <c r="D29" s="51">
        <v>37</v>
      </c>
      <c r="E29" s="52">
        <v>6</v>
      </c>
      <c r="F29" s="53">
        <f>Inventario[[#This Row],[CAP (cm)]]/PI()</f>
        <v>11.777465788800255</v>
      </c>
      <c r="G29" s="56">
        <f>PI()*Inventario[[#This Row],[d (cm)]]^2/40000</f>
        <v>1.0894155854640234E-2</v>
      </c>
      <c r="H29" s="55">
        <f>Inventario[[#This Row],[gi (m²)]]*Inventario[[#This Row],[h (m)]]*0.7</f>
        <v>4.5755454589488979E-2</v>
      </c>
    </row>
    <row r="30" spans="1:8" x14ac:dyDescent="0.35">
      <c r="A30" s="50">
        <v>1</v>
      </c>
      <c r="B30" s="51">
        <v>29</v>
      </c>
      <c r="C30" s="51" t="s">
        <v>79</v>
      </c>
      <c r="D30" s="51">
        <v>31</v>
      </c>
      <c r="E30" s="52">
        <v>6</v>
      </c>
      <c r="F30" s="53">
        <f>Inventario[[#This Row],[CAP (cm)]]/PI()</f>
        <v>9.8676064716975116</v>
      </c>
      <c r="G30" s="56">
        <f>PI()*Inventario[[#This Row],[d (cm)]]^2/40000</f>
        <v>7.6473950155655727E-3</v>
      </c>
      <c r="H30" s="55">
        <f>Inventario[[#This Row],[gi (m²)]]*Inventario[[#This Row],[h (m)]]*0.7</f>
        <v>3.2119059065375405E-2</v>
      </c>
    </row>
    <row r="31" spans="1:8" x14ac:dyDescent="0.35">
      <c r="A31" s="50">
        <v>1</v>
      </c>
      <c r="B31" s="51">
        <v>30</v>
      </c>
      <c r="C31" s="51" t="s">
        <v>79</v>
      </c>
      <c r="D31" s="51">
        <v>61</v>
      </c>
      <c r="E31" s="52">
        <v>3</v>
      </c>
      <c r="F31" s="53">
        <f>Inventario[[#This Row],[CAP (cm)]]/PI()</f>
        <v>19.416903057211233</v>
      </c>
      <c r="G31" s="56">
        <f>PI()*Inventario[[#This Row],[d (cm)]]^2/40000</f>
        <v>2.961077716224713E-2</v>
      </c>
      <c r="H31" s="55">
        <f>Inventario[[#This Row],[gi (m²)]]*Inventario[[#This Row],[h (m)]]*0.7</f>
        <v>6.2182632040718964E-2</v>
      </c>
    </row>
    <row r="32" spans="1:8" x14ac:dyDescent="0.35">
      <c r="A32" s="50">
        <v>1</v>
      </c>
      <c r="B32" s="51">
        <v>31</v>
      </c>
      <c r="C32" s="51" t="s">
        <v>79</v>
      </c>
      <c r="D32" s="51">
        <v>70</v>
      </c>
      <c r="E32" s="52">
        <v>5</v>
      </c>
      <c r="F32" s="53">
        <f>Inventario[[#This Row],[CAP (cm)]]/PI()</f>
        <v>22.281692032865347</v>
      </c>
      <c r="G32" s="56">
        <f>PI()*Inventario[[#This Row],[d (cm)]]^2/40000</f>
        <v>3.8992961057514354E-2</v>
      </c>
      <c r="H32" s="55">
        <f>Inventario[[#This Row],[gi (m²)]]*Inventario[[#This Row],[h (m)]]*0.7</f>
        <v>0.13647536370130023</v>
      </c>
    </row>
    <row r="33" spans="1:8" x14ac:dyDescent="0.35">
      <c r="A33" s="50">
        <v>1</v>
      </c>
      <c r="B33" s="51">
        <v>32</v>
      </c>
      <c r="C33" s="51" t="s">
        <v>79</v>
      </c>
      <c r="D33" s="51">
        <v>40</v>
      </c>
      <c r="E33" s="52">
        <v>4</v>
      </c>
      <c r="F33" s="53">
        <f>Inventario[[#This Row],[CAP (cm)]]/PI()</f>
        <v>12.732395447351628</v>
      </c>
      <c r="G33" s="56">
        <f>PI()*Inventario[[#This Row],[d (cm)]]^2/40000</f>
        <v>1.273239544735163E-2</v>
      </c>
      <c r="H33" s="55">
        <f>Inventario[[#This Row],[gi (m²)]]*Inventario[[#This Row],[h (m)]]*0.7</f>
        <v>3.5650707252584561E-2</v>
      </c>
    </row>
    <row r="34" spans="1:8" x14ac:dyDescent="0.35">
      <c r="A34" s="50">
        <v>1</v>
      </c>
      <c r="B34" s="51">
        <v>33</v>
      </c>
      <c r="C34" s="51" t="s">
        <v>80</v>
      </c>
      <c r="D34" s="51">
        <v>53</v>
      </c>
      <c r="E34" s="52">
        <v>7</v>
      </c>
      <c r="F34" s="53">
        <f>Inventario[[#This Row],[CAP (cm)]]/PI()</f>
        <v>16.870423967740905</v>
      </c>
      <c r="G34" s="56">
        <f>PI()*Inventario[[#This Row],[d (cm)]]^2/40000</f>
        <v>2.2353311757256696E-2</v>
      </c>
      <c r="H34" s="55">
        <f>Inventario[[#This Row],[gi (m²)]]*Inventario[[#This Row],[h (m)]]*0.7</f>
        <v>0.10953122761055781</v>
      </c>
    </row>
    <row r="35" spans="1:8" x14ac:dyDescent="0.35">
      <c r="A35" s="50">
        <v>1</v>
      </c>
      <c r="B35" s="51">
        <v>34</v>
      </c>
      <c r="C35" s="51" t="s">
        <v>79</v>
      </c>
      <c r="D35" s="51">
        <v>42</v>
      </c>
      <c r="E35" s="52">
        <v>4</v>
      </c>
      <c r="F35" s="53">
        <f>Inventario[[#This Row],[CAP (cm)]]/PI()</f>
        <v>13.369015219719209</v>
      </c>
      <c r="G35" s="56">
        <f>PI()*Inventario[[#This Row],[d (cm)]]^2/40000</f>
        <v>1.4037465980705171E-2</v>
      </c>
      <c r="H35" s="55">
        <f>Inventario[[#This Row],[gi (m²)]]*Inventario[[#This Row],[h (m)]]*0.7</f>
        <v>3.9304904745974478E-2</v>
      </c>
    </row>
    <row r="36" spans="1:8" x14ac:dyDescent="0.35">
      <c r="A36" s="50">
        <v>1</v>
      </c>
      <c r="B36" s="51">
        <v>35</v>
      </c>
      <c r="C36" s="51" t="s">
        <v>79</v>
      </c>
      <c r="D36" s="51">
        <v>33</v>
      </c>
      <c r="E36" s="52">
        <v>4</v>
      </c>
      <c r="F36" s="53">
        <f>Inventario[[#This Row],[CAP (cm)]]/PI()</f>
        <v>10.504226244065093</v>
      </c>
      <c r="G36" s="56">
        <f>PI()*Inventario[[#This Row],[d (cm)]]^2/40000</f>
        <v>8.6659866513537007E-3</v>
      </c>
      <c r="H36" s="55">
        <f>Inventario[[#This Row],[gi (m²)]]*Inventario[[#This Row],[h (m)]]*0.7</f>
        <v>2.4264762623790362E-2</v>
      </c>
    </row>
    <row r="37" spans="1:8" x14ac:dyDescent="0.35">
      <c r="A37" s="50">
        <v>1</v>
      </c>
      <c r="B37" s="51">
        <v>36</v>
      </c>
      <c r="C37" s="51" t="s">
        <v>79</v>
      </c>
      <c r="D37" s="51">
        <v>39</v>
      </c>
      <c r="E37" s="52">
        <v>5</v>
      </c>
      <c r="F37" s="53">
        <f>Inventario[[#This Row],[CAP (cm)]]/PI()</f>
        <v>12.414085561167836</v>
      </c>
      <c r="G37" s="56">
        <f>PI()*Inventario[[#This Row],[d (cm)]]^2/40000</f>
        <v>1.2103733422138638E-2</v>
      </c>
      <c r="H37" s="55">
        <f>Inventario[[#This Row],[gi (m²)]]*Inventario[[#This Row],[h (m)]]*0.7</f>
        <v>4.2363066977485229E-2</v>
      </c>
    </row>
    <row r="38" spans="1:8" x14ac:dyDescent="0.35">
      <c r="A38" s="50">
        <v>1</v>
      </c>
      <c r="B38" s="51">
        <v>37</v>
      </c>
      <c r="C38" s="51" t="s">
        <v>79</v>
      </c>
      <c r="D38" s="51">
        <v>43</v>
      </c>
      <c r="E38" s="52">
        <v>5</v>
      </c>
      <c r="F38" s="53">
        <f>Inventario[[#This Row],[CAP (cm)]]/PI()</f>
        <v>13.687325105903</v>
      </c>
      <c r="G38" s="56">
        <f>PI()*Inventario[[#This Row],[d (cm)]]^2/40000</f>
        <v>1.4713874488845724E-2</v>
      </c>
      <c r="H38" s="55">
        <f>Inventario[[#This Row],[gi (m²)]]*Inventario[[#This Row],[h (m)]]*0.7</f>
        <v>5.1498560710960033E-2</v>
      </c>
    </row>
    <row r="39" spans="1:8" x14ac:dyDescent="0.35">
      <c r="A39" s="50">
        <v>1</v>
      </c>
      <c r="B39" s="51">
        <v>38</v>
      </c>
      <c r="C39" s="51" t="s">
        <v>73</v>
      </c>
      <c r="D39" s="51">
        <v>38</v>
      </c>
      <c r="E39" s="52">
        <v>6</v>
      </c>
      <c r="F39" s="53">
        <f>Inventario[[#This Row],[CAP (cm)]]/PI()</f>
        <v>12.095775674984045</v>
      </c>
      <c r="G39" s="56">
        <f>PI()*Inventario[[#This Row],[d (cm)]]^2/40000</f>
        <v>1.1490986891234843E-2</v>
      </c>
      <c r="H39" s="55">
        <f>Inventario[[#This Row],[gi (m²)]]*Inventario[[#This Row],[h (m)]]*0.7</f>
        <v>4.8262144943186334E-2</v>
      </c>
    </row>
    <row r="40" spans="1:8" x14ac:dyDescent="0.35">
      <c r="A40" s="50">
        <v>1</v>
      </c>
      <c r="B40" s="51">
        <v>39</v>
      </c>
      <c r="C40" s="51" t="s">
        <v>79</v>
      </c>
      <c r="D40" s="51">
        <v>33</v>
      </c>
      <c r="E40" s="52">
        <v>4</v>
      </c>
      <c r="F40" s="53">
        <f>Inventario[[#This Row],[CAP (cm)]]/PI()</f>
        <v>10.504226244065093</v>
      </c>
      <c r="G40" s="56">
        <f>PI()*Inventario[[#This Row],[d (cm)]]^2/40000</f>
        <v>8.6659866513537007E-3</v>
      </c>
      <c r="H40" s="55">
        <f>Inventario[[#This Row],[gi (m²)]]*Inventario[[#This Row],[h (m)]]*0.7</f>
        <v>2.4264762623790362E-2</v>
      </c>
    </row>
    <row r="41" spans="1:8" x14ac:dyDescent="0.35">
      <c r="A41" s="50">
        <v>1</v>
      </c>
      <c r="B41" s="51">
        <v>40</v>
      </c>
      <c r="C41" s="51" t="s">
        <v>80</v>
      </c>
      <c r="D41" s="51">
        <v>38</v>
      </c>
      <c r="E41" s="52">
        <v>6</v>
      </c>
      <c r="F41" s="53">
        <f>Inventario[[#This Row],[CAP (cm)]]/PI()</f>
        <v>12.095775674984045</v>
      </c>
      <c r="G41" s="56">
        <f>PI()*Inventario[[#This Row],[d (cm)]]^2/40000</f>
        <v>1.1490986891234843E-2</v>
      </c>
      <c r="H41" s="55">
        <f>Inventario[[#This Row],[gi (m²)]]*Inventario[[#This Row],[h (m)]]*0.7</f>
        <v>4.8262144943186334E-2</v>
      </c>
    </row>
    <row r="42" spans="1:8" x14ac:dyDescent="0.35">
      <c r="A42" s="50">
        <v>1</v>
      </c>
      <c r="B42" s="51">
        <v>41</v>
      </c>
      <c r="C42" s="51" t="s">
        <v>80</v>
      </c>
      <c r="D42" s="51">
        <v>32</v>
      </c>
      <c r="E42" s="52">
        <v>5</v>
      </c>
      <c r="F42" s="53">
        <f>Inventario[[#This Row],[CAP (cm)]]/PI()</f>
        <v>10.185916357881302</v>
      </c>
      <c r="G42" s="56">
        <f>PI()*Inventario[[#This Row],[d (cm)]]^2/40000</f>
        <v>8.1487330863050413E-3</v>
      </c>
      <c r="H42" s="55">
        <f>Inventario[[#This Row],[gi (m²)]]*Inventario[[#This Row],[h (m)]]*0.7</f>
        <v>2.8520565802067639E-2</v>
      </c>
    </row>
    <row r="43" spans="1:8" x14ac:dyDescent="0.35">
      <c r="A43" s="50">
        <v>1</v>
      </c>
      <c r="B43" s="51">
        <v>42</v>
      </c>
      <c r="C43" s="51" t="s">
        <v>79</v>
      </c>
      <c r="D43" s="51">
        <v>32</v>
      </c>
      <c r="E43" s="52">
        <v>4</v>
      </c>
      <c r="F43" s="53">
        <f>Inventario[[#This Row],[CAP (cm)]]/PI()</f>
        <v>10.185916357881302</v>
      </c>
      <c r="G43" s="56">
        <f>PI()*Inventario[[#This Row],[d (cm)]]^2/40000</f>
        <v>8.1487330863050413E-3</v>
      </c>
      <c r="H43" s="55">
        <f>Inventario[[#This Row],[gi (m²)]]*Inventario[[#This Row],[h (m)]]*0.7</f>
        <v>2.2816452641654113E-2</v>
      </c>
    </row>
    <row r="44" spans="1:8" x14ac:dyDescent="0.35">
      <c r="A44" s="50">
        <v>1</v>
      </c>
      <c r="B44" s="51">
        <v>43</v>
      </c>
      <c r="C44" s="51" t="s">
        <v>80</v>
      </c>
      <c r="D44" s="51">
        <v>93</v>
      </c>
      <c r="E44" s="52">
        <v>6</v>
      </c>
      <c r="F44" s="53">
        <f>Inventario[[#This Row],[CAP (cm)]]/PI()</f>
        <v>29.602819415092533</v>
      </c>
      <c r="G44" s="56">
        <f>PI()*Inventario[[#This Row],[d (cm)]]^2/40000</f>
        <v>6.8826555140090132E-2</v>
      </c>
      <c r="H44" s="55">
        <f>Inventario[[#This Row],[gi (m²)]]*Inventario[[#This Row],[h (m)]]*0.7</f>
        <v>0.28907153158837856</v>
      </c>
    </row>
    <row r="45" spans="1:8" x14ac:dyDescent="0.35">
      <c r="A45" s="50">
        <v>1</v>
      </c>
      <c r="B45" s="51">
        <v>44</v>
      </c>
      <c r="C45" s="51" t="s">
        <v>80</v>
      </c>
      <c r="D45" s="51">
        <v>40</v>
      </c>
      <c r="E45" s="52">
        <v>6</v>
      </c>
      <c r="F45" s="53">
        <f>Inventario[[#This Row],[CAP (cm)]]/PI()</f>
        <v>12.732395447351628</v>
      </c>
      <c r="G45" s="56">
        <f>PI()*Inventario[[#This Row],[d (cm)]]^2/40000</f>
        <v>1.273239544735163E-2</v>
      </c>
      <c r="H45" s="55">
        <f>Inventario[[#This Row],[gi (m²)]]*Inventario[[#This Row],[h (m)]]*0.7</f>
        <v>5.3476060878876845E-2</v>
      </c>
    </row>
    <row r="46" spans="1:8" x14ac:dyDescent="0.35">
      <c r="A46" s="50">
        <v>1</v>
      </c>
      <c r="B46" s="51">
        <v>45</v>
      </c>
      <c r="C46" s="51" t="s">
        <v>77</v>
      </c>
      <c r="D46" s="51">
        <v>32</v>
      </c>
      <c r="E46" s="52">
        <v>4</v>
      </c>
      <c r="F46" s="53">
        <f>Inventario[[#This Row],[CAP (cm)]]/PI()</f>
        <v>10.185916357881302</v>
      </c>
      <c r="G46" s="56">
        <f>PI()*Inventario[[#This Row],[d (cm)]]^2/40000</f>
        <v>8.1487330863050413E-3</v>
      </c>
      <c r="H46" s="55">
        <f>Inventario[[#This Row],[gi (m²)]]*Inventario[[#This Row],[h (m)]]*0.7</f>
        <v>2.2816452641654113E-2</v>
      </c>
    </row>
    <row r="47" spans="1:8" x14ac:dyDescent="0.35">
      <c r="A47" s="50">
        <v>1</v>
      </c>
      <c r="B47" s="51">
        <v>46</v>
      </c>
      <c r="C47" s="51" t="s">
        <v>81</v>
      </c>
      <c r="D47" s="51">
        <v>34</v>
      </c>
      <c r="E47" s="52">
        <v>4</v>
      </c>
      <c r="F47" s="53">
        <f>Inventario[[#This Row],[CAP (cm)]]/PI()</f>
        <v>10.822536130248883</v>
      </c>
      <c r="G47" s="56">
        <f>PI()*Inventario[[#This Row],[d (cm)]]^2/40000</f>
        <v>9.1991557107115492E-3</v>
      </c>
      <c r="H47" s="55">
        <f>Inventario[[#This Row],[gi (m²)]]*Inventario[[#This Row],[h (m)]]*0.7</f>
        <v>2.5757635989992336E-2</v>
      </c>
    </row>
    <row r="48" spans="1:8" x14ac:dyDescent="0.35">
      <c r="A48" s="50">
        <v>1</v>
      </c>
      <c r="B48" s="51">
        <v>47</v>
      </c>
      <c r="C48" s="51" t="s">
        <v>82</v>
      </c>
      <c r="D48" s="51">
        <v>43</v>
      </c>
      <c r="E48" s="52">
        <v>12</v>
      </c>
      <c r="F48" s="53">
        <f>Inventario[[#This Row],[CAP (cm)]]/PI()</f>
        <v>13.687325105903</v>
      </c>
      <c r="G48" s="56">
        <f>PI()*Inventario[[#This Row],[d (cm)]]^2/40000</f>
        <v>1.4713874488845724E-2</v>
      </c>
      <c r="H48" s="55">
        <f>Inventario[[#This Row],[gi (m²)]]*Inventario[[#This Row],[h (m)]]*0.7</f>
        <v>0.12359654570630409</v>
      </c>
    </row>
    <row r="49" spans="1:8" x14ac:dyDescent="0.35">
      <c r="A49" s="50">
        <v>1</v>
      </c>
      <c r="B49" s="51">
        <v>48</v>
      </c>
      <c r="C49" s="51" t="s">
        <v>79</v>
      </c>
      <c r="D49" s="51">
        <v>36</v>
      </c>
      <c r="E49" s="52">
        <v>4</v>
      </c>
      <c r="F49" s="53">
        <f>Inventario[[#This Row],[CAP (cm)]]/PI()</f>
        <v>11.459155902616464</v>
      </c>
      <c r="G49" s="56">
        <f>PI()*Inventario[[#This Row],[d (cm)]]^2/40000</f>
        <v>1.0313240312354817E-2</v>
      </c>
      <c r="H49" s="55">
        <f>Inventario[[#This Row],[gi (m²)]]*Inventario[[#This Row],[h (m)]]*0.7</f>
        <v>2.8877072874593485E-2</v>
      </c>
    </row>
    <row r="50" spans="1:8" x14ac:dyDescent="0.35">
      <c r="A50" s="50">
        <v>1</v>
      </c>
      <c r="B50" s="51">
        <v>49</v>
      </c>
      <c r="C50" s="51" t="s">
        <v>79</v>
      </c>
      <c r="D50" s="51">
        <v>33</v>
      </c>
      <c r="E50" s="52">
        <v>4</v>
      </c>
      <c r="F50" s="53">
        <f>Inventario[[#This Row],[CAP (cm)]]/PI()</f>
        <v>10.504226244065093</v>
      </c>
      <c r="G50" s="56">
        <f>PI()*Inventario[[#This Row],[d (cm)]]^2/40000</f>
        <v>8.6659866513537007E-3</v>
      </c>
      <c r="H50" s="55">
        <f>Inventario[[#This Row],[gi (m²)]]*Inventario[[#This Row],[h (m)]]*0.7</f>
        <v>2.4264762623790362E-2</v>
      </c>
    </row>
    <row r="51" spans="1:8" x14ac:dyDescent="0.35">
      <c r="A51" s="50">
        <v>1</v>
      </c>
      <c r="B51" s="51">
        <v>50</v>
      </c>
      <c r="C51" s="51" t="s">
        <v>83</v>
      </c>
      <c r="D51" s="51">
        <v>38</v>
      </c>
      <c r="E51" s="52">
        <v>5</v>
      </c>
      <c r="F51" s="53">
        <f>Inventario[[#This Row],[CAP (cm)]]/PI()</f>
        <v>12.095775674984045</v>
      </c>
      <c r="G51" s="56">
        <f>PI()*Inventario[[#This Row],[d (cm)]]^2/40000</f>
        <v>1.1490986891234843E-2</v>
      </c>
      <c r="H51" s="55">
        <f>Inventario[[#This Row],[gi (m²)]]*Inventario[[#This Row],[h (m)]]*0.7</f>
        <v>4.0218454119321949E-2</v>
      </c>
    </row>
    <row r="52" spans="1:8" x14ac:dyDescent="0.35">
      <c r="A52" s="50">
        <v>2</v>
      </c>
      <c r="B52" s="51">
        <v>51</v>
      </c>
      <c r="C52" s="51" t="s">
        <v>83</v>
      </c>
      <c r="D52" s="51">
        <v>50</v>
      </c>
      <c r="E52" s="52">
        <v>6</v>
      </c>
      <c r="F52" s="53">
        <f>Inventario[[#This Row],[CAP (cm)]]/PI()</f>
        <v>15.915494309189533</v>
      </c>
      <c r="G52" s="56">
        <f>PI()*Inventario[[#This Row],[d (cm)]]^2/40000</f>
        <v>1.9894367886486915E-2</v>
      </c>
      <c r="H52" s="55">
        <f>Inventario[[#This Row],[gi (m²)]]*Inventario[[#This Row],[h (m)]]*0.7</f>
        <v>8.3556345123245043E-2</v>
      </c>
    </row>
    <row r="53" spans="1:8" x14ac:dyDescent="0.35">
      <c r="A53" s="50">
        <v>2</v>
      </c>
      <c r="B53" s="51">
        <v>52</v>
      </c>
      <c r="C53" s="51" t="s">
        <v>80</v>
      </c>
      <c r="D53" s="51">
        <v>36</v>
      </c>
      <c r="E53" s="52">
        <v>5</v>
      </c>
      <c r="F53" s="53">
        <f>Inventario[[#This Row],[CAP (cm)]]/PI()</f>
        <v>11.459155902616464</v>
      </c>
      <c r="G53" s="56">
        <f>PI()*Inventario[[#This Row],[d (cm)]]^2/40000</f>
        <v>1.0313240312354817E-2</v>
      </c>
      <c r="H53" s="55">
        <f>Inventario[[#This Row],[gi (m²)]]*Inventario[[#This Row],[h (m)]]*0.7</f>
        <v>3.6096341093241856E-2</v>
      </c>
    </row>
    <row r="54" spans="1:8" x14ac:dyDescent="0.35">
      <c r="A54" s="50">
        <v>2</v>
      </c>
      <c r="B54" s="51">
        <v>53</v>
      </c>
      <c r="C54" s="51" t="s">
        <v>81</v>
      </c>
      <c r="D54" s="51">
        <v>43</v>
      </c>
      <c r="E54" s="52">
        <v>6</v>
      </c>
      <c r="F54" s="53">
        <f>Inventario[[#This Row],[CAP (cm)]]/PI()</f>
        <v>13.687325105903</v>
      </c>
      <c r="G54" s="56">
        <f>PI()*Inventario[[#This Row],[d (cm)]]^2/40000</f>
        <v>1.4713874488845724E-2</v>
      </c>
      <c r="H54" s="55">
        <f>Inventario[[#This Row],[gi (m²)]]*Inventario[[#This Row],[h (m)]]*0.7</f>
        <v>6.1798272853152043E-2</v>
      </c>
    </row>
    <row r="55" spans="1:8" x14ac:dyDescent="0.35">
      <c r="A55" s="50">
        <v>2</v>
      </c>
      <c r="B55" s="51">
        <v>54</v>
      </c>
      <c r="C55" s="51" t="s">
        <v>79</v>
      </c>
      <c r="D55" s="51">
        <v>45</v>
      </c>
      <c r="E55" s="52">
        <v>3</v>
      </c>
      <c r="F55" s="53">
        <f>Inventario[[#This Row],[CAP (cm)]]/PI()</f>
        <v>14.323944878270581</v>
      </c>
      <c r="G55" s="56">
        <f>PI()*Inventario[[#This Row],[d (cm)]]^2/40000</f>
        <v>1.6114437988054404E-2</v>
      </c>
      <c r="H55" s="55">
        <f>Inventario[[#This Row],[gi (m²)]]*Inventario[[#This Row],[h (m)]]*0.7</f>
        <v>3.3840319774914245E-2</v>
      </c>
    </row>
    <row r="56" spans="1:8" x14ac:dyDescent="0.35">
      <c r="A56" s="50">
        <v>2</v>
      </c>
      <c r="B56" s="51">
        <v>55</v>
      </c>
      <c r="C56" s="51" t="s">
        <v>79</v>
      </c>
      <c r="D56" s="51">
        <v>48</v>
      </c>
      <c r="E56" s="52">
        <v>7</v>
      </c>
      <c r="F56" s="53">
        <f>Inventario[[#This Row],[CAP (cm)]]/PI()</f>
        <v>15.278874536821952</v>
      </c>
      <c r="G56" s="56">
        <f>PI()*Inventario[[#This Row],[d (cm)]]^2/40000</f>
        <v>1.8334649444186342E-2</v>
      </c>
      <c r="H56" s="55">
        <f>Inventario[[#This Row],[gi (m²)]]*Inventario[[#This Row],[h (m)]]*0.7</f>
        <v>8.9839782276513069E-2</v>
      </c>
    </row>
    <row r="57" spans="1:8" x14ac:dyDescent="0.35">
      <c r="A57" s="50">
        <v>2</v>
      </c>
      <c r="B57" s="51">
        <v>56</v>
      </c>
      <c r="C57" s="51" t="s">
        <v>81</v>
      </c>
      <c r="D57" s="51">
        <v>34</v>
      </c>
      <c r="E57" s="52">
        <v>6</v>
      </c>
      <c r="F57" s="53">
        <f>Inventario[[#This Row],[CAP (cm)]]/PI()</f>
        <v>10.822536130248883</v>
      </c>
      <c r="G57" s="56">
        <f>PI()*Inventario[[#This Row],[d (cm)]]^2/40000</f>
        <v>9.1991557107115492E-3</v>
      </c>
      <c r="H57" s="55">
        <f>Inventario[[#This Row],[gi (m²)]]*Inventario[[#This Row],[h (m)]]*0.7</f>
        <v>3.8636453984988502E-2</v>
      </c>
    </row>
    <row r="58" spans="1:8" x14ac:dyDescent="0.35">
      <c r="A58" s="50">
        <v>2</v>
      </c>
      <c r="B58" s="51">
        <v>57</v>
      </c>
      <c r="C58" s="51" t="s">
        <v>81</v>
      </c>
      <c r="D58" s="51">
        <v>37</v>
      </c>
      <c r="E58" s="52">
        <v>4</v>
      </c>
      <c r="F58" s="53">
        <f>Inventario[[#This Row],[CAP (cm)]]/PI()</f>
        <v>11.777465788800255</v>
      </c>
      <c r="G58" s="56">
        <f>PI()*Inventario[[#This Row],[d (cm)]]^2/40000</f>
        <v>1.0894155854640234E-2</v>
      </c>
      <c r="H58" s="55">
        <f>Inventario[[#This Row],[gi (m²)]]*Inventario[[#This Row],[h (m)]]*0.7</f>
        <v>3.0503636392992653E-2</v>
      </c>
    </row>
    <row r="59" spans="1:8" x14ac:dyDescent="0.35">
      <c r="A59" s="50">
        <v>2</v>
      </c>
      <c r="B59" s="51">
        <v>58</v>
      </c>
      <c r="C59" s="51" t="s">
        <v>81</v>
      </c>
      <c r="D59" s="51">
        <v>37</v>
      </c>
      <c r="E59" s="52">
        <v>5</v>
      </c>
      <c r="F59" s="53">
        <f>Inventario[[#This Row],[CAP (cm)]]/PI()</f>
        <v>11.777465788800255</v>
      </c>
      <c r="G59" s="56">
        <f>PI()*Inventario[[#This Row],[d (cm)]]^2/40000</f>
        <v>1.0894155854640234E-2</v>
      </c>
      <c r="H59" s="55">
        <f>Inventario[[#This Row],[gi (m²)]]*Inventario[[#This Row],[h (m)]]*0.7</f>
        <v>3.812954549124082E-2</v>
      </c>
    </row>
    <row r="60" spans="1:8" x14ac:dyDescent="0.35">
      <c r="A60" s="50">
        <v>2</v>
      </c>
      <c r="B60" s="51">
        <v>59</v>
      </c>
      <c r="C60" s="51" t="s">
        <v>80</v>
      </c>
      <c r="D60" s="51">
        <v>36</v>
      </c>
      <c r="E60" s="52">
        <v>5</v>
      </c>
      <c r="F60" s="53">
        <f>Inventario[[#This Row],[CAP (cm)]]/PI()</f>
        <v>11.459155902616464</v>
      </c>
      <c r="G60" s="56">
        <f>PI()*Inventario[[#This Row],[d (cm)]]^2/40000</f>
        <v>1.0313240312354817E-2</v>
      </c>
      <c r="H60" s="55">
        <f>Inventario[[#This Row],[gi (m²)]]*Inventario[[#This Row],[h (m)]]*0.7</f>
        <v>3.6096341093241856E-2</v>
      </c>
    </row>
    <row r="61" spans="1:8" x14ac:dyDescent="0.35">
      <c r="A61" s="50">
        <v>2</v>
      </c>
      <c r="B61" s="51">
        <v>60</v>
      </c>
      <c r="C61" s="51" t="s">
        <v>79</v>
      </c>
      <c r="D61" s="51">
        <v>75</v>
      </c>
      <c r="E61" s="52">
        <v>10</v>
      </c>
      <c r="F61" s="53">
        <f>Inventario[[#This Row],[CAP (cm)]]/PI()</f>
        <v>23.8732414637843</v>
      </c>
      <c r="G61" s="56">
        <f>PI()*Inventario[[#This Row],[d (cm)]]^2/40000</f>
        <v>4.4762327744595556E-2</v>
      </c>
      <c r="H61" s="55">
        <f>Inventario[[#This Row],[gi (m²)]]*Inventario[[#This Row],[h (m)]]*0.7</f>
        <v>0.31333629421216885</v>
      </c>
    </row>
    <row r="62" spans="1:8" x14ac:dyDescent="0.35">
      <c r="A62" s="50">
        <v>2</v>
      </c>
      <c r="B62" s="51">
        <v>61</v>
      </c>
      <c r="C62" s="51" t="s">
        <v>81</v>
      </c>
      <c r="D62" s="51">
        <v>38</v>
      </c>
      <c r="E62" s="52">
        <v>8</v>
      </c>
      <c r="F62" s="53">
        <f>Inventario[[#This Row],[CAP (cm)]]/PI()</f>
        <v>12.095775674984045</v>
      </c>
      <c r="G62" s="56">
        <f>PI()*Inventario[[#This Row],[d (cm)]]^2/40000</f>
        <v>1.1490986891234843E-2</v>
      </c>
      <c r="H62" s="55">
        <f>Inventario[[#This Row],[gi (m²)]]*Inventario[[#This Row],[h (m)]]*0.7</f>
        <v>6.4349526590915113E-2</v>
      </c>
    </row>
    <row r="63" spans="1:8" x14ac:dyDescent="0.35">
      <c r="A63" s="50">
        <v>2</v>
      </c>
      <c r="B63" s="51">
        <v>62</v>
      </c>
      <c r="C63" s="51" t="s">
        <v>81</v>
      </c>
      <c r="D63" s="51">
        <v>39</v>
      </c>
      <c r="E63" s="52">
        <v>10</v>
      </c>
      <c r="F63" s="53">
        <f>Inventario[[#This Row],[CAP (cm)]]/PI()</f>
        <v>12.414085561167836</v>
      </c>
      <c r="G63" s="56">
        <f>PI()*Inventario[[#This Row],[d (cm)]]^2/40000</f>
        <v>1.2103733422138638E-2</v>
      </c>
      <c r="H63" s="55">
        <f>Inventario[[#This Row],[gi (m²)]]*Inventario[[#This Row],[h (m)]]*0.7</f>
        <v>8.4726133954970459E-2</v>
      </c>
    </row>
    <row r="64" spans="1:8" x14ac:dyDescent="0.35">
      <c r="A64" s="50">
        <v>2</v>
      </c>
      <c r="B64" s="51">
        <v>63</v>
      </c>
      <c r="C64" s="51" t="s">
        <v>81</v>
      </c>
      <c r="D64" s="51">
        <v>36</v>
      </c>
      <c r="E64" s="52">
        <v>9</v>
      </c>
      <c r="F64" s="53">
        <f>Inventario[[#This Row],[CAP (cm)]]/PI()</f>
        <v>11.459155902616464</v>
      </c>
      <c r="G64" s="56">
        <f>PI()*Inventario[[#This Row],[d (cm)]]^2/40000</f>
        <v>1.0313240312354817E-2</v>
      </c>
      <c r="H64" s="55">
        <f>Inventario[[#This Row],[gi (m²)]]*Inventario[[#This Row],[h (m)]]*0.7</f>
        <v>6.4973413967835333E-2</v>
      </c>
    </row>
    <row r="65" spans="1:8" x14ac:dyDescent="0.35">
      <c r="A65" s="50">
        <v>2</v>
      </c>
      <c r="B65" s="51">
        <v>64</v>
      </c>
      <c r="C65" s="51" t="s">
        <v>84</v>
      </c>
      <c r="D65" s="51">
        <v>47</v>
      </c>
      <c r="E65" s="52">
        <v>12</v>
      </c>
      <c r="F65" s="53">
        <f>Inventario[[#This Row],[CAP (cm)]]/PI()</f>
        <v>14.960564650638162</v>
      </c>
      <c r="G65" s="56">
        <f>PI()*Inventario[[#This Row],[d (cm)]]^2/40000</f>
        <v>1.7578663464499839E-2</v>
      </c>
      <c r="H65" s="55">
        <f>Inventario[[#This Row],[gi (m²)]]*Inventario[[#This Row],[h (m)]]*0.7</f>
        <v>0.14766077310179865</v>
      </c>
    </row>
    <row r="66" spans="1:8" x14ac:dyDescent="0.35">
      <c r="A66" s="50">
        <v>2</v>
      </c>
      <c r="B66" s="51">
        <v>65</v>
      </c>
      <c r="C66" s="51" t="s">
        <v>85</v>
      </c>
      <c r="D66" s="51">
        <v>36</v>
      </c>
      <c r="E66" s="52">
        <v>10</v>
      </c>
      <c r="F66" s="53">
        <f>Inventario[[#This Row],[CAP (cm)]]/PI()</f>
        <v>11.459155902616464</v>
      </c>
      <c r="G66" s="56">
        <f>PI()*Inventario[[#This Row],[d (cm)]]^2/40000</f>
        <v>1.0313240312354817E-2</v>
      </c>
      <c r="H66" s="55">
        <f>Inventario[[#This Row],[gi (m²)]]*Inventario[[#This Row],[h (m)]]*0.7</f>
        <v>7.2192682186483711E-2</v>
      </c>
    </row>
    <row r="67" spans="1:8" x14ac:dyDescent="0.35">
      <c r="A67" s="50">
        <v>2</v>
      </c>
      <c r="B67" s="51">
        <v>66</v>
      </c>
      <c r="C67" s="51" t="s">
        <v>73</v>
      </c>
      <c r="D67" s="51">
        <v>46</v>
      </c>
      <c r="E67" s="52">
        <v>8</v>
      </c>
      <c r="F67" s="53">
        <f>Inventario[[#This Row],[CAP (cm)]]/PI()</f>
        <v>14.642254764454371</v>
      </c>
      <c r="G67" s="56">
        <f>PI()*Inventario[[#This Row],[d (cm)]]^2/40000</f>
        <v>1.6838592979122526E-2</v>
      </c>
      <c r="H67" s="55">
        <f>Inventario[[#This Row],[gi (m²)]]*Inventario[[#This Row],[h (m)]]*0.7</f>
        <v>9.429612068308614E-2</v>
      </c>
    </row>
    <row r="68" spans="1:8" x14ac:dyDescent="0.35">
      <c r="A68" s="50">
        <v>2</v>
      </c>
      <c r="B68" s="51">
        <v>67</v>
      </c>
      <c r="C68" s="51" t="s">
        <v>84</v>
      </c>
      <c r="D68" s="51">
        <v>48</v>
      </c>
      <c r="E68" s="52">
        <v>12</v>
      </c>
      <c r="F68" s="53">
        <f>Inventario[[#This Row],[CAP (cm)]]/PI()</f>
        <v>15.278874536821952</v>
      </c>
      <c r="G68" s="56">
        <f>PI()*Inventario[[#This Row],[d (cm)]]^2/40000</f>
        <v>1.8334649444186342E-2</v>
      </c>
      <c r="H68" s="55">
        <f>Inventario[[#This Row],[gi (m²)]]*Inventario[[#This Row],[h (m)]]*0.7</f>
        <v>0.15401105533116527</v>
      </c>
    </row>
    <row r="69" spans="1:8" x14ac:dyDescent="0.35">
      <c r="A69" s="50">
        <v>2</v>
      </c>
      <c r="B69" s="51">
        <v>68</v>
      </c>
      <c r="C69" s="51" t="s">
        <v>84</v>
      </c>
      <c r="D69" s="51">
        <v>51</v>
      </c>
      <c r="E69" s="52">
        <v>13</v>
      </c>
      <c r="F69" s="53">
        <f>Inventario[[#This Row],[CAP (cm)]]/PI()</f>
        <v>16.233804195373324</v>
      </c>
      <c r="G69" s="56">
        <f>PI()*Inventario[[#This Row],[d (cm)]]^2/40000</f>
        <v>2.0698100349100988E-2</v>
      </c>
      <c r="H69" s="55">
        <f>Inventario[[#This Row],[gi (m²)]]*Inventario[[#This Row],[h (m)]]*0.7</f>
        <v>0.18835271317681898</v>
      </c>
    </row>
    <row r="70" spans="1:8" x14ac:dyDescent="0.35">
      <c r="A70" s="50">
        <v>2</v>
      </c>
      <c r="B70" s="51">
        <v>69</v>
      </c>
      <c r="C70" s="51" t="s">
        <v>86</v>
      </c>
      <c r="D70" s="51">
        <v>38</v>
      </c>
      <c r="E70" s="52">
        <v>8</v>
      </c>
      <c r="F70" s="53">
        <f>Inventario[[#This Row],[CAP (cm)]]/PI()</f>
        <v>12.095775674984045</v>
      </c>
      <c r="G70" s="56">
        <f>PI()*Inventario[[#This Row],[d (cm)]]^2/40000</f>
        <v>1.1490986891234843E-2</v>
      </c>
      <c r="H70" s="55">
        <f>Inventario[[#This Row],[gi (m²)]]*Inventario[[#This Row],[h (m)]]*0.7</f>
        <v>6.4349526590915113E-2</v>
      </c>
    </row>
    <row r="71" spans="1:8" x14ac:dyDescent="0.35">
      <c r="A71" s="50">
        <v>2</v>
      </c>
      <c r="B71" s="51">
        <v>70</v>
      </c>
      <c r="C71" s="51" t="s">
        <v>79</v>
      </c>
      <c r="D71" s="51">
        <v>32</v>
      </c>
      <c r="E71" s="52">
        <v>3</v>
      </c>
      <c r="F71" s="53">
        <f>Inventario[[#This Row],[CAP (cm)]]/PI()</f>
        <v>10.185916357881302</v>
      </c>
      <c r="G71" s="56">
        <f>PI()*Inventario[[#This Row],[d (cm)]]^2/40000</f>
        <v>8.1487330863050413E-3</v>
      </c>
      <c r="H71" s="55">
        <f>Inventario[[#This Row],[gi (m²)]]*Inventario[[#This Row],[h (m)]]*0.7</f>
        <v>1.7112339481240586E-2</v>
      </c>
    </row>
    <row r="72" spans="1:8" x14ac:dyDescent="0.35">
      <c r="A72" s="50">
        <v>2</v>
      </c>
      <c r="B72" s="51">
        <v>71</v>
      </c>
      <c r="C72" s="51" t="s">
        <v>79</v>
      </c>
      <c r="D72" s="51">
        <v>44</v>
      </c>
      <c r="E72" s="52">
        <v>3</v>
      </c>
      <c r="F72" s="53">
        <f>Inventario[[#This Row],[CAP (cm)]]/PI()</f>
        <v>14.00563499208679</v>
      </c>
      <c r="G72" s="56">
        <f>PI()*Inventario[[#This Row],[d (cm)]]^2/40000</f>
        <v>1.5406198491295471E-2</v>
      </c>
      <c r="H72" s="55">
        <f>Inventario[[#This Row],[gi (m²)]]*Inventario[[#This Row],[h (m)]]*0.7</f>
        <v>3.2353016831720482E-2</v>
      </c>
    </row>
    <row r="73" spans="1:8" x14ac:dyDescent="0.35">
      <c r="A73" s="50">
        <v>2</v>
      </c>
      <c r="B73" s="51">
        <v>72</v>
      </c>
      <c r="C73" s="51" t="s">
        <v>79</v>
      </c>
      <c r="D73" s="51">
        <v>42</v>
      </c>
      <c r="E73" s="52">
        <v>6</v>
      </c>
      <c r="F73" s="53">
        <f>Inventario[[#This Row],[CAP (cm)]]/PI()</f>
        <v>13.369015219719209</v>
      </c>
      <c r="G73" s="56">
        <f>PI()*Inventario[[#This Row],[d (cm)]]^2/40000</f>
        <v>1.4037465980705171E-2</v>
      </c>
      <c r="H73" s="55">
        <f>Inventario[[#This Row],[gi (m²)]]*Inventario[[#This Row],[h (m)]]*0.7</f>
        <v>5.8957357118961717E-2</v>
      </c>
    </row>
    <row r="74" spans="1:8" x14ac:dyDescent="0.35">
      <c r="A74" s="50">
        <v>2</v>
      </c>
      <c r="B74" s="51">
        <v>73</v>
      </c>
      <c r="C74" s="51" t="s">
        <v>79</v>
      </c>
      <c r="D74" s="51">
        <v>31</v>
      </c>
      <c r="E74" s="52">
        <v>5</v>
      </c>
      <c r="F74" s="53">
        <f>Inventario[[#This Row],[CAP (cm)]]/PI()</f>
        <v>9.8676064716975116</v>
      </c>
      <c r="G74" s="56">
        <f>PI()*Inventario[[#This Row],[d (cm)]]^2/40000</f>
        <v>7.6473950155655727E-3</v>
      </c>
      <c r="H74" s="55">
        <f>Inventario[[#This Row],[gi (m²)]]*Inventario[[#This Row],[h (m)]]*0.7</f>
        <v>2.6765882554479502E-2</v>
      </c>
    </row>
    <row r="75" spans="1:8" x14ac:dyDescent="0.35">
      <c r="A75" s="50">
        <v>2</v>
      </c>
      <c r="B75" s="51">
        <v>74</v>
      </c>
      <c r="C75" s="51" t="s">
        <v>80</v>
      </c>
      <c r="D75" s="51">
        <v>34</v>
      </c>
      <c r="E75" s="52">
        <v>6</v>
      </c>
      <c r="F75" s="53">
        <f>Inventario[[#This Row],[CAP (cm)]]/PI()</f>
        <v>10.822536130248883</v>
      </c>
      <c r="G75" s="56">
        <f>PI()*Inventario[[#This Row],[d (cm)]]^2/40000</f>
        <v>9.1991557107115492E-3</v>
      </c>
      <c r="H75" s="55">
        <f>Inventario[[#This Row],[gi (m²)]]*Inventario[[#This Row],[h (m)]]*0.7</f>
        <v>3.8636453984988502E-2</v>
      </c>
    </row>
    <row r="76" spans="1:8" x14ac:dyDescent="0.35">
      <c r="A76" s="50">
        <v>2</v>
      </c>
      <c r="B76" s="51">
        <v>75</v>
      </c>
      <c r="C76" s="51" t="s">
        <v>77</v>
      </c>
      <c r="D76" s="51">
        <v>38</v>
      </c>
      <c r="E76" s="52">
        <v>6</v>
      </c>
      <c r="F76" s="53">
        <f>Inventario[[#This Row],[CAP (cm)]]/PI()</f>
        <v>12.095775674984045</v>
      </c>
      <c r="G76" s="56">
        <f>PI()*Inventario[[#This Row],[d (cm)]]^2/40000</f>
        <v>1.1490986891234843E-2</v>
      </c>
      <c r="H76" s="55">
        <f>Inventario[[#This Row],[gi (m²)]]*Inventario[[#This Row],[h (m)]]*0.7</f>
        <v>4.8262144943186334E-2</v>
      </c>
    </row>
    <row r="77" spans="1:8" x14ac:dyDescent="0.35">
      <c r="A77" s="50">
        <v>2</v>
      </c>
      <c r="B77" s="51">
        <v>76</v>
      </c>
      <c r="C77" s="51" t="s">
        <v>84</v>
      </c>
      <c r="D77" s="51">
        <v>34</v>
      </c>
      <c r="E77" s="52">
        <v>10</v>
      </c>
      <c r="F77" s="53">
        <f>Inventario[[#This Row],[CAP (cm)]]/PI()</f>
        <v>10.822536130248883</v>
      </c>
      <c r="G77" s="56">
        <f>PI()*Inventario[[#This Row],[d (cm)]]^2/40000</f>
        <v>9.1991557107115492E-3</v>
      </c>
      <c r="H77" s="55">
        <f>Inventario[[#This Row],[gi (m²)]]*Inventario[[#This Row],[h (m)]]*0.7</f>
        <v>6.4394089974980834E-2</v>
      </c>
    </row>
    <row r="78" spans="1:8" x14ac:dyDescent="0.35">
      <c r="A78" s="50">
        <v>2</v>
      </c>
      <c r="B78" s="51">
        <v>77</v>
      </c>
      <c r="C78" s="51" t="s">
        <v>87</v>
      </c>
      <c r="D78" s="51">
        <v>38</v>
      </c>
      <c r="E78" s="52">
        <v>7</v>
      </c>
      <c r="F78" s="53">
        <f>Inventario[[#This Row],[CAP (cm)]]/PI()</f>
        <v>12.095775674984045</v>
      </c>
      <c r="G78" s="56">
        <f>PI()*Inventario[[#This Row],[d (cm)]]^2/40000</f>
        <v>1.1490986891234843E-2</v>
      </c>
      <c r="H78" s="55">
        <f>Inventario[[#This Row],[gi (m²)]]*Inventario[[#This Row],[h (m)]]*0.7</f>
        <v>5.6305835767050727E-2</v>
      </c>
    </row>
    <row r="79" spans="1:8" x14ac:dyDescent="0.35">
      <c r="A79" s="50">
        <v>2</v>
      </c>
      <c r="B79" s="51">
        <v>78</v>
      </c>
      <c r="C79" s="51" t="s">
        <v>87</v>
      </c>
      <c r="D79" s="51">
        <v>35</v>
      </c>
      <c r="E79" s="52">
        <v>7</v>
      </c>
      <c r="F79" s="53">
        <f>Inventario[[#This Row],[CAP (cm)]]/PI()</f>
        <v>11.140846016432674</v>
      </c>
      <c r="G79" s="56">
        <f>PI()*Inventario[[#This Row],[d (cm)]]^2/40000</f>
        <v>9.7482402643785885E-3</v>
      </c>
      <c r="H79" s="55">
        <f>Inventario[[#This Row],[gi (m²)]]*Inventario[[#This Row],[h (m)]]*0.7</f>
        <v>4.7766377295455076E-2</v>
      </c>
    </row>
    <row r="80" spans="1:8" x14ac:dyDescent="0.35">
      <c r="A80" s="50">
        <v>2</v>
      </c>
      <c r="B80" s="51">
        <v>79</v>
      </c>
      <c r="C80" s="51" t="s">
        <v>88</v>
      </c>
      <c r="D80" s="51">
        <v>45</v>
      </c>
      <c r="E80" s="52">
        <v>7</v>
      </c>
      <c r="F80" s="53">
        <f>Inventario[[#This Row],[CAP (cm)]]/PI()</f>
        <v>14.323944878270581</v>
      </c>
      <c r="G80" s="56">
        <f>PI()*Inventario[[#This Row],[d (cm)]]^2/40000</f>
        <v>1.6114437988054404E-2</v>
      </c>
      <c r="H80" s="55">
        <f>Inventario[[#This Row],[gi (m²)]]*Inventario[[#This Row],[h (m)]]*0.7</f>
        <v>7.8960746141466587E-2</v>
      </c>
    </row>
    <row r="81" spans="1:8" x14ac:dyDescent="0.35">
      <c r="A81" s="50">
        <v>2</v>
      </c>
      <c r="B81" s="51">
        <v>80</v>
      </c>
      <c r="C81" s="51" t="s">
        <v>79</v>
      </c>
      <c r="D81" s="51">
        <v>54</v>
      </c>
      <c r="E81" s="52">
        <v>5</v>
      </c>
      <c r="F81" s="53">
        <f>Inventario[[#This Row],[CAP (cm)]]/PI()</f>
        <v>17.188733853924695</v>
      </c>
      <c r="G81" s="56">
        <f>PI()*Inventario[[#This Row],[d (cm)]]^2/40000</f>
        <v>2.3204790702798336E-2</v>
      </c>
      <c r="H81" s="55">
        <f>Inventario[[#This Row],[gi (m²)]]*Inventario[[#This Row],[h (m)]]*0.7</f>
        <v>8.121676745979417E-2</v>
      </c>
    </row>
    <row r="82" spans="1:8" x14ac:dyDescent="0.35">
      <c r="A82" s="50">
        <v>2</v>
      </c>
      <c r="B82" s="51">
        <v>81</v>
      </c>
      <c r="C82" s="51" t="s">
        <v>79</v>
      </c>
      <c r="D82" s="51">
        <v>37</v>
      </c>
      <c r="E82" s="52">
        <v>3</v>
      </c>
      <c r="F82" s="53">
        <f>Inventario[[#This Row],[CAP (cm)]]/PI()</f>
        <v>11.777465788800255</v>
      </c>
      <c r="G82" s="56">
        <f>PI()*Inventario[[#This Row],[d (cm)]]^2/40000</f>
        <v>1.0894155854640234E-2</v>
      </c>
      <c r="H82" s="55">
        <f>Inventario[[#This Row],[gi (m²)]]*Inventario[[#This Row],[h (m)]]*0.7</f>
        <v>2.287772729474449E-2</v>
      </c>
    </row>
    <row r="83" spans="1:8" x14ac:dyDescent="0.35">
      <c r="A83" s="50">
        <v>2</v>
      </c>
      <c r="B83" s="51">
        <v>82</v>
      </c>
      <c r="C83" s="51" t="s">
        <v>82</v>
      </c>
      <c r="D83" s="51">
        <v>32</v>
      </c>
      <c r="E83" s="52">
        <v>5</v>
      </c>
      <c r="F83" s="53">
        <f>Inventario[[#This Row],[CAP (cm)]]/PI()</f>
        <v>10.185916357881302</v>
      </c>
      <c r="G83" s="56">
        <f>PI()*Inventario[[#This Row],[d (cm)]]^2/40000</f>
        <v>8.1487330863050413E-3</v>
      </c>
      <c r="H83" s="55">
        <f>Inventario[[#This Row],[gi (m²)]]*Inventario[[#This Row],[h (m)]]*0.7</f>
        <v>2.8520565802067639E-2</v>
      </c>
    </row>
    <row r="84" spans="1:8" x14ac:dyDescent="0.35">
      <c r="A84" s="50">
        <v>2</v>
      </c>
      <c r="B84" s="51">
        <v>83</v>
      </c>
      <c r="C84" s="51" t="s">
        <v>80</v>
      </c>
      <c r="D84" s="51">
        <v>37</v>
      </c>
      <c r="E84" s="52">
        <v>5</v>
      </c>
      <c r="F84" s="53">
        <f>Inventario[[#This Row],[CAP (cm)]]/PI()</f>
        <v>11.777465788800255</v>
      </c>
      <c r="G84" s="56">
        <f>PI()*Inventario[[#This Row],[d (cm)]]^2/40000</f>
        <v>1.0894155854640234E-2</v>
      </c>
      <c r="H84" s="55">
        <f>Inventario[[#This Row],[gi (m²)]]*Inventario[[#This Row],[h (m)]]*0.7</f>
        <v>3.812954549124082E-2</v>
      </c>
    </row>
    <row r="85" spans="1:8" x14ac:dyDescent="0.35">
      <c r="A85" s="50">
        <v>2</v>
      </c>
      <c r="B85" s="51">
        <v>84</v>
      </c>
      <c r="C85" s="51" t="s">
        <v>79</v>
      </c>
      <c r="D85" s="51">
        <v>38</v>
      </c>
      <c r="E85" s="52">
        <v>8</v>
      </c>
      <c r="F85" s="53">
        <f>Inventario[[#This Row],[CAP (cm)]]/PI()</f>
        <v>12.095775674984045</v>
      </c>
      <c r="G85" s="56">
        <f>PI()*Inventario[[#This Row],[d (cm)]]^2/40000</f>
        <v>1.1490986891234843E-2</v>
      </c>
      <c r="H85" s="55">
        <f>Inventario[[#This Row],[gi (m²)]]*Inventario[[#This Row],[h (m)]]*0.7</f>
        <v>6.4349526590915113E-2</v>
      </c>
    </row>
    <row r="86" spans="1:8" x14ac:dyDescent="0.35">
      <c r="A86" s="50">
        <v>2</v>
      </c>
      <c r="B86" s="51">
        <v>85</v>
      </c>
      <c r="C86" s="51" t="s">
        <v>77</v>
      </c>
      <c r="D86" s="51">
        <v>37</v>
      </c>
      <c r="E86" s="52">
        <v>7</v>
      </c>
      <c r="F86" s="53">
        <f>Inventario[[#This Row],[CAP (cm)]]/PI()</f>
        <v>11.777465788800255</v>
      </c>
      <c r="G86" s="56">
        <f>PI()*Inventario[[#This Row],[d (cm)]]^2/40000</f>
        <v>1.0894155854640234E-2</v>
      </c>
      <c r="H86" s="55">
        <f>Inventario[[#This Row],[gi (m²)]]*Inventario[[#This Row],[h (m)]]*0.7</f>
        <v>5.3381363687737146E-2</v>
      </c>
    </row>
    <row r="87" spans="1:8" x14ac:dyDescent="0.35">
      <c r="A87" s="50">
        <v>2</v>
      </c>
      <c r="B87" s="51">
        <v>86</v>
      </c>
      <c r="C87" s="51" t="s">
        <v>85</v>
      </c>
      <c r="D87" s="51">
        <v>32</v>
      </c>
      <c r="E87" s="52">
        <v>5</v>
      </c>
      <c r="F87" s="53">
        <f>Inventario[[#This Row],[CAP (cm)]]/PI()</f>
        <v>10.185916357881302</v>
      </c>
      <c r="G87" s="56">
        <f>PI()*Inventario[[#This Row],[d (cm)]]^2/40000</f>
        <v>8.1487330863050413E-3</v>
      </c>
      <c r="H87" s="55">
        <f>Inventario[[#This Row],[gi (m²)]]*Inventario[[#This Row],[h (m)]]*0.7</f>
        <v>2.8520565802067639E-2</v>
      </c>
    </row>
    <row r="88" spans="1:8" x14ac:dyDescent="0.35">
      <c r="A88" s="50">
        <v>2</v>
      </c>
      <c r="B88" s="51">
        <v>87</v>
      </c>
      <c r="C88" s="51" t="s">
        <v>79</v>
      </c>
      <c r="D88" s="51">
        <v>44</v>
      </c>
      <c r="E88" s="52">
        <v>8</v>
      </c>
      <c r="F88" s="53">
        <f>Inventario[[#This Row],[CAP (cm)]]/PI()</f>
        <v>14.00563499208679</v>
      </c>
      <c r="G88" s="56">
        <f>PI()*Inventario[[#This Row],[d (cm)]]^2/40000</f>
        <v>1.5406198491295471E-2</v>
      </c>
      <c r="H88" s="55">
        <f>Inventario[[#This Row],[gi (m²)]]*Inventario[[#This Row],[h (m)]]*0.7</f>
        <v>8.6274711551254629E-2</v>
      </c>
    </row>
    <row r="89" spans="1:8" x14ac:dyDescent="0.35">
      <c r="A89" s="50">
        <v>2</v>
      </c>
      <c r="B89" s="51">
        <v>88</v>
      </c>
      <c r="C89" s="51" t="s">
        <v>79</v>
      </c>
      <c r="D89" s="51">
        <v>49</v>
      </c>
      <c r="E89" s="52">
        <v>8</v>
      </c>
      <c r="F89" s="53">
        <f>Inventario[[#This Row],[CAP (cm)]]/PI()</f>
        <v>15.597184423005743</v>
      </c>
      <c r="G89" s="56">
        <f>PI()*Inventario[[#This Row],[d (cm)]]^2/40000</f>
        <v>1.9106550918182034E-2</v>
      </c>
      <c r="H89" s="55">
        <f>Inventario[[#This Row],[gi (m²)]]*Inventario[[#This Row],[h (m)]]*0.7</f>
        <v>0.10699668514181938</v>
      </c>
    </row>
    <row r="90" spans="1:8" x14ac:dyDescent="0.35">
      <c r="A90" s="50">
        <v>2</v>
      </c>
      <c r="B90" s="51">
        <v>89</v>
      </c>
      <c r="C90" s="51" t="s">
        <v>79</v>
      </c>
      <c r="D90" s="51">
        <v>56</v>
      </c>
      <c r="E90" s="52">
        <v>9</v>
      </c>
      <c r="F90" s="53">
        <f>Inventario[[#This Row],[CAP (cm)]]/PI()</f>
        <v>17.82535362629228</v>
      </c>
      <c r="G90" s="56">
        <f>PI()*Inventario[[#This Row],[d (cm)]]^2/40000</f>
        <v>2.4955495076809196E-2</v>
      </c>
      <c r="H90" s="55">
        <f>Inventario[[#This Row],[gi (m²)]]*Inventario[[#This Row],[h (m)]]*0.7</f>
        <v>0.15721961898389791</v>
      </c>
    </row>
    <row r="91" spans="1:8" x14ac:dyDescent="0.35">
      <c r="A91" s="50">
        <v>2</v>
      </c>
      <c r="B91" s="51">
        <v>90</v>
      </c>
      <c r="C91" s="51" t="s">
        <v>79</v>
      </c>
      <c r="D91" s="51">
        <v>67</v>
      </c>
      <c r="E91" s="52">
        <v>7</v>
      </c>
      <c r="F91" s="53">
        <f>Inventario[[#This Row],[CAP (cm)]]/PI()</f>
        <v>21.326762374313976</v>
      </c>
      <c r="G91" s="56">
        <f>PI()*Inventario[[#This Row],[d (cm)]]^2/40000</f>
        <v>3.5722326976975909E-2</v>
      </c>
      <c r="H91" s="55">
        <f>Inventario[[#This Row],[gi (m²)]]*Inventario[[#This Row],[h (m)]]*0.7</f>
        <v>0.17503940218718195</v>
      </c>
    </row>
    <row r="92" spans="1:8" x14ac:dyDescent="0.35">
      <c r="A92" s="50">
        <v>2</v>
      </c>
      <c r="B92" s="51">
        <v>91</v>
      </c>
      <c r="C92" s="51" t="s">
        <v>80</v>
      </c>
      <c r="D92" s="51">
        <v>32</v>
      </c>
      <c r="E92" s="52">
        <v>7</v>
      </c>
      <c r="F92" s="53">
        <f>Inventario[[#This Row],[CAP (cm)]]/PI()</f>
        <v>10.185916357881302</v>
      </c>
      <c r="G92" s="56">
        <f>PI()*Inventario[[#This Row],[d (cm)]]^2/40000</f>
        <v>8.1487330863050413E-3</v>
      </c>
      <c r="H92" s="55">
        <f>Inventario[[#This Row],[gi (m²)]]*Inventario[[#This Row],[h (m)]]*0.7</f>
        <v>3.9928792122894699E-2</v>
      </c>
    </row>
    <row r="93" spans="1:8" x14ac:dyDescent="0.35">
      <c r="A93" s="50">
        <v>2</v>
      </c>
      <c r="B93" s="51">
        <v>92</v>
      </c>
      <c r="C93" s="51" t="s">
        <v>79</v>
      </c>
      <c r="D93" s="51">
        <v>37</v>
      </c>
      <c r="E93" s="52">
        <v>6</v>
      </c>
      <c r="F93" s="53">
        <f>Inventario[[#This Row],[CAP (cm)]]/PI()</f>
        <v>11.777465788800255</v>
      </c>
      <c r="G93" s="56">
        <f>PI()*Inventario[[#This Row],[d (cm)]]^2/40000</f>
        <v>1.0894155854640234E-2</v>
      </c>
      <c r="H93" s="55">
        <f>Inventario[[#This Row],[gi (m²)]]*Inventario[[#This Row],[h (m)]]*0.7</f>
        <v>4.5755454589488979E-2</v>
      </c>
    </row>
    <row r="94" spans="1:8" x14ac:dyDescent="0.35">
      <c r="A94" s="50">
        <v>2</v>
      </c>
      <c r="B94" s="51">
        <v>93</v>
      </c>
      <c r="C94" s="51" t="s">
        <v>89</v>
      </c>
      <c r="D94" s="51">
        <v>32</v>
      </c>
      <c r="E94" s="52">
        <v>3</v>
      </c>
      <c r="F94" s="53">
        <f>Inventario[[#This Row],[CAP (cm)]]/PI()</f>
        <v>10.185916357881302</v>
      </c>
      <c r="G94" s="56">
        <f>PI()*Inventario[[#This Row],[d (cm)]]^2/40000</f>
        <v>8.1487330863050413E-3</v>
      </c>
      <c r="H94" s="55">
        <f>Inventario[[#This Row],[gi (m²)]]*Inventario[[#This Row],[h (m)]]*0.7</f>
        <v>1.7112339481240586E-2</v>
      </c>
    </row>
    <row r="95" spans="1:8" x14ac:dyDescent="0.35">
      <c r="A95" s="50">
        <v>2</v>
      </c>
      <c r="B95" s="51">
        <v>94</v>
      </c>
      <c r="C95" s="51" t="s">
        <v>79</v>
      </c>
      <c r="D95" s="51">
        <v>40</v>
      </c>
      <c r="E95" s="52">
        <v>5</v>
      </c>
      <c r="F95" s="53">
        <f>Inventario[[#This Row],[CAP (cm)]]/PI()</f>
        <v>12.732395447351628</v>
      </c>
      <c r="G95" s="56">
        <f>PI()*Inventario[[#This Row],[d (cm)]]^2/40000</f>
        <v>1.273239544735163E-2</v>
      </c>
      <c r="H95" s="55">
        <f>Inventario[[#This Row],[gi (m²)]]*Inventario[[#This Row],[h (m)]]*0.7</f>
        <v>4.4563384065730703E-2</v>
      </c>
    </row>
    <row r="96" spans="1:8" x14ac:dyDescent="0.35">
      <c r="A96" s="50">
        <v>2</v>
      </c>
      <c r="B96" s="51">
        <v>95</v>
      </c>
      <c r="C96" s="51" t="s">
        <v>79</v>
      </c>
      <c r="D96" s="51">
        <v>37</v>
      </c>
      <c r="E96" s="52">
        <v>4</v>
      </c>
      <c r="F96" s="53">
        <f>Inventario[[#This Row],[CAP (cm)]]/PI()</f>
        <v>11.777465788800255</v>
      </c>
      <c r="G96" s="56">
        <f>PI()*Inventario[[#This Row],[d (cm)]]^2/40000</f>
        <v>1.0894155854640234E-2</v>
      </c>
      <c r="H96" s="55">
        <f>Inventario[[#This Row],[gi (m²)]]*Inventario[[#This Row],[h (m)]]*0.7</f>
        <v>3.0503636392992653E-2</v>
      </c>
    </row>
    <row r="97" spans="1:8" x14ac:dyDescent="0.35">
      <c r="A97" s="50">
        <v>2</v>
      </c>
      <c r="B97" s="51">
        <v>96</v>
      </c>
      <c r="C97" s="51" t="s">
        <v>79</v>
      </c>
      <c r="D97" s="51">
        <v>41</v>
      </c>
      <c r="E97" s="52">
        <v>5</v>
      </c>
      <c r="F97" s="53">
        <f>Inventario[[#This Row],[CAP (cm)]]/PI()</f>
        <v>13.050705333535419</v>
      </c>
      <c r="G97" s="56">
        <f>PI()*Inventario[[#This Row],[d (cm)]]^2/40000</f>
        <v>1.3376972966873806E-2</v>
      </c>
      <c r="H97" s="55">
        <f>Inventario[[#This Row],[gi (m²)]]*Inventario[[#This Row],[h (m)]]*0.7</f>
        <v>4.6819405384058321E-2</v>
      </c>
    </row>
    <row r="98" spans="1:8" x14ac:dyDescent="0.35">
      <c r="A98" s="50">
        <v>2</v>
      </c>
      <c r="B98" s="51">
        <v>97</v>
      </c>
      <c r="C98" s="51" t="s">
        <v>79</v>
      </c>
      <c r="D98" s="51">
        <v>57</v>
      </c>
      <c r="E98" s="52">
        <v>6</v>
      </c>
      <c r="F98" s="53">
        <f>Inventario[[#This Row],[CAP (cm)]]/PI()</f>
        <v>18.143663512476071</v>
      </c>
      <c r="G98" s="56">
        <f>PI()*Inventario[[#This Row],[d (cm)]]^2/40000</f>
        <v>2.5854720505278404E-2</v>
      </c>
      <c r="H98" s="55">
        <f>Inventario[[#This Row],[gi (m²)]]*Inventario[[#This Row],[h (m)]]*0.7</f>
        <v>0.10858982612216929</v>
      </c>
    </row>
    <row r="99" spans="1:8" x14ac:dyDescent="0.35">
      <c r="A99" s="50">
        <v>2</v>
      </c>
      <c r="B99" s="51">
        <v>98</v>
      </c>
      <c r="C99" s="51" t="s">
        <v>79</v>
      </c>
      <c r="D99" s="51">
        <v>37</v>
      </c>
      <c r="E99" s="52">
        <v>3</v>
      </c>
      <c r="F99" s="53">
        <f>Inventario[[#This Row],[CAP (cm)]]/PI()</f>
        <v>11.777465788800255</v>
      </c>
      <c r="G99" s="56">
        <f>PI()*Inventario[[#This Row],[d (cm)]]^2/40000</f>
        <v>1.0894155854640234E-2</v>
      </c>
      <c r="H99" s="55">
        <f>Inventario[[#This Row],[gi (m²)]]*Inventario[[#This Row],[h (m)]]*0.7</f>
        <v>2.287772729474449E-2</v>
      </c>
    </row>
    <row r="100" spans="1:8" x14ac:dyDescent="0.35">
      <c r="A100" s="50">
        <v>2</v>
      </c>
      <c r="B100" s="51">
        <v>99</v>
      </c>
      <c r="C100" s="51" t="s">
        <v>77</v>
      </c>
      <c r="D100" s="51">
        <v>33</v>
      </c>
      <c r="E100" s="52">
        <v>4</v>
      </c>
      <c r="F100" s="53">
        <f>Inventario[[#This Row],[CAP (cm)]]/PI()</f>
        <v>10.504226244065093</v>
      </c>
      <c r="G100" s="56">
        <f>PI()*Inventario[[#This Row],[d (cm)]]^2/40000</f>
        <v>8.6659866513537007E-3</v>
      </c>
      <c r="H100" s="55">
        <f>Inventario[[#This Row],[gi (m²)]]*Inventario[[#This Row],[h (m)]]*0.7</f>
        <v>2.4264762623790362E-2</v>
      </c>
    </row>
    <row r="101" spans="1:8" x14ac:dyDescent="0.35">
      <c r="A101" s="50">
        <v>2</v>
      </c>
      <c r="B101" s="51">
        <v>100</v>
      </c>
      <c r="C101" s="51" t="s">
        <v>77</v>
      </c>
      <c r="D101" s="51">
        <v>40</v>
      </c>
      <c r="E101" s="52">
        <v>4</v>
      </c>
      <c r="F101" s="53">
        <f>Inventario[[#This Row],[CAP (cm)]]/PI()</f>
        <v>12.732395447351628</v>
      </c>
      <c r="G101" s="56">
        <f>PI()*Inventario[[#This Row],[d (cm)]]^2/40000</f>
        <v>1.273239544735163E-2</v>
      </c>
      <c r="H101" s="55">
        <f>Inventario[[#This Row],[gi (m²)]]*Inventario[[#This Row],[h (m)]]*0.7</f>
        <v>3.5650707252584561E-2</v>
      </c>
    </row>
    <row r="102" spans="1:8" x14ac:dyDescent="0.35">
      <c r="A102" s="50">
        <v>2</v>
      </c>
      <c r="B102" s="51">
        <v>101</v>
      </c>
      <c r="C102" s="51" t="s">
        <v>79</v>
      </c>
      <c r="D102" s="51">
        <v>33</v>
      </c>
      <c r="E102" s="52">
        <v>3</v>
      </c>
      <c r="F102" s="53">
        <f>Inventario[[#This Row],[CAP (cm)]]/PI()</f>
        <v>10.504226244065093</v>
      </c>
      <c r="G102" s="56">
        <f>PI()*Inventario[[#This Row],[d (cm)]]^2/40000</f>
        <v>8.6659866513537007E-3</v>
      </c>
      <c r="H102" s="55">
        <f>Inventario[[#This Row],[gi (m²)]]*Inventario[[#This Row],[h (m)]]*0.7</f>
        <v>1.8198571967842771E-2</v>
      </c>
    </row>
    <row r="103" spans="1:8" x14ac:dyDescent="0.35">
      <c r="A103" s="50">
        <v>2</v>
      </c>
      <c r="B103" s="51">
        <v>102</v>
      </c>
      <c r="C103" s="51" t="s">
        <v>79</v>
      </c>
      <c r="D103" s="51">
        <v>33</v>
      </c>
      <c r="E103" s="52">
        <v>5</v>
      </c>
      <c r="F103" s="53">
        <f>Inventario[[#This Row],[CAP (cm)]]/PI()</f>
        <v>10.504226244065093</v>
      </c>
      <c r="G103" s="56">
        <f>PI()*Inventario[[#This Row],[d (cm)]]^2/40000</f>
        <v>8.6659866513537007E-3</v>
      </c>
      <c r="H103" s="55">
        <f>Inventario[[#This Row],[gi (m²)]]*Inventario[[#This Row],[h (m)]]*0.7</f>
        <v>3.0330953279737949E-2</v>
      </c>
    </row>
    <row r="104" spans="1:8" x14ac:dyDescent="0.35">
      <c r="A104" s="50">
        <v>2</v>
      </c>
      <c r="B104" s="51">
        <v>103</v>
      </c>
      <c r="C104" s="51" t="s">
        <v>79</v>
      </c>
      <c r="D104" s="51">
        <v>38</v>
      </c>
      <c r="E104" s="52">
        <v>6</v>
      </c>
      <c r="F104" s="53">
        <f>Inventario[[#This Row],[CAP (cm)]]/PI()</f>
        <v>12.095775674984045</v>
      </c>
      <c r="G104" s="56">
        <f>PI()*Inventario[[#This Row],[d (cm)]]^2/40000</f>
        <v>1.1490986891234843E-2</v>
      </c>
      <c r="H104" s="55">
        <f>Inventario[[#This Row],[gi (m²)]]*Inventario[[#This Row],[h (m)]]*0.7</f>
        <v>4.8262144943186334E-2</v>
      </c>
    </row>
    <row r="105" spans="1:8" x14ac:dyDescent="0.35">
      <c r="A105" s="50">
        <v>2</v>
      </c>
      <c r="B105" s="51">
        <v>104</v>
      </c>
      <c r="C105" s="51" t="s">
        <v>79</v>
      </c>
      <c r="D105" s="51">
        <v>36</v>
      </c>
      <c r="E105" s="52">
        <v>4</v>
      </c>
      <c r="F105" s="53">
        <f>Inventario[[#This Row],[CAP (cm)]]/PI()</f>
        <v>11.459155902616464</v>
      </c>
      <c r="G105" s="56">
        <f>PI()*Inventario[[#This Row],[d (cm)]]^2/40000</f>
        <v>1.0313240312354817E-2</v>
      </c>
      <c r="H105" s="55">
        <f>Inventario[[#This Row],[gi (m²)]]*Inventario[[#This Row],[h (m)]]*0.7</f>
        <v>2.8877072874593485E-2</v>
      </c>
    </row>
    <row r="106" spans="1:8" x14ac:dyDescent="0.35">
      <c r="A106" s="50">
        <v>2</v>
      </c>
      <c r="B106" s="51">
        <v>105</v>
      </c>
      <c r="C106" s="51" t="s">
        <v>79</v>
      </c>
      <c r="D106" s="51">
        <v>50</v>
      </c>
      <c r="E106" s="52">
        <v>5</v>
      </c>
      <c r="F106" s="53">
        <f>Inventario[[#This Row],[CAP (cm)]]/PI()</f>
        <v>15.915494309189533</v>
      </c>
      <c r="G106" s="56">
        <f>PI()*Inventario[[#This Row],[d (cm)]]^2/40000</f>
        <v>1.9894367886486915E-2</v>
      </c>
      <c r="H106" s="55">
        <f>Inventario[[#This Row],[gi (m²)]]*Inventario[[#This Row],[h (m)]]*0.7</f>
        <v>6.9630287602704191E-2</v>
      </c>
    </row>
    <row r="107" spans="1:8" x14ac:dyDescent="0.35">
      <c r="A107" s="50">
        <v>2</v>
      </c>
      <c r="B107" s="51">
        <v>106</v>
      </c>
      <c r="C107" s="51" t="s">
        <v>79</v>
      </c>
      <c r="D107" s="51">
        <v>54</v>
      </c>
      <c r="E107" s="52">
        <v>4</v>
      </c>
      <c r="F107" s="53">
        <f>Inventario[[#This Row],[CAP (cm)]]/PI()</f>
        <v>17.188733853924695</v>
      </c>
      <c r="G107" s="56">
        <f>PI()*Inventario[[#This Row],[d (cm)]]^2/40000</f>
        <v>2.3204790702798336E-2</v>
      </c>
      <c r="H107" s="55">
        <f>Inventario[[#This Row],[gi (m²)]]*Inventario[[#This Row],[h (m)]]*0.7</f>
        <v>6.4973413967835333E-2</v>
      </c>
    </row>
    <row r="108" spans="1:8" x14ac:dyDescent="0.35">
      <c r="A108" s="50">
        <v>2</v>
      </c>
      <c r="B108" s="51">
        <v>107</v>
      </c>
      <c r="C108" s="51" t="s">
        <v>79</v>
      </c>
      <c r="D108" s="51">
        <v>56</v>
      </c>
      <c r="E108" s="52">
        <v>5</v>
      </c>
      <c r="F108" s="53">
        <f>Inventario[[#This Row],[CAP (cm)]]/PI()</f>
        <v>17.82535362629228</v>
      </c>
      <c r="G108" s="56">
        <f>PI()*Inventario[[#This Row],[d (cm)]]^2/40000</f>
        <v>2.4955495076809196E-2</v>
      </c>
      <c r="H108" s="55">
        <f>Inventario[[#This Row],[gi (m²)]]*Inventario[[#This Row],[h (m)]]*0.7</f>
        <v>8.7344232768832172E-2</v>
      </c>
    </row>
    <row r="109" spans="1:8" x14ac:dyDescent="0.35">
      <c r="A109" s="50">
        <v>2</v>
      </c>
      <c r="B109" s="51">
        <v>108</v>
      </c>
      <c r="C109" s="51" t="s">
        <v>79</v>
      </c>
      <c r="D109" s="51">
        <v>38</v>
      </c>
      <c r="E109" s="52">
        <v>6</v>
      </c>
      <c r="F109" s="53">
        <f>Inventario[[#This Row],[CAP (cm)]]/PI()</f>
        <v>12.095775674984045</v>
      </c>
      <c r="G109" s="56">
        <f>PI()*Inventario[[#This Row],[d (cm)]]^2/40000</f>
        <v>1.1490986891234843E-2</v>
      </c>
      <c r="H109" s="55">
        <f>Inventario[[#This Row],[gi (m²)]]*Inventario[[#This Row],[h (m)]]*0.7</f>
        <v>4.8262144943186334E-2</v>
      </c>
    </row>
    <row r="110" spans="1:8" x14ac:dyDescent="0.35">
      <c r="A110" s="50">
        <v>2</v>
      </c>
      <c r="B110" s="51">
        <v>109</v>
      </c>
      <c r="C110" s="51" t="s">
        <v>79</v>
      </c>
      <c r="D110" s="51">
        <v>35</v>
      </c>
      <c r="E110" s="52">
        <v>4</v>
      </c>
      <c r="F110" s="53">
        <f>Inventario[[#This Row],[CAP (cm)]]/PI()</f>
        <v>11.140846016432674</v>
      </c>
      <c r="G110" s="56">
        <f>PI()*Inventario[[#This Row],[d (cm)]]^2/40000</f>
        <v>9.7482402643785885E-3</v>
      </c>
      <c r="H110" s="55">
        <f>Inventario[[#This Row],[gi (m²)]]*Inventario[[#This Row],[h (m)]]*0.7</f>
        <v>2.7295072740260048E-2</v>
      </c>
    </row>
    <row r="111" spans="1:8" x14ac:dyDescent="0.35">
      <c r="A111" s="50">
        <v>2</v>
      </c>
      <c r="B111" s="51">
        <v>110</v>
      </c>
      <c r="C111" s="51" t="s">
        <v>80</v>
      </c>
      <c r="D111" s="51">
        <v>38</v>
      </c>
      <c r="E111" s="52">
        <v>6</v>
      </c>
      <c r="F111" s="53">
        <f>Inventario[[#This Row],[CAP (cm)]]/PI()</f>
        <v>12.095775674984045</v>
      </c>
      <c r="G111" s="56">
        <f>PI()*Inventario[[#This Row],[d (cm)]]^2/40000</f>
        <v>1.1490986891234843E-2</v>
      </c>
      <c r="H111" s="55">
        <f>Inventario[[#This Row],[gi (m²)]]*Inventario[[#This Row],[h (m)]]*0.7</f>
        <v>4.8262144943186334E-2</v>
      </c>
    </row>
    <row r="112" spans="1:8" x14ac:dyDescent="0.35">
      <c r="A112" s="50">
        <v>2</v>
      </c>
      <c r="B112" s="51">
        <v>111</v>
      </c>
      <c r="C112" s="51" t="s">
        <v>79</v>
      </c>
      <c r="D112" s="51">
        <v>47</v>
      </c>
      <c r="E112" s="52">
        <v>5</v>
      </c>
      <c r="F112" s="53">
        <f>Inventario[[#This Row],[CAP (cm)]]/PI()</f>
        <v>14.960564650638162</v>
      </c>
      <c r="G112" s="56">
        <f>PI()*Inventario[[#This Row],[d (cm)]]^2/40000</f>
        <v>1.7578663464499839E-2</v>
      </c>
      <c r="H112" s="55">
        <f>Inventario[[#This Row],[gi (m²)]]*Inventario[[#This Row],[h (m)]]*0.7</f>
        <v>6.1525322125749432E-2</v>
      </c>
    </row>
    <row r="113" spans="1:8" x14ac:dyDescent="0.35">
      <c r="A113" s="50">
        <v>2</v>
      </c>
      <c r="B113" s="51">
        <v>112</v>
      </c>
      <c r="C113" s="51" t="s">
        <v>79</v>
      </c>
      <c r="D113" s="51">
        <v>35</v>
      </c>
      <c r="E113" s="52">
        <v>5</v>
      </c>
      <c r="F113" s="53">
        <f>Inventario[[#This Row],[CAP (cm)]]/PI()</f>
        <v>11.140846016432674</v>
      </c>
      <c r="G113" s="56">
        <f>PI()*Inventario[[#This Row],[d (cm)]]^2/40000</f>
        <v>9.7482402643785885E-3</v>
      </c>
      <c r="H113" s="55">
        <f>Inventario[[#This Row],[gi (m²)]]*Inventario[[#This Row],[h (m)]]*0.7</f>
        <v>3.4118840925325057E-2</v>
      </c>
    </row>
    <row r="114" spans="1:8" x14ac:dyDescent="0.35">
      <c r="A114" s="50">
        <v>2</v>
      </c>
      <c r="B114" s="51">
        <v>113</v>
      </c>
      <c r="C114" s="51" t="s">
        <v>79</v>
      </c>
      <c r="D114" s="51">
        <v>35</v>
      </c>
      <c r="E114" s="52">
        <v>3</v>
      </c>
      <c r="F114" s="53">
        <f>Inventario[[#This Row],[CAP (cm)]]/PI()</f>
        <v>11.140846016432674</v>
      </c>
      <c r="G114" s="56">
        <f>PI()*Inventario[[#This Row],[d (cm)]]^2/40000</f>
        <v>9.7482402643785885E-3</v>
      </c>
      <c r="H114" s="55">
        <f>Inventario[[#This Row],[gi (m²)]]*Inventario[[#This Row],[h (m)]]*0.7</f>
        <v>2.0471304555195035E-2</v>
      </c>
    </row>
    <row r="115" spans="1:8" x14ac:dyDescent="0.35">
      <c r="A115" s="50">
        <v>2</v>
      </c>
      <c r="B115" s="51">
        <v>114</v>
      </c>
      <c r="C115" s="51" t="s">
        <v>80</v>
      </c>
      <c r="D115" s="51">
        <v>37</v>
      </c>
      <c r="E115" s="52">
        <v>5</v>
      </c>
      <c r="F115" s="53">
        <f>Inventario[[#This Row],[CAP (cm)]]/PI()</f>
        <v>11.777465788800255</v>
      </c>
      <c r="G115" s="56">
        <f>PI()*Inventario[[#This Row],[d (cm)]]^2/40000</f>
        <v>1.0894155854640234E-2</v>
      </c>
      <c r="H115" s="55">
        <f>Inventario[[#This Row],[gi (m²)]]*Inventario[[#This Row],[h (m)]]*0.7</f>
        <v>3.812954549124082E-2</v>
      </c>
    </row>
    <row r="116" spans="1:8" x14ac:dyDescent="0.35">
      <c r="A116" s="50">
        <v>3</v>
      </c>
      <c r="B116" s="51">
        <v>193</v>
      </c>
      <c r="C116" s="51" t="s">
        <v>84</v>
      </c>
      <c r="D116" s="51">
        <v>41</v>
      </c>
      <c r="E116" s="52">
        <v>10</v>
      </c>
      <c r="F116" s="53">
        <f>Inventario[[#This Row],[CAP (cm)]]/PI()</f>
        <v>13.050705333535419</v>
      </c>
      <c r="G116" s="56">
        <f>PI()*Inventario[[#This Row],[d (cm)]]^2/40000</f>
        <v>1.3376972966873806E-2</v>
      </c>
      <c r="H116" s="55">
        <f>Inventario[[#This Row],[gi (m²)]]*Inventario[[#This Row],[h (m)]]*0.7</f>
        <v>9.3638810768116643E-2</v>
      </c>
    </row>
    <row r="117" spans="1:8" x14ac:dyDescent="0.35">
      <c r="A117" s="50">
        <v>3</v>
      </c>
      <c r="B117" s="51">
        <v>194</v>
      </c>
      <c r="C117" s="51" t="s">
        <v>73</v>
      </c>
      <c r="D117" s="51">
        <v>32</v>
      </c>
      <c r="E117" s="52">
        <v>3</v>
      </c>
      <c r="F117" s="53">
        <f>Inventario[[#This Row],[CAP (cm)]]/PI()</f>
        <v>10.185916357881302</v>
      </c>
      <c r="G117" s="56">
        <f>PI()*Inventario[[#This Row],[d (cm)]]^2/40000</f>
        <v>8.1487330863050413E-3</v>
      </c>
      <c r="H117" s="55">
        <f>Inventario[[#This Row],[gi (m²)]]*Inventario[[#This Row],[h (m)]]*0.7</f>
        <v>1.7112339481240586E-2</v>
      </c>
    </row>
    <row r="118" spans="1:8" x14ac:dyDescent="0.35">
      <c r="A118" s="50">
        <v>3</v>
      </c>
      <c r="B118" s="51">
        <v>195</v>
      </c>
      <c r="C118" s="51" t="s">
        <v>90</v>
      </c>
      <c r="D118" s="51">
        <v>37</v>
      </c>
      <c r="E118" s="52">
        <v>6</v>
      </c>
      <c r="F118" s="53">
        <f>Inventario[[#This Row],[CAP (cm)]]/PI()</f>
        <v>11.777465788800255</v>
      </c>
      <c r="G118" s="56">
        <f>PI()*Inventario[[#This Row],[d (cm)]]^2/40000</f>
        <v>1.0894155854640234E-2</v>
      </c>
      <c r="H118" s="55">
        <f>Inventario[[#This Row],[gi (m²)]]*Inventario[[#This Row],[h (m)]]*0.7</f>
        <v>4.5755454589488979E-2</v>
      </c>
    </row>
    <row r="119" spans="1:8" x14ac:dyDescent="0.35">
      <c r="A119" s="50">
        <v>3</v>
      </c>
      <c r="B119" s="51">
        <v>196</v>
      </c>
      <c r="C119" s="51" t="s">
        <v>90</v>
      </c>
      <c r="D119" s="51">
        <v>35</v>
      </c>
      <c r="E119" s="52">
        <v>8</v>
      </c>
      <c r="F119" s="53">
        <f>Inventario[[#This Row],[CAP (cm)]]/PI()</f>
        <v>11.140846016432674</v>
      </c>
      <c r="G119" s="56">
        <f>PI()*Inventario[[#This Row],[d (cm)]]^2/40000</f>
        <v>9.7482402643785885E-3</v>
      </c>
      <c r="H119" s="55">
        <f>Inventario[[#This Row],[gi (m²)]]*Inventario[[#This Row],[h (m)]]*0.7</f>
        <v>5.4590145480520096E-2</v>
      </c>
    </row>
    <row r="120" spans="1:8" x14ac:dyDescent="0.35">
      <c r="A120" s="50">
        <v>3</v>
      </c>
      <c r="B120" s="51">
        <v>197</v>
      </c>
      <c r="C120" s="51" t="s">
        <v>90</v>
      </c>
      <c r="D120" s="51">
        <v>36</v>
      </c>
      <c r="E120" s="52">
        <v>6</v>
      </c>
      <c r="F120" s="53">
        <f>Inventario[[#This Row],[CAP (cm)]]/PI()</f>
        <v>11.459155902616464</v>
      </c>
      <c r="G120" s="56">
        <f>PI()*Inventario[[#This Row],[d (cm)]]^2/40000</f>
        <v>1.0313240312354817E-2</v>
      </c>
      <c r="H120" s="55">
        <f>Inventario[[#This Row],[gi (m²)]]*Inventario[[#This Row],[h (m)]]*0.7</f>
        <v>4.3315609311890227E-2</v>
      </c>
    </row>
    <row r="121" spans="1:8" x14ac:dyDescent="0.35">
      <c r="A121" s="50">
        <v>3</v>
      </c>
      <c r="B121" s="51">
        <v>198</v>
      </c>
      <c r="C121" s="51" t="s">
        <v>74</v>
      </c>
      <c r="D121" s="51">
        <v>38</v>
      </c>
      <c r="E121" s="52">
        <v>8</v>
      </c>
      <c r="F121" s="53">
        <f>Inventario[[#This Row],[CAP (cm)]]/PI()</f>
        <v>12.095775674984045</v>
      </c>
      <c r="G121" s="56">
        <f>PI()*Inventario[[#This Row],[d (cm)]]^2/40000</f>
        <v>1.1490986891234843E-2</v>
      </c>
      <c r="H121" s="55">
        <f>Inventario[[#This Row],[gi (m²)]]*Inventario[[#This Row],[h (m)]]*0.7</f>
        <v>6.4349526590915113E-2</v>
      </c>
    </row>
    <row r="122" spans="1:8" x14ac:dyDescent="0.35">
      <c r="A122" s="50">
        <v>3</v>
      </c>
      <c r="B122" s="51">
        <v>199</v>
      </c>
      <c r="C122" s="51" t="s">
        <v>74</v>
      </c>
      <c r="D122" s="51">
        <v>36</v>
      </c>
      <c r="E122" s="52">
        <v>6</v>
      </c>
      <c r="F122" s="53">
        <f>Inventario[[#This Row],[CAP (cm)]]/PI()</f>
        <v>11.459155902616464</v>
      </c>
      <c r="G122" s="56">
        <f>PI()*Inventario[[#This Row],[d (cm)]]^2/40000</f>
        <v>1.0313240312354817E-2</v>
      </c>
      <c r="H122" s="55">
        <f>Inventario[[#This Row],[gi (m²)]]*Inventario[[#This Row],[h (m)]]*0.7</f>
        <v>4.3315609311890227E-2</v>
      </c>
    </row>
    <row r="123" spans="1:8" x14ac:dyDescent="0.35">
      <c r="A123" s="50">
        <v>3</v>
      </c>
      <c r="B123" s="51">
        <v>200</v>
      </c>
      <c r="C123" s="51" t="s">
        <v>74</v>
      </c>
      <c r="D123" s="51">
        <v>35</v>
      </c>
      <c r="E123" s="52">
        <v>6</v>
      </c>
      <c r="F123" s="53">
        <f>Inventario[[#This Row],[CAP (cm)]]/PI()</f>
        <v>11.140846016432674</v>
      </c>
      <c r="G123" s="56">
        <f>PI()*Inventario[[#This Row],[d (cm)]]^2/40000</f>
        <v>9.7482402643785885E-3</v>
      </c>
      <c r="H123" s="55">
        <f>Inventario[[#This Row],[gi (m²)]]*Inventario[[#This Row],[h (m)]]*0.7</f>
        <v>4.094260911039007E-2</v>
      </c>
    </row>
    <row r="124" spans="1:8" x14ac:dyDescent="0.35">
      <c r="A124" s="50">
        <v>3</v>
      </c>
      <c r="B124" s="51">
        <v>201</v>
      </c>
      <c r="C124" s="51" t="s">
        <v>82</v>
      </c>
      <c r="D124" s="51">
        <v>32</v>
      </c>
      <c r="E124" s="52">
        <v>4</v>
      </c>
      <c r="F124" s="53">
        <f>Inventario[[#This Row],[CAP (cm)]]/PI()</f>
        <v>10.185916357881302</v>
      </c>
      <c r="G124" s="56">
        <f>PI()*Inventario[[#This Row],[d (cm)]]^2/40000</f>
        <v>8.1487330863050413E-3</v>
      </c>
      <c r="H124" s="55">
        <f>Inventario[[#This Row],[gi (m²)]]*Inventario[[#This Row],[h (m)]]*0.7</f>
        <v>2.2816452641654113E-2</v>
      </c>
    </row>
    <row r="125" spans="1:8" x14ac:dyDescent="0.35">
      <c r="A125" s="50">
        <v>3</v>
      </c>
      <c r="B125" s="51">
        <v>202</v>
      </c>
      <c r="C125" s="51" t="s">
        <v>82</v>
      </c>
      <c r="D125" s="51">
        <v>42</v>
      </c>
      <c r="E125" s="52">
        <v>8</v>
      </c>
      <c r="F125" s="53">
        <f>Inventario[[#This Row],[CAP (cm)]]/PI()</f>
        <v>13.369015219719209</v>
      </c>
      <c r="G125" s="56">
        <f>PI()*Inventario[[#This Row],[d (cm)]]^2/40000</f>
        <v>1.4037465980705171E-2</v>
      </c>
      <c r="H125" s="55">
        <f>Inventario[[#This Row],[gi (m²)]]*Inventario[[#This Row],[h (m)]]*0.7</f>
        <v>7.8609809491948957E-2</v>
      </c>
    </row>
    <row r="126" spans="1:8" x14ac:dyDescent="0.35">
      <c r="A126" s="50">
        <v>3</v>
      </c>
      <c r="B126" s="51">
        <v>203</v>
      </c>
      <c r="C126" s="51" t="s">
        <v>89</v>
      </c>
      <c r="D126" s="51">
        <v>36</v>
      </c>
      <c r="E126" s="52">
        <v>5</v>
      </c>
      <c r="F126" s="53">
        <f>Inventario[[#This Row],[CAP (cm)]]/PI()</f>
        <v>11.459155902616464</v>
      </c>
      <c r="G126" s="56">
        <f>PI()*Inventario[[#This Row],[d (cm)]]^2/40000</f>
        <v>1.0313240312354817E-2</v>
      </c>
      <c r="H126" s="55">
        <f>Inventario[[#This Row],[gi (m²)]]*Inventario[[#This Row],[h (m)]]*0.7</f>
        <v>3.6096341093241856E-2</v>
      </c>
    </row>
    <row r="127" spans="1:8" x14ac:dyDescent="0.35">
      <c r="A127" s="50">
        <v>3</v>
      </c>
      <c r="B127" s="51">
        <v>204</v>
      </c>
      <c r="C127" s="51" t="s">
        <v>82</v>
      </c>
      <c r="D127" s="51">
        <v>41</v>
      </c>
      <c r="E127" s="52">
        <v>3</v>
      </c>
      <c r="F127" s="53">
        <f>Inventario[[#This Row],[CAP (cm)]]/PI()</f>
        <v>13.050705333535419</v>
      </c>
      <c r="G127" s="56">
        <f>PI()*Inventario[[#This Row],[d (cm)]]^2/40000</f>
        <v>1.3376972966873806E-2</v>
      </c>
      <c r="H127" s="55">
        <f>Inventario[[#This Row],[gi (m²)]]*Inventario[[#This Row],[h (m)]]*0.7</f>
        <v>2.809164323043499E-2</v>
      </c>
    </row>
    <row r="128" spans="1:8" x14ac:dyDescent="0.35">
      <c r="A128" s="50">
        <v>3</v>
      </c>
      <c r="B128" s="51">
        <v>205</v>
      </c>
      <c r="C128" s="51" t="s">
        <v>83</v>
      </c>
      <c r="D128" s="51">
        <v>34</v>
      </c>
      <c r="E128" s="52">
        <v>4</v>
      </c>
      <c r="F128" s="53">
        <f>Inventario[[#This Row],[CAP (cm)]]/PI()</f>
        <v>10.822536130248883</v>
      </c>
      <c r="G128" s="56">
        <f>PI()*Inventario[[#This Row],[d (cm)]]^2/40000</f>
        <v>9.1991557107115492E-3</v>
      </c>
      <c r="H128" s="55">
        <f>Inventario[[#This Row],[gi (m²)]]*Inventario[[#This Row],[h (m)]]*0.7</f>
        <v>2.5757635989992336E-2</v>
      </c>
    </row>
    <row r="129" spans="1:8" x14ac:dyDescent="0.35">
      <c r="A129" s="50">
        <v>3</v>
      </c>
      <c r="B129" s="51">
        <v>206</v>
      </c>
      <c r="C129" s="51" t="s">
        <v>77</v>
      </c>
      <c r="D129" s="51">
        <v>36</v>
      </c>
      <c r="E129" s="52">
        <v>8</v>
      </c>
      <c r="F129" s="53">
        <f>Inventario[[#This Row],[CAP (cm)]]/PI()</f>
        <v>11.459155902616464</v>
      </c>
      <c r="G129" s="56">
        <f>PI()*Inventario[[#This Row],[d (cm)]]^2/40000</f>
        <v>1.0313240312354817E-2</v>
      </c>
      <c r="H129" s="55">
        <f>Inventario[[#This Row],[gi (m²)]]*Inventario[[#This Row],[h (m)]]*0.7</f>
        <v>5.7754145749186969E-2</v>
      </c>
    </row>
    <row r="130" spans="1:8" x14ac:dyDescent="0.35">
      <c r="A130" s="50">
        <v>3</v>
      </c>
      <c r="B130" s="51">
        <v>207</v>
      </c>
      <c r="C130" s="51" t="s">
        <v>91</v>
      </c>
      <c r="D130" s="51">
        <v>50</v>
      </c>
      <c r="E130" s="52">
        <v>8</v>
      </c>
      <c r="F130" s="53">
        <f>Inventario[[#This Row],[CAP (cm)]]/PI()</f>
        <v>15.915494309189533</v>
      </c>
      <c r="G130" s="56">
        <f>PI()*Inventario[[#This Row],[d (cm)]]^2/40000</f>
        <v>1.9894367886486915E-2</v>
      </c>
      <c r="H130" s="55">
        <f>Inventario[[#This Row],[gi (m²)]]*Inventario[[#This Row],[h (m)]]*0.7</f>
        <v>0.11140846016432672</v>
      </c>
    </row>
    <row r="131" spans="1:8" x14ac:dyDescent="0.35">
      <c r="A131" s="50">
        <v>3</v>
      </c>
      <c r="B131" s="51">
        <v>208</v>
      </c>
      <c r="C131" s="51" t="s">
        <v>91</v>
      </c>
      <c r="D131" s="51">
        <v>47</v>
      </c>
      <c r="E131" s="52">
        <v>8</v>
      </c>
      <c r="F131" s="53">
        <f>Inventario[[#This Row],[CAP (cm)]]/PI()</f>
        <v>14.960564650638162</v>
      </c>
      <c r="G131" s="56">
        <f>PI()*Inventario[[#This Row],[d (cm)]]^2/40000</f>
        <v>1.7578663464499839E-2</v>
      </c>
      <c r="H131" s="55">
        <f>Inventario[[#This Row],[gi (m²)]]*Inventario[[#This Row],[h (m)]]*0.7</f>
        <v>9.8440515401199094E-2</v>
      </c>
    </row>
    <row r="132" spans="1:8" x14ac:dyDescent="0.35">
      <c r="A132" s="50">
        <v>3</v>
      </c>
      <c r="B132" s="51">
        <v>209</v>
      </c>
      <c r="C132" s="51" t="s">
        <v>89</v>
      </c>
      <c r="D132" s="51">
        <v>33</v>
      </c>
      <c r="E132" s="52">
        <v>5</v>
      </c>
      <c r="F132" s="53">
        <f>Inventario[[#This Row],[CAP (cm)]]/PI()</f>
        <v>10.504226244065093</v>
      </c>
      <c r="G132" s="56">
        <f>PI()*Inventario[[#This Row],[d (cm)]]^2/40000</f>
        <v>8.6659866513537007E-3</v>
      </c>
      <c r="H132" s="55">
        <f>Inventario[[#This Row],[gi (m²)]]*Inventario[[#This Row],[h (m)]]*0.7</f>
        <v>3.0330953279737949E-2</v>
      </c>
    </row>
    <row r="133" spans="1:8" x14ac:dyDescent="0.35">
      <c r="A133" s="50">
        <v>3</v>
      </c>
      <c r="B133" s="51">
        <v>210</v>
      </c>
      <c r="C133" s="51" t="s">
        <v>89</v>
      </c>
      <c r="D133" s="51">
        <v>33</v>
      </c>
      <c r="E133" s="52">
        <v>4</v>
      </c>
      <c r="F133" s="53">
        <f>Inventario[[#This Row],[CAP (cm)]]/PI()</f>
        <v>10.504226244065093</v>
      </c>
      <c r="G133" s="56">
        <f>PI()*Inventario[[#This Row],[d (cm)]]^2/40000</f>
        <v>8.6659866513537007E-3</v>
      </c>
      <c r="H133" s="55">
        <f>Inventario[[#This Row],[gi (m²)]]*Inventario[[#This Row],[h (m)]]*0.7</f>
        <v>2.4264762623790362E-2</v>
      </c>
    </row>
    <row r="134" spans="1:8" x14ac:dyDescent="0.35">
      <c r="A134" s="50">
        <v>3</v>
      </c>
      <c r="B134" s="51">
        <v>211</v>
      </c>
      <c r="C134" s="51" t="s">
        <v>80</v>
      </c>
      <c r="D134" s="51">
        <v>33</v>
      </c>
      <c r="E134" s="52">
        <v>8</v>
      </c>
      <c r="F134" s="53">
        <f>Inventario[[#This Row],[CAP (cm)]]/PI()</f>
        <v>10.504226244065093</v>
      </c>
      <c r="G134" s="56">
        <f>PI()*Inventario[[#This Row],[d (cm)]]^2/40000</f>
        <v>8.6659866513537007E-3</v>
      </c>
      <c r="H134" s="55">
        <f>Inventario[[#This Row],[gi (m²)]]*Inventario[[#This Row],[h (m)]]*0.7</f>
        <v>4.8529525247580724E-2</v>
      </c>
    </row>
    <row r="135" spans="1:8" x14ac:dyDescent="0.35">
      <c r="A135" s="50">
        <v>3</v>
      </c>
      <c r="B135" s="51">
        <v>212</v>
      </c>
      <c r="C135" s="51" t="s">
        <v>80</v>
      </c>
      <c r="D135" s="51">
        <v>33</v>
      </c>
      <c r="E135" s="52">
        <v>4</v>
      </c>
      <c r="F135" s="53">
        <f>Inventario[[#This Row],[CAP (cm)]]/PI()</f>
        <v>10.504226244065093</v>
      </c>
      <c r="G135" s="56">
        <f>PI()*Inventario[[#This Row],[d (cm)]]^2/40000</f>
        <v>8.6659866513537007E-3</v>
      </c>
      <c r="H135" s="55">
        <f>Inventario[[#This Row],[gi (m²)]]*Inventario[[#This Row],[h (m)]]*0.7</f>
        <v>2.4264762623790362E-2</v>
      </c>
    </row>
    <row r="136" spans="1:8" x14ac:dyDescent="0.35">
      <c r="A136" s="50">
        <v>3</v>
      </c>
      <c r="B136" s="51">
        <v>213</v>
      </c>
      <c r="C136" s="51" t="s">
        <v>83</v>
      </c>
      <c r="D136" s="51">
        <v>34</v>
      </c>
      <c r="E136" s="52">
        <v>5</v>
      </c>
      <c r="F136" s="53">
        <f>Inventario[[#This Row],[CAP (cm)]]/PI()</f>
        <v>10.822536130248883</v>
      </c>
      <c r="G136" s="56">
        <f>PI()*Inventario[[#This Row],[d (cm)]]^2/40000</f>
        <v>9.1991557107115492E-3</v>
      </c>
      <c r="H136" s="55">
        <f>Inventario[[#This Row],[gi (m²)]]*Inventario[[#This Row],[h (m)]]*0.7</f>
        <v>3.2197044987490417E-2</v>
      </c>
    </row>
    <row r="137" spans="1:8" x14ac:dyDescent="0.35">
      <c r="A137" s="50">
        <v>3</v>
      </c>
      <c r="B137" s="51">
        <v>214</v>
      </c>
      <c r="C137" s="51" t="s">
        <v>71</v>
      </c>
      <c r="D137" s="51">
        <v>49</v>
      </c>
      <c r="E137" s="52">
        <v>8</v>
      </c>
      <c r="F137" s="53">
        <f>Inventario[[#This Row],[CAP (cm)]]/PI()</f>
        <v>15.597184423005743</v>
      </c>
      <c r="G137" s="56">
        <f>PI()*Inventario[[#This Row],[d (cm)]]^2/40000</f>
        <v>1.9106550918182034E-2</v>
      </c>
      <c r="H137" s="55">
        <f>Inventario[[#This Row],[gi (m²)]]*Inventario[[#This Row],[h (m)]]*0.7</f>
        <v>0.10699668514181938</v>
      </c>
    </row>
    <row r="138" spans="1:8" x14ac:dyDescent="0.35">
      <c r="A138" s="50">
        <v>3</v>
      </c>
      <c r="B138" s="51">
        <v>215</v>
      </c>
      <c r="C138" s="51" t="s">
        <v>79</v>
      </c>
      <c r="D138" s="51">
        <v>43</v>
      </c>
      <c r="E138" s="52">
        <v>3</v>
      </c>
      <c r="F138" s="53">
        <f>Inventario[[#This Row],[CAP (cm)]]/PI()</f>
        <v>13.687325105903</v>
      </c>
      <c r="G138" s="56">
        <f>PI()*Inventario[[#This Row],[d (cm)]]^2/40000</f>
        <v>1.4713874488845724E-2</v>
      </c>
      <c r="H138" s="55">
        <f>Inventario[[#This Row],[gi (m²)]]*Inventario[[#This Row],[h (m)]]*0.7</f>
        <v>3.0899136426576022E-2</v>
      </c>
    </row>
    <row r="139" spans="1:8" x14ac:dyDescent="0.35">
      <c r="A139" s="50">
        <v>3</v>
      </c>
      <c r="B139" s="51">
        <v>216</v>
      </c>
      <c r="C139" s="51" t="s">
        <v>84</v>
      </c>
      <c r="D139" s="51">
        <v>40</v>
      </c>
      <c r="E139" s="52">
        <v>10</v>
      </c>
      <c r="F139" s="53">
        <f>Inventario[[#This Row],[CAP (cm)]]/PI()</f>
        <v>12.732395447351628</v>
      </c>
      <c r="G139" s="56">
        <f>PI()*Inventario[[#This Row],[d (cm)]]^2/40000</f>
        <v>1.273239544735163E-2</v>
      </c>
      <c r="H139" s="55">
        <f>Inventario[[#This Row],[gi (m²)]]*Inventario[[#This Row],[h (m)]]*0.7</f>
        <v>8.9126768131461406E-2</v>
      </c>
    </row>
    <row r="140" spans="1:8" x14ac:dyDescent="0.35">
      <c r="A140" s="50">
        <v>3</v>
      </c>
      <c r="B140" s="51">
        <v>217</v>
      </c>
      <c r="C140" s="51" t="s">
        <v>84</v>
      </c>
      <c r="D140" s="51">
        <v>30</v>
      </c>
      <c r="E140" s="52">
        <v>10</v>
      </c>
      <c r="F140" s="53">
        <f>Inventario[[#This Row],[CAP (cm)]]/PI()</f>
        <v>9.5492965855137211</v>
      </c>
      <c r="G140" s="56">
        <f>PI()*Inventario[[#This Row],[d (cm)]]^2/40000</f>
        <v>7.1619724391352915E-3</v>
      </c>
      <c r="H140" s="55">
        <f>Inventario[[#This Row],[gi (m²)]]*Inventario[[#This Row],[h (m)]]*0.7</f>
        <v>5.0133807073947038E-2</v>
      </c>
    </row>
    <row r="141" spans="1:8" x14ac:dyDescent="0.35">
      <c r="A141" s="50">
        <v>3</v>
      </c>
      <c r="B141" s="51">
        <v>218</v>
      </c>
      <c r="C141" s="51" t="s">
        <v>79</v>
      </c>
      <c r="D141" s="51">
        <v>32</v>
      </c>
      <c r="E141" s="52">
        <v>4</v>
      </c>
      <c r="F141" s="53">
        <f>Inventario[[#This Row],[CAP (cm)]]/PI()</f>
        <v>10.185916357881302</v>
      </c>
      <c r="G141" s="56">
        <f>PI()*Inventario[[#This Row],[d (cm)]]^2/40000</f>
        <v>8.1487330863050413E-3</v>
      </c>
      <c r="H141" s="55">
        <f>Inventario[[#This Row],[gi (m²)]]*Inventario[[#This Row],[h (m)]]*0.7</f>
        <v>2.2816452641654113E-2</v>
      </c>
    </row>
    <row r="142" spans="1:8" x14ac:dyDescent="0.35">
      <c r="A142" s="50">
        <v>3</v>
      </c>
      <c r="B142" s="51">
        <v>219</v>
      </c>
      <c r="C142" s="51" t="s">
        <v>79</v>
      </c>
      <c r="D142" s="51">
        <v>50</v>
      </c>
      <c r="E142" s="52">
        <v>4</v>
      </c>
      <c r="F142" s="53">
        <f>Inventario[[#This Row],[CAP (cm)]]/PI()</f>
        <v>15.915494309189533</v>
      </c>
      <c r="G142" s="56">
        <f>PI()*Inventario[[#This Row],[d (cm)]]^2/40000</f>
        <v>1.9894367886486915E-2</v>
      </c>
      <c r="H142" s="55">
        <f>Inventario[[#This Row],[gi (m²)]]*Inventario[[#This Row],[h (m)]]*0.7</f>
        <v>5.570423008216336E-2</v>
      </c>
    </row>
    <row r="143" spans="1:8" x14ac:dyDescent="0.35">
      <c r="A143" s="50">
        <v>3</v>
      </c>
      <c r="B143" s="51">
        <v>220</v>
      </c>
      <c r="C143" s="51" t="s">
        <v>79</v>
      </c>
      <c r="D143" s="51">
        <v>48</v>
      </c>
      <c r="E143" s="52">
        <v>4</v>
      </c>
      <c r="F143" s="53">
        <f>Inventario[[#This Row],[CAP (cm)]]/PI()</f>
        <v>15.278874536821952</v>
      </c>
      <c r="G143" s="56">
        <f>PI()*Inventario[[#This Row],[d (cm)]]^2/40000</f>
        <v>1.8334649444186342E-2</v>
      </c>
      <c r="H143" s="55">
        <f>Inventario[[#This Row],[gi (m²)]]*Inventario[[#This Row],[h (m)]]*0.7</f>
        <v>5.1337018443721752E-2</v>
      </c>
    </row>
    <row r="144" spans="1:8" x14ac:dyDescent="0.35">
      <c r="A144" s="50">
        <v>3</v>
      </c>
      <c r="B144" s="51">
        <v>221</v>
      </c>
      <c r="C144" s="51" t="s">
        <v>92</v>
      </c>
      <c r="D144" s="51">
        <v>35</v>
      </c>
      <c r="E144" s="52">
        <v>4</v>
      </c>
      <c r="F144" s="53">
        <f>Inventario[[#This Row],[CAP (cm)]]/PI()</f>
        <v>11.140846016432674</v>
      </c>
      <c r="G144" s="56">
        <f>PI()*Inventario[[#This Row],[d (cm)]]^2/40000</f>
        <v>9.7482402643785885E-3</v>
      </c>
      <c r="H144" s="55">
        <f>Inventario[[#This Row],[gi (m²)]]*Inventario[[#This Row],[h (m)]]*0.7</f>
        <v>2.7295072740260048E-2</v>
      </c>
    </row>
    <row r="145" spans="1:8" x14ac:dyDescent="0.35">
      <c r="A145" s="50">
        <v>3</v>
      </c>
      <c r="B145" s="51">
        <v>222</v>
      </c>
      <c r="C145" s="51" t="s">
        <v>80</v>
      </c>
      <c r="D145" s="51">
        <v>31</v>
      </c>
      <c r="E145" s="52">
        <v>4</v>
      </c>
      <c r="F145" s="53">
        <f>Inventario[[#This Row],[CAP (cm)]]/PI()</f>
        <v>9.8676064716975116</v>
      </c>
      <c r="G145" s="56">
        <f>PI()*Inventario[[#This Row],[d (cm)]]^2/40000</f>
        <v>7.6473950155655727E-3</v>
      </c>
      <c r="H145" s="55">
        <f>Inventario[[#This Row],[gi (m²)]]*Inventario[[#This Row],[h (m)]]*0.7</f>
        <v>2.1412706043583602E-2</v>
      </c>
    </row>
    <row r="146" spans="1:8" x14ac:dyDescent="0.35">
      <c r="A146" s="50">
        <v>3</v>
      </c>
      <c r="B146" s="51">
        <v>223</v>
      </c>
      <c r="C146" s="51" t="s">
        <v>93</v>
      </c>
      <c r="D146" s="51">
        <v>34</v>
      </c>
      <c r="E146" s="52">
        <v>6</v>
      </c>
      <c r="F146" s="53">
        <f>Inventario[[#This Row],[CAP (cm)]]/PI()</f>
        <v>10.822536130248883</v>
      </c>
      <c r="G146" s="56">
        <f>PI()*Inventario[[#This Row],[d (cm)]]^2/40000</f>
        <v>9.1991557107115492E-3</v>
      </c>
      <c r="H146" s="55">
        <f>Inventario[[#This Row],[gi (m²)]]*Inventario[[#This Row],[h (m)]]*0.7</f>
        <v>3.8636453984988502E-2</v>
      </c>
    </row>
    <row r="147" spans="1:8" x14ac:dyDescent="0.35">
      <c r="A147" s="50">
        <v>3</v>
      </c>
      <c r="B147" s="51">
        <v>224</v>
      </c>
      <c r="C147" s="51" t="s">
        <v>74</v>
      </c>
      <c r="D147" s="51">
        <v>40</v>
      </c>
      <c r="E147" s="52">
        <v>5</v>
      </c>
      <c r="F147" s="53">
        <f>Inventario[[#This Row],[CAP (cm)]]/PI()</f>
        <v>12.732395447351628</v>
      </c>
      <c r="G147" s="56">
        <f>PI()*Inventario[[#This Row],[d (cm)]]^2/40000</f>
        <v>1.273239544735163E-2</v>
      </c>
      <c r="H147" s="55">
        <f>Inventario[[#This Row],[gi (m²)]]*Inventario[[#This Row],[h (m)]]*0.7</f>
        <v>4.4563384065730703E-2</v>
      </c>
    </row>
    <row r="148" spans="1:8" x14ac:dyDescent="0.35">
      <c r="A148" s="50">
        <v>3</v>
      </c>
      <c r="B148" s="51">
        <v>225</v>
      </c>
      <c r="C148" s="51" t="s">
        <v>94</v>
      </c>
      <c r="D148" s="51">
        <v>36</v>
      </c>
      <c r="E148" s="52">
        <v>8</v>
      </c>
      <c r="F148" s="53">
        <f>Inventario[[#This Row],[CAP (cm)]]/PI()</f>
        <v>11.459155902616464</v>
      </c>
      <c r="G148" s="56">
        <f>PI()*Inventario[[#This Row],[d (cm)]]^2/40000</f>
        <v>1.0313240312354817E-2</v>
      </c>
      <c r="H148" s="55">
        <f>Inventario[[#This Row],[gi (m²)]]*Inventario[[#This Row],[h (m)]]*0.7</f>
        <v>5.7754145749186969E-2</v>
      </c>
    </row>
    <row r="149" spans="1:8" x14ac:dyDescent="0.35">
      <c r="A149" s="50">
        <v>3</v>
      </c>
      <c r="B149" s="51">
        <v>226</v>
      </c>
      <c r="C149" s="51" t="s">
        <v>77</v>
      </c>
      <c r="D149" s="51">
        <v>37</v>
      </c>
      <c r="E149" s="52">
        <v>4</v>
      </c>
      <c r="F149" s="53">
        <f>Inventario[[#This Row],[CAP (cm)]]/PI()</f>
        <v>11.777465788800255</v>
      </c>
      <c r="G149" s="56">
        <f>PI()*Inventario[[#This Row],[d (cm)]]^2/40000</f>
        <v>1.0894155854640234E-2</v>
      </c>
      <c r="H149" s="55">
        <f>Inventario[[#This Row],[gi (m²)]]*Inventario[[#This Row],[h (m)]]*0.7</f>
        <v>3.0503636392992653E-2</v>
      </c>
    </row>
    <row r="150" spans="1:8" x14ac:dyDescent="0.35">
      <c r="A150" s="50">
        <v>3</v>
      </c>
      <c r="B150" s="51">
        <v>227</v>
      </c>
      <c r="C150" s="51" t="s">
        <v>83</v>
      </c>
      <c r="D150" s="51">
        <v>33</v>
      </c>
      <c r="E150" s="52">
        <v>5</v>
      </c>
      <c r="F150" s="53">
        <f>Inventario[[#This Row],[CAP (cm)]]/PI()</f>
        <v>10.504226244065093</v>
      </c>
      <c r="G150" s="56">
        <f>PI()*Inventario[[#This Row],[d (cm)]]^2/40000</f>
        <v>8.6659866513537007E-3</v>
      </c>
      <c r="H150" s="55">
        <f>Inventario[[#This Row],[gi (m²)]]*Inventario[[#This Row],[h (m)]]*0.7</f>
        <v>3.0330953279737949E-2</v>
      </c>
    </row>
    <row r="151" spans="1:8" x14ac:dyDescent="0.35">
      <c r="A151" s="50">
        <v>3</v>
      </c>
      <c r="B151" s="51">
        <v>228</v>
      </c>
      <c r="C151" s="51" t="s">
        <v>83</v>
      </c>
      <c r="D151" s="51">
        <v>34</v>
      </c>
      <c r="E151" s="52">
        <v>4</v>
      </c>
      <c r="F151" s="53">
        <f>Inventario[[#This Row],[CAP (cm)]]/PI()</f>
        <v>10.822536130248883</v>
      </c>
      <c r="G151" s="56">
        <f>PI()*Inventario[[#This Row],[d (cm)]]^2/40000</f>
        <v>9.1991557107115492E-3</v>
      </c>
      <c r="H151" s="55">
        <f>Inventario[[#This Row],[gi (m²)]]*Inventario[[#This Row],[h (m)]]*0.7</f>
        <v>2.5757635989992336E-2</v>
      </c>
    </row>
    <row r="152" spans="1:8" x14ac:dyDescent="0.35">
      <c r="A152" s="50">
        <v>3</v>
      </c>
      <c r="B152" s="51">
        <v>229</v>
      </c>
      <c r="C152" s="51" t="s">
        <v>95</v>
      </c>
      <c r="D152" s="51">
        <v>130</v>
      </c>
      <c r="E152" s="52">
        <v>3</v>
      </c>
      <c r="F152" s="53">
        <f>Inventario[[#This Row],[CAP (cm)]]/PI()</f>
        <v>41.38028520389279</v>
      </c>
      <c r="G152" s="56">
        <f>PI()*Inventario[[#This Row],[d (cm)]]^2/40000</f>
        <v>0.13448592691265157</v>
      </c>
      <c r="H152" s="55">
        <f>Inventario[[#This Row],[gi (m²)]]*Inventario[[#This Row],[h (m)]]*0.7</f>
        <v>0.28242044651656828</v>
      </c>
    </row>
    <row r="153" spans="1:8" x14ac:dyDescent="0.35">
      <c r="A153" s="50">
        <v>3</v>
      </c>
      <c r="B153" s="51">
        <v>230</v>
      </c>
      <c r="C153" s="51" t="s">
        <v>80</v>
      </c>
      <c r="D153" s="51">
        <v>37</v>
      </c>
      <c r="E153" s="52">
        <v>6</v>
      </c>
      <c r="F153" s="53">
        <f>Inventario[[#This Row],[CAP (cm)]]/PI()</f>
        <v>11.777465788800255</v>
      </c>
      <c r="G153" s="56">
        <f>PI()*Inventario[[#This Row],[d (cm)]]^2/40000</f>
        <v>1.0894155854640234E-2</v>
      </c>
      <c r="H153" s="55">
        <f>Inventario[[#This Row],[gi (m²)]]*Inventario[[#This Row],[h (m)]]*0.7</f>
        <v>4.5755454589488979E-2</v>
      </c>
    </row>
    <row r="154" spans="1:8" x14ac:dyDescent="0.35">
      <c r="A154" s="50">
        <v>3</v>
      </c>
      <c r="B154" s="51">
        <v>231</v>
      </c>
      <c r="C154" s="51" t="s">
        <v>92</v>
      </c>
      <c r="D154" s="51">
        <v>38</v>
      </c>
      <c r="E154" s="52">
        <v>8</v>
      </c>
      <c r="F154" s="53">
        <f>Inventario[[#This Row],[CAP (cm)]]/PI()</f>
        <v>12.095775674984045</v>
      </c>
      <c r="G154" s="56">
        <f>PI()*Inventario[[#This Row],[d (cm)]]^2/40000</f>
        <v>1.1490986891234843E-2</v>
      </c>
      <c r="H154" s="55">
        <f>Inventario[[#This Row],[gi (m²)]]*Inventario[[#This Row],[h (m)]]*0.7</f>
        <v>6.4349526590915113E-2</v>
      </c>
    </row>
    <row r="155" spans="1:8" x14ac:dyDescent="0.35">
      <c r="A155" s="50">
        <v>3</v>
      </c>
      <c r="B155" s="51">
        <v>232</v>
      </c>
      <c r="C155" s="51" t="s">
        <v>96</v>
      </c>
      <c r="D155" s="51">
        <v>40</v>
      </c>
      <c r="E155" s="52">
        <v>4</v>
      </c>
      <c r="F155" s="53">
        <f>Inventario[[#This Row],[CAP (cm)]]/PI()</f>
        <v>12.732395447351628</v>
      </c>
      <c r="G155" s="56">
        <f>PI()*Inventario[[#This Row],[d (cm)]]^2/40000</f>
        <v>1.273239544735163E-2</v>
      </c>
      <c r="H155" s="55">
        <f>Inventario[[#This Row],[gi (m²)]]*Inventario[[#This Row],[h (m)]]*0.7</f>
        <v>3.5650707252584561E-2</v>
      </c>
    </row>
    <row r="156" spans="1:8" x14ac:dyDescent="0.35">
      <c r="A156" s="50">
        <v>3</v>
      </c>
      <c r="B156" s="51">
        <v>233</v>
      </c>
      <c r="C156" s="51" t="s">
        <v>97</v>
      </c>
      <c r="D156" s="51">
        <v>62</v>
      </c>
      <c r="E156" s="52">
        <v>10</v>
      </c>
      <c r="F156" s="53">
        <f>Inventario[[#This Row],[CAP (cm)]]/PI()</f>
        <v>19.735212943395023</v>
      </c>
      <c r="G156" s="56">
        <f>PI()*Inventario[[#This Row],[d (cm)]]^2/40000</f>
        <v>3.0589580062262291E-2</v>
      </c>
      <c r="H156" s="55">
        <f>Inventario[[#This Row],[gi (m²)]]*Inventario[[#This Row],[h (m)]]*0.7</f>
        <v>0.21412706043583601</v>
      </c>
    </row>
    <row r="157" spans="1:8" x14ac:dyDescent="0.35">
      <c r="A157" s="50">
        <v>3</v>
      </c>
      <c r="B157" s="51">
        <v>234</v>
      </c>
      <c r="C157" s="51" t="s">
        <v>93</v>
      </c>
      <c r="D157" s="51">
        <v>38</v>
      </c>
      <c r="E157" s="52">
        <v>7</v>
      </c>
      <c r="F157" s="53">
        <f>Inventario[[#This Row],[CAP (cm)]]/PI()</f>
        <v>12.095775674984045</v>
      </c>
      <c r="G157" s="56">
        <f>PI()*Inventario[[#This Row],[d (cm)]]^2/40000</f>
        <v>1.1490986891234843E-2</v>
      </c>
      <c r="H157" s="55">
        <f>Inventario[[#This Row],[gi (m²)]]*Inventario[[#This Row],[h (m)]]*0.7</f>
        <v>5.6305835767050727E-2</v>
      </c>
    </row>
    <row r="158" spans="1:8" x14ac:dyDescent="0.35">
      <c r="A158" s="50">
        <v>3</v>
      </c>
      <c r="B158" s="51">
        <v>235</v>
      </c>
      <c r="C158" s="51" t="s">
        <v>73</v>
      </c>
      <c r="D158" s="51">
        <v>37</v>
      </c>
      <c r="E158" s="52">
        <v>7</v>
      </c>
      <c r="F158" s="53">
        <f>Inventario[[#This Row],[CAP (cm)]]/PI()</f>
        <v>11.777465788800255</v>
      </c>
      <c r="G158" s="56">
        <f>PI()*Inventario[[#This Row],[d (cm)]]^2/40000</f>
        <v>1.0894155854640234E-2</v>
      </c>
      <c r="H158" s="55">
        <f>Inventario[[#This Row],[gi (m²)]]*Inventario[[#This Row],[h (m)]]*0.7</f>
        <v>5.3381363687737146E-2</v>
      </c>
    </row>
    <row r="159" spans="1:8" x14ac:dyDescent="0.35">
      <c r="A159" s="50">
        <v>3</v>
      </c>
      <c r="B159" s="51">
        <v>236</v>
      </c>
      <c r="C159" s="51" t="s">
        <v>73</v>
      </c>
      <c r="D159" s="51">
        <v>37</v>
      </c>
      <c r="E159" s="52">
        <v>8</v>
      </c>
      <c r="F159" s="53">
        <f>Inventario[[#This Row],[CAP (cm)]]/PI()</f>
        <v>11.777465788800255</v>
      </c>
      <c r="G159" s="56">
        <f>PI()*Inventario[[#This Row],[d (cm)]]^2/40000</f>
        <v>1.0894155854640234E-2</v>
      </c>
      <c r="H159" s="55">
        <f>Inventario[[#This Row],[gi (m²)]]*Inventario[[#This Row],[h (m)]]*0.7</f>
        <v>6.1007272785985306E-2</v>
      </c>
    </row>
    <row r="160" spans="1:8" x14ac:dyDescent="0.35">
      <c r="A160" s="50">
        <v>3</v>
      </c>
      <c r="B160" s="51">
        <v>237</v>
      </c>
      <c r="C160" s="51" t="s">
        <v>73</v>
      </c>
      <c r="D160" s="51">
        <v>40</v>
      </c>
      <c r="E160" s="52">
        <v>8</v>
      </c>
      <c r="F160" s="53">
        <f>Inventario[[#This Row],[CAP (cm)]]/PI()</f>
        <v>12.732395447351628</v>
      </c>
      <c r="G160" s="56">
        <f>PI()*Inventario[[#This Row],[d (cm)]]^2/40000</f>
        <v>1.273239544735163E-2</v>
      </c>
      <c r="H160" s="55">
        <f>Inventario[[#This Row],[gi (m²)]]*Inventario[[#This Row],[h (m)]]*0.7</f>
        <v>7.1301414505169122E-2</v>
      </c>
    </row>
    <row r="161" spans="1:8" x14ac:dyDescent="0.35">
      <c r="A161" s="50">
        <v>3</v>
      </c>
      <c r="B161" s="51">
        <v>238</v>
      </c>
      <c r="C161" s="51" t="s">
        <v>86</v>
      </c>
      <c r="D161" s="51">
        <v>35</v>
      </c>
      <c r="E161" s="52">
        <v>4</v>
      </c>
      <c r="F161" s="53">
        <f>Inventario[[#This Row],[CAP (cm)]]/PI()</f>
        <v>11.140846016432674</v>
      </c>
      <c r="G161" s="56">
        <f>PI()*Inventario[[#This Row],[d (cm)]]^2/40000</f>
        <v>9.7482402643785885E-3</v>
      </c>
      <c r="H161" s="55">
        <f>Inventario[[#This Row],[gi (m²)]]*Inventario[[#This Row],[h (m)]]*0.7</f>
        <v>2.7295072740260048E-2</v>
      </c>
    </row>
    <row r="162" spans="1:8" x14ac:dyDescent="0.35">
      <c r="A162" s="50">
        <v>3</v>
      </c>
      <c r="B162" s="51">
        <v>239</v>
      </c>
      <c r="C162" s="51" t="s">
        <v>73</v>
      </c>
      <c r="D162" s="51">
        <v>36</v>
      </c>
      <c r="E162" s="52">
        <v>8</v>
      </c>
      <c r="F162" s="53">
        <f>Inventario[[#This Row],[CAP (cm)]]/PI()</f>
        <v>11.459155902616464</v>
      </c>
      <c r="G162" s="56">
        <f>PI()*Inventario[[#This Row],[d (cm)]]^2/40000</f>
        <v>1.0313240312354817E-2</v>
      </c>
      <c r="H162" s="55">
        <f>Inventario[[#This Row],[gi (m²)]]*Inventario[[#This Row],[h (m)]]*0.7</f>
        <v>5.7754145749186969E-2</v>
      </c>
    </row>
    <row r="163" spans="1:8" x14ac:dyDescent="0.35">
      <c r="A163" s="50">
        <v>3</v>
      </c>
      <c r="B163" s="51">
        <v>240</v>
      </c>
      <c r="C163" s="51" t="s">
        <v>79</v>
      </c>
      <c r="D163" s="51">
        <v>42</v>
      </c>
      <c r="E163" s="52">
        <v>5</v>
      </c>
      <c r="F163" s="53">
        <f>Inventario[[#This Row],[CAP (cm)]]/PI()</f>
        <v>13.369015219719209</v>
      </c>
      <c r="G163" s="56">
        <f>PI()*Inventario[[#This Row],[d (cm)]]^2/40000</f>
        <v>1.4037465980705171E-2</v>
      </c>
      <c r="H163" s="55">
        <f>Inventario[[#This Row],[gi (m²)]]*Inventario[[#This Row],[h (m)]]*0.7</f>
        <v>4.9131130932468098E-2</v>
      </c>
    </row>
    <row r="164" spans="1:8" x14ac:dyDescent="0.35">
      <c r="A164" s="50">
        <v>3</v>
      </c>
      <c r="B164" s="51">
        <v>241</v>
      </c>
      <c r="C164" s="51" t="s">
        <v>84</v>
      </c>
      <c r="D164" s="51">
        <v>35</v>
      </c>
      <c r="E164" s="52">
        <v>10</v>
      </c>
      <c r="F164" s="53">
        <f>Inventario[[#This Row],[CAP (cm)]]/PI()</f>
        <v>11.140846016432674</v>
      </c>
      <c r="G164" s="56">
        <f>PI()*Inventario[[#This Row],[d (cm)]]^2/40000</f>
        <v>9.7482402643785885E-3</v>
      </c>
      <c r="H164" s="55">
        <f>Inventario[[#This Row],[gi (m²)]]*Inventario[[#This Row],[h (m)]]*0.7</f>
        <v>6.8237681850650114E-2</v>
      </c>
    </row>
    <row r="165" spans="1:8" x14ac:dyDescent="0.35">
      <c r="A165" s="50">
        <v>3</v>
      </c>
      <c r="B165" s="51">
        <v>242</v>
      </c>
      <c r="C165" s="51" t="s">
        <v>98</v>
      </c>
      <c r="D165" s="51">
        <v>40</v>
      </c>
      <c r="E165" s="52">
        <v>7</v>
      </c>
      <c r="F165" s="53">
        <f>Inventario[[#This Row],[CAP (cm)]]/PI()</f>
        <v>12.732395447351628</v>
      </c>
      <c r="G165" s="56">
        <f>PI()*Inventario[[#This Row],[d (cm)]]^2/40000</f>
        <v>1.273239544735163E-2</v>
      </c>
      <c r="H165" s="55">
        <f>Inventario[[#This Row],[gi (m²)]]*Inventario[[#This Row],[h (m)]]*0.7</f>
        <v>6.238873769202298E-2</v>
      </c>
    </row>
    <row r="166" spans="1:8" x14ac:dyDescent="0.35">
      <c r="A166" s="50">
        <v>3</v>
      </c>
      <c r="B166" s="51">
        <v>243</v>
      </c>
      <c r="C166" s="51" t="s">
        <v>99</v>
      </c>
      <c r="D166" s="51">
        <v>42</v>
      </c>
      <c r="E166" s="52">
        <v>8</v>
      </c>
      <c r="F166" s="53">
        <f>Inventario[[#This Row],[CAP (cm)]]/PI()</f>
        <v>13.369015219719209</v>
      </c>
      <c r="G166" s="56">
        <f>PI()*Inventario[[#This Row],[d (cm)]]^2/40000</f>
        <v>1.4037465980705171E-2</v>
      </c>
      <c r="H166" s="55">
        <f>Inventario[[#This Row],[gi (m²)]]*Inventario[[#This Row],[h (m)]]*0.7</f>
        <v>7.8609809491948957E-2</v>
      </c>
    </row>
    <row r="167" spans="1:8" x14ac:dyDescent="0.35">
      <c r="A167" s="50">
        <v>3</v>
      </c>
      <c r="B167" s="51">
        <v>244</v>
      </c>
      <c r="C167" s="51" t="s">
        <v>99</v>
      </c>
      <c r="D167" s="51">
        <v>43</v>
      </c>
      <c r="E167" s="52">
        <v>10</v>
      </c>
      <c r="F167" s="53">
        <f>Inventario[[#This Row],[CAP (cm)]]/PI()</f>
        <v>13.687325105903</v>
      </c>
      <c r="G167" s="56">
        <f>PI()*Inventario[[#This Row],[d (cm)]]^2/40000</f>
        <v>1.4713874488845724E-2</v>
      </c>
      <c r="H167" s="55">
        <f>Inventario[[#This Row],[gi (m²)]]*Inventario[[#This Row],[h (m)]]*0.7</f>
        <v>0.10299712142192007</v>
      </c>
    </row>
    <row r="168" spans="1:8" x14ac:dyDescent="0.35">
      <c r="A168" s="50">
        <v>3</v>
      </c>
      <c r="B168" s="51">
        <v>245</v>
      </c>
      <c r="C168" s="51" t="s">
        <v>77</v>
      </c>
      <c r="D168" s="51">
        <v>40</v>
      </c>
      <c r="E168" s="52">
        <v>9</v>
      </c>
      <c r="F168" s="53">
        <f>Inventario[[#This Row],[CAP (cm)]]/PI()</f>
        <v>12.732395447351628</v>
      </c>
      <c r="G168" s="56">
        <f>PI()*Inventario[[#This Row],[d (cm)]]^2/40000</f>
        <v>1.273239544735163E-2</v>
      </c>
      <c r="H168" s="55">
        <f>Inventario[[#This Row],[gi (m²)]]*Inventario[[#This Row],[h (m)]]*0.7</f>
        <v>8.0214091318315264E-2</v>
      </c>
    </row>
    <row r="169" spans="1:8" x14ac:dyDescent="0.35">
      <c r="A169" s="50">
        <v>3</v>
      </c>
      <c r="B169" s="51">
        <v>246</v>
      </c>
      <c r="C169" s="51" t="s">
        <v>99</v>
      </c>
      <c r="D169" s="51">
        <v>42</v>
      </c>
      <c r="E169" s="52">
        <v>9</v>
      </c>
      <c r="F169" s="53">
        <f>Inventario[[#This Row],[CAP (cm)]]/PI()</f>
        <v>13.369015219719209</v>
      </c>
      <c r="G169" s="56">
        <f>PI()*Inventario[[#This Row],[d (cm)]]^2/40000</f>
        <v>1.4037465980705171E-2</v>
      </c>
      <c r="H169" s="55">
        <f>Inventario[[#This Row],[gi (m²)]]*Inventario[[#This Row],[h (m)]]*0.7</f>
        <v>8.8436035678442562E-2</v>
      </c>
    </row>
    <row r="170" spans="1:8" x14ac:dyDescent="0.35">
      <c r="A170" s="50">
        <v>3</v>
      </c>
      <c r="B170" s="51">
        <v>247</v>
      </c>
      <c r="C170" s="51" t="s">
        <v>90</v>
      </c>
      <c r="D170" s="51">
        <v>34</v>
      </c>
      <c r="E170" s="52">
        <v>5</v>
      </c>
      <c r="F170" s="53">
        <f>Inventario[[#This Row],[CAP (cm)]]/PI()</f>
        <v>10.822536130248883</v>
      </c>
      <c r="G170" s="56">
        <f>PI()*Inventario[[#This Row],[d (cm)]]^2/40000</f>
        <v>9.1991557107115492E-3</v>
      </c>
      <c r="H170" s="55">
        <f>Inventario[[#This Row],[gi (m²)]]*Inventario[[#This Row],[h (m)]]*0.7</f>
        <v>3.2197044987490417E-2</v>
      </c>
    </row>
    <row r="171" spans="1:8" x14ac:dyDescent="0.35">
      <c r="A171" s="50">
        <v>3</v>
      </c>
      <c r="B171" s="51">
        <v>248</v>
      </c>
      <c r="C171" s="51" t="s">
        <v>77</v>
      </c>
      <c r="D171" s="51">
        <v>52</v>
      </c>
      <c r="E171" s="52">
        <v>7</v>
      </c>
      <c r="F171" s="53">
        <f>Inventario[[#This Row],[CAP (cm)]]/PI()</f>
        <v>16.552114081557114</v>
      </c>
      <c r="G171" s="56">
        <f>PI()*Inventario[[#This Row],[d (cm)]]^2/40000</f>
        <v>2.1517748306024247E-2</v>
      </c>
      <c r="H171" s="55">
        <f>Inventario[[#This Row],[gi (m²)]]*Inventario[[#This Row],[h (m)]]*0.7</f>
        <v>0.10543696669951881</v>
      </c>
    </row>
    <row r="172" spans="1:8" x14ac:dyDescent="0.35">
      <c r="A172" s="50">
        <v>3</v>
      </c>
      <c r="B172" s="51">
        <v>249</v>
      </c>
      <c r="C172" s="51" t="s">
        <v>99</v>
      </c>
      <c r="D172" s="51">
        <v>56</v>
      </c>
      <c r="E172" s="52">
        <v>10</v>
      </c>
      <c r="F172" s="53">
        <f>Inventario[[#This Row],[CAP (cm)]]/PI()</f>
        <v>17.82535362629228</v>
      </c>
      <c r="G172" s="56">
        <f>PI()*Inventario[[#This Row],[d (cm)]]^2/40000</f>
        <v>2.4955495076809196E-2</v>
      </c>
      <c r="H172" s="55">
        <f>Inventario[[#This Row],[gi (m²)]]*Inventario[[#This Row],[h (m)]]*0.7</f>
        <v>0.17468846553766434</v>
      </c>
    </row>
    <row r="173" spans="1:8" x14ac:dyDescent="0.35">
      <c r="A173" s="50">
        <v>3</v>
      </c>
      <c r="B173" s="51">
        <v>250</v>
      </c>
      <c r="C173" s="51" t="s">
        <v>99</v>
      </c>
      <c r="D173" s="51">
        <v>54</v>
      </c>
      <c r="E173" s="52">
        <v>10</v>
      </c>
      <c r="F173" s="53">
        <f>Inventario[[#This Row],[CAP (cm)]]/PI()</f>
        <v>17.188733853924695</v>
      </c>
      <c r="G173" s="56">
        <f>PI()*Inventario[[#This Row],[d (cm)]]^2/40000</f>
        <v>2.3204790702798336E-2</v>
      </c>
      <c r="H173" s="55">
        <f>Inventario[[#This Row],[gi (m²)]]*Inventario[[#This Row],[h (m)]]*0.7</f>
        <v>0.16243353491958834</v>
      </c>
    </row>
    <row r="174" spans="1:8" x14ac:dyDescent="0.35">
      <c r="A174" s="50">
        <v>3</v>
      </c>
      <c r="B174" s="51">
        <v>251</v>
      </c>
      <c r="C174" s="51" t="s">
        <v>77</v>
      </c>
      <c r="D174" s="51">
        <v>45</v>
      </c>
      <c r="E174" s="52">
        <v>5</v>
      </c>
      <c r="F174" s="53">
        <f>Inventario[[#This Row],[CAP (cm)]]/PI()</f>
        <v>14.323944878270581</v>
      </c>
      <c r="G174" s="56">
        <f>PI()*Inventario[[#This Row],[d (cm)]]^2/40000</f>
        <v>1.6114437988054404E-2</v>
      </c>
      <c r="H174" s="55">
        <f>Inventario[[#This Row],[gi (m²)]]*Inventario[[#This Row],[h (m)]]*0.7</f>
        <v>5.6400532958190405E-2</v>
      </c>
    </row>
    <row r="175" spans="1:8" x14ac:dyDescent="0.35">
      <c r="A175" s="50">
        <v>3</v>
      </c>
      <c r="B175" s="51">
        <v>252</v>
      </c>
      <c r="C175" s="51" t="s">
        <v>99</v>
      </c>
      <c r="D175" s="51">
        <v>37</v>
      </c>
      <c r="E175" s="52">
        <v>10</v>
      </c>
      <c r="F175" s="53">
        <f>Inventario[[#This Row],[CAP (cm)]]/PI()</f>
        <v>11.777465788800255</v>
      </c>
      <c r="G175" s="56">
        <f>PI()*Inventario[[#This Row],[d (cm)]]^2/40000</f>
        <v>1.0894155854640234E-2</v>
      </c>
      <c r="H175" s="55">
        <f>Inventario[[#This Row],[gi (m²)]]*Inventario[[#This Row],[h (m)]]*0.7</f>
        <v>7.6259090982481639E-2</v>
      </c>
    </row>
    <row r="176" spans="1:8" x14ac:dyDescent="0.35">
      <c r="A176" s="50">
        <v>3</v>
      </c>
      <c r="B176" s="51">
        <v>253</v>
      </c>
      <c r="C176" s="51" t="s">
        <v>99</v>
      </c>
      <c r="D176" s="51">
        <v>44</v>
      </c>
      <c r="E176" s="52">
        <v>10</v>
      </c>
      <c r="F176" s="53">
        <f>Inventario[[#This Row],[CAP (cm)]]/PI()</f>
        <v>14.00563499208679</v>
      </c>
      <c r="G176" s="56">
        <f>PI()*Inventario[[#This Row],[d (cm)]]^2/40000</f>
        <v>1.5406198491295471E-2</v>
      </c>
      <c r="H176" s="55">
        <f>Inventario[[#This Row],[gi (m²)]]*Inventario[[#This Row],[h (m)]]*0.7</f>
        <v>0.10784338943906828</v>
      </c>
    </row>
    <row r="177" spans="1:8" x14ac:dyDescent="0.35">
      <c r="A177" s="50">
        <v>4</v>
      </c>
      <c r="B177" s="51">
        <v>254</v>
      </c>
      <c r="C177" s="51" t="s">
        <v>99</v>
      </c>
      <c r="D177" s="51">
        <v>49</v>
      </c>
      <c r="E177" s="52">
        <v>10</v>
      </c>
      <c r="F177" s="53">
        <f>Inventario[[#This Row],[CAP (cm)]]/PI()</f>
        <v>15.597184423005743</v>
      </c>
      <c r="G177" s="56">
        <f>PI()*Inventario[[#This Row],[d (cm)]]^2/40000</f>
        <v>1.9106550918182034E-2</v>
      </c>
      <c r="H177" s="55">
        <f>Inventario[[#This Row],[gi (m²)]]*Inventario[[#This Row],[h (m)]]*0.7</f>
        <v>0.13374585642727421</v>
      </c>
    </row>
    <row r="178" spans="1:8" x14ac:dyDescent="0.35">
      <c r="A178" s="50">
        <v>4</v>
      </c>
      <c r="B178" s="51">
        <v>255</v>
      </c>
      <c r="C178" s="51" t="s">
        <v>90</v>
      </c>
      <c r="D178" s="51">
        <v>63</v>
      </c>
      <c r="E178" s="52">
        <v>8</v>
      </c>
      <c r="F178" s="53">
        <f>Inventario[[#This Row],[CAP (cm)]]/PI()</f>
        <v>20.053522829578814</v>
      </c>
      <c r="G178" s="56">
        <f>PI()*Inventario[[#This Row],[d (cm)]]^2/40000</f>
        <v>3.1584298456586633E-2</v>
      </c>
      <c r="H178" s="55">
        <f>Inventario[[#This Row],[gi (m²)]]*Inventario[[#This Row],[h (m)]]*0.7</f>
        <v>0.17687207135688512</v>
      </c>
    </row>
    <row r="179" spans="1:8" x14ac:dyDescent="0.35">
      <c r="A179" s="50">
        <v>4</v>
      </c>
      <c r="B179" s="51">
        <v>256</v>
      </c>
      <c r="C179" s="51" t="s">
        <v>79</v>
      </c>
      <c r="D179" s="51">
        <v>36</v>
      </c>
      <c r="E179" s="52">
        <v>5</v>
      </c>
      <c r="F179" s="53">
        <f>Inventario[[#This Row],[CAP (cm)]]/PI()</f>
        <v>11.459155902616464</v>
      </c>
      <c r="G179" s="56">
        <f>PI()*Inventario[[#This Row],[d (cm)]]^2/40000</f>
        <v>1.0313240312354817E-2</v>
      </c>
      <c r="H179" s="55">
        <f>Inventario[[#This Row],[gi (m²)]]*Inventario[[#This Row],[h (m)]]*0.7</f>
        <v>3.6096341093241856E-2</v>
      </c>
    </row>
    <row r="180" spans="1:8" x14ac:dyDescent="0.35">
      <c r="A180" s="50">
        <v>4</v>
      </c>
      <c r="B180" s="51">
        <v>257</v>
      </c>
      <c r="C180" s="51" t="s">
        <v>79</v>
      </c>
      <c r="D180" s="51">
        <v>40</v>
      </c>
      <c r="E180" s="52">
        <v>6</v>
      </c>
      <c r="F180" s="53">
        <f>Inventario[[#This Row],[CAP (cm)]]/PI()</f>
        <v>12.732395447351628</v>
      </c>
      <c r="G180" s="56">
        <f>PI()*Inventario[[#This Row],[d (cm)]]^2/40000</f>
        <v>1.273239544735163E-2</v>
      </c>
      <c r="H180" s="55">
        <f>Inventario[[#This Row],[gi (m²)]]*Inventario[[#This Row],[h (m)]]*0.7</f>
        <v>5.3476060878876845E-2</v>
      </c>
    </row>
    <row r="181" spans="1:8" x14ac:dyDescent="0.35">
      <c r="A181" s="50">
        <v>4</v>
      </c>
      <c r="B181" s="51">
        <v>258</v>
      </c>
      <c r="C181" s="51" t="s">
        <v>73</v>
      </c>
      <c r="D181" s="51">
        <v>45</v>
      </c>
      <c r="E181" s="52">
        <v>10</v>
      </c>
      <c r="F181" s="53">
        <f>Inventario[[#This Row],[CAP (cm)]]/PI()</f>
        <v>14.323944878270581</v>
      </c>
      <c r="G181" s="56">
        <f>PI()*Inventario[[#This Row],[d (cm)]]^2/40000</f>
        <v>1.6114437988054404E-2</v>
      </c>
      <c r="H181" s="55">
        <f>Inventario[[#This Row],[gi (m²)]]*Inventario[[#This Row],[h (m)]]*0.7</f>
        <v>0.11280106591638081</v>
      </c>
    </row>
    <row r="182" spans="1:8" x14ac:dyDescent="0.35">
      <c r="A182" s="50">
        <v>4</v>
      </c>
      <c r="B182" s="51">
        <v>259</v>
      </c>
      <c r="C182" s="51" t="s">
        <v>73</v>
      </c>
      <c r="D182" s="51">
        <v>35</v>
      </c>
      <c r="E182" s="52">
        <v>10</v>
      </c>
      <c r="F182" s="53">
        <f>Inventario[[#This Row],[CAP (cm)]]/PI()</f>
        <v>11.140846016432674</v>
      </c>
      <c r="G182" s="56">
        <f>PI()*Inventario[[#This Row],[d (cm)]]^2/40000</f>
        <v>9.7482402643785885E-3</v>
      </c>
      <c r="H182" s="55">
        <f>Inventario[[#This Row],[gi (m²)]]*Inventario[[#This Row],[h (m)]]*0.7</f>
        <v>6.8237681850650114E-2</v>
      </c>
    </row>
    <row r="183" spans="1:8" x14ac:dyDescent="0.35">
      <c r="A183" s="50">
        <v>4</v>
      </c>
      <c r="B183" s="51">
        <v>260</v>
      </c>
      <c r="C183" s="51" t="s">
        <v>73</v>
      </c>
      <c r="D183" s="51">
        <v>45</v>
      </c>
      <c r="E183" s="52">
        <v>10</v>
      </c>
      <c r="F183" s="53">
        <f>Inventario[[#This Row],[CAP (cm)]]/PI()</f>
        <v>14.323944878270581</v>
      </c>
      <c r="G183" s="56">
        <f>PI()*Inventario[[#This Row],[d (cm)]]^2/40000</f>
        <v>1.6114437988054404E-2</v>
      </c>
      <c r="H183" s="55">
        <f>Inventario[[#This Row],[gi (m²)]]*Inventario[[#This Row],[h (m)]]*0.7</f>
        <v>0.11280106591638081</v>
      </c>
    </row>
    <row r="184" spans="1:8" x14ac:dyDescent="0.35">
      <c r="A184" s="50">
        <v>4</v>
      </c>
      <c r="B184" s="51">
        <v>261</v>
      </c>
      <c r="C184" s="51" t="s">
        <v>79</v>
      </c>
      <c r="D184" s="51">
        <v>34</v>
      </c>
      <c r="E184" s="52">
        <v>5</v>
      </c>
      <c r="F184" s="53">
        <f>Inventario[[#This Row],[CAP (cm)]]/PI()</f>
        <v>10.822536130248883</v>
      </c>
      <c r="G184" s="56">
        <f>PI()*Inventario[[#This Row],[d (cm)]]^2/40000</f>
        <v>9.1991557107115492E-3</v>
      </c>
      <c r="H184" s="55">
        <f>Inventario[[#This Row],[gi (m²)]]*Inventario[[#This Row],[h (m)]]*0.7</f>
        <v>3.2197044987490417E-2</v>
      </c>
    </row>
    <row r="185" spans="1:8" x14ac:dyDescent="0.35">
      <c r="A185" s="50">
        <v>4</v>
      </c>
      <c r="B185" s="51">
        <v>262</v>
      </c>
      <c r="C185" s="51" t="s">
        <v>73</v>
      </c>
      <c r="D185" s="51">
        <v>39</v>
      </c>
      <c r="E185" s="52">
        <v>9</v>
      </c>
      <c r="F185" s="53">
        <f>Inventario[[#This Row],[CAP (cm)]]/PI()</f>
        <v>12.414085561167836</v>
      </c>
      <c r="G185" s="56">
        <f>PI()*Inventario[[#This Row],[d (cm)]]^2/40000</f>
        <v>1.2103733422138638E-2</v>
      </c>
      <c r="H185" s="55">
        <f>Inventario[[#This Row],[gi (m²)]]*Inventario[[#This Row],[h (m)]]*0.7</f>
        <v>7.6253520559473417E-2</v>
      </c>
    </row>
    <row r="186" spans="1:8" x14ac:dyDescent="0.35">
      <c r="A186" s="50">
        <v>4</v>
      </c>
      <c r="B186" s="51">
        <v>263</v>
      </c>
      <c r="C186" s="51" t="s">
        <v>73</v>
      </c>
      <c r="D186" s="51">
        <v>37</v>
      </c>
      <c r="E186" s="52">
        <v>8</v>
      </c>
      <c r="F186" s="53">
        <f>Inventario[[#This Row],[CAP (cm)]]/PI()</f>
        <v>11.777465788800255</v>
      </c>
      <c r="G186" s="56">
        <f>PI()*Inventario[[#This Row],[d (cm)]]^2/40000</f>
        <v>1.0894155854640234E-2</v>
      </c>
      <c r="H186" s="55">
        <f>Inventario[[#This Row],[gi (m²)]]*Inventario[[#This Row],[h (m)]]*0.7</f>
        <v>6.1007272785985306E-2</v>
      </c>
    </row>
    <row r="187" spans="1:8" x14ac:dyDescent="0.35">
      <c r="A187" s="50">
        <v>4</v>
      </c>
      <c r="B187" s="51">
        <v>264</v>
      </c>
      <c r="C187" s="51" t="s">
        <v>73</v>
      </c>
      <c r="D187" s="51">
        <v>49</v>
      </c>
      <c r="E187" s="52">
        <v>8</v>
      </c>
      <c r="F187" s="53">
        <f>Inventario[[#This Row],[CAP (cm)]]/PI()</f>
        <v>15.597184423005743</v>
      </c>
      <c r="G187" s="56">
        <f>PI()*Inventario[[#This Row],[d (cm)]]^2/40000</f>
        <v>1.9106550918182034E-2</v>
      </c>
      <c r="H187" s="55">
        <f>Inventario[[#This Row],[gi (m²)]]*Inventario[[#This Row],[h (m)]]*0.7</f>
        <v>0.10699668514181938</v>
      </c>
    </row>
    <row r="188" spans="1:8" x14ac:dyDescent="0.35">
      <c r="A188" s="50">
        <v>4</v>
      </c>
      <c r="B188" s="51">
        <v>265</v>
      </c>
      <c r="C188" s="51" t="s">
        <v>100</v>
      </c>
      <c r="D188" s="51">
        <v>44</v>
      </c>
      <c r="E188" s="52">
        <v>8</v>
      </c>
      <c r="F188" s="53">
        <f>Inventario[[#This Row],[CAP (cm)]]/PI()</f>
        <v>14.00563499208679</v>
      </c>
      <c r="G188" s="56">
        <f>PI()*Inventario[[#This Row],[d (cm)]]^2/40000</f>
        <v>1.5406198491295471E-2</v>
      </c>
      <c r="H188" s="55">
        <f>Inventario[[#This Row],[gi (m²)]]*Inventario[[#This Row],[h (m)]]*0.7</f>
        <v>8.6274711551254629E-2</v>
      </c>
    </row>
    <row r="189" spans="1:8" x14ac:dyDescent="0.35">
      <c r="A189" s="50">
        <v>4</v>
      </c>
      <c r="B189" s="51">
        <v>266</v>
      </c>
      <c r="C189" s="51" t="s">
        <v>100</v>
      </c>
      <c r="D189" s="51">
        <v>43</v>
      </c>
      <c r="E189" s="52">
        <v>9</v>
      </c>
      <c r="F189" s="53">
        <f>Inventario[[#This Row],[CAP (cm)]]/PI()</f>
        <v>13.687325105903</v>
      </c>
      <c r="G189" s="56">
        <f>PI()*Inventario[[#This Row],[d (cm)]]^2/40000</f>
        <v>1.4713874488845724E-2</v>
      </c>
      <c r="H189" s="55">
        <f>Inventario[[#This Row],[gi (m²)]]*Inventario[[#This Row],[h (m)]]*0.7</f>
        <v>9.2697409279728055E-2</v>
      </c>
    </row>
    <row r="190" spans="1:8" x14ac:dyDescent="0.35">
      <c r="A190" s="50">
        <v>4</v>
      </c>
      <c r="B190" s="51">
        <v>267</v>
      </c>
      <c r="C190" s="51" t="s">
        <v>101</v>
      </c>
      <c r="D190" s="51">
        <v>33</v>
      </c>
      <c r="E190" s="52">
        <v>5</v>
      </c>
      <c r="F190" s="53">
        <f>Inventario[[#This Row],[CAP (cm)]]/PI()</f>
        <v>10.504226244065093</v>
      </c>
      <c r="G190" s="56">
        <f>PI()*Inventario[[#This Row],[d (cm)]]^2/40000</f>
        <v>8.6659866513537007E-3</v>
      </c>
      <c r="H190" s="55">
        <f>Inventario[[#This Row],[gi (m²)]]*Inventario[[#This Row],[h (m)]]*0.7</f>
        <v>3.0330953279737949E-2</v>
      </c>
    </row>
    <row r="191" spans="1:8" x14ac:dyDescent="0.35">
      <c r="A191" s="50">
        <v>4</v>
      </c>
      <c r="B191" s="51">
        <v>268</v>
      </c>
      <c r="C191" s="51" t="s">
        <v>82</v>
      </c>
      <c r="D191" s="51">
        <v>34</v>
      </c>
      <c r="E191" s="52">
        <v>3</v>
      </c>
      <c r="F191" s="53">
        <f>Inventario[[#This Row],[CAP (cm)]]/PI()</f>
        <v>10.822536130248883</v>
      </c>
      <c r="G191" s="56">
        <f>PI()*Inventario[[#This Row],[d (cm)]]^2/40000</f>
        <v>9.1991557107115492E-3</v>
      </c>
      <c r="H191" s="55">
        <f>Inventario[[#This Row],[gi (m²)]]*Inventario[[#This Row],[h (m)]]*0.7</f>
        <v>1.9318226992494251E-2</v>
      </c>
    </row>
    <row r="192" spans="1:8" x14ac:dyDescent="0.35">
      <c r="A192" s="50">
        <v>4</v>
      </c>
      <c r="B192" s="51">
        <v>269</v>
      </c>
      <c r="C192" s="51" t="s">
        <v>90</v>
      </c>
      <c r="D192" s="51">
        <v>43</v>
      </c>
      <c r="E192" s="52">
        <v>6</v>
      </c>
      <c r="F192" s="53">
        <f>Inventario[[#This Row],[CAP (cm)]]/PI()</f>
        <v>13.687325105903</v>
      </c>
      <c r="G192" s="56">
        <f>PI()*Inventario[[#This Row],[d (cm)]]^2/40000</f>
        <v>1.4713874488845724E-2</v>
      </c>
      <c r="H192" s="55">
        <f>Inventario[[#This Row],[gi (m²)]]*Inventario[[#This Row],[h (m)]]*0.7</f>
        <v>6.1798272853152043E-2</v>
      </c>
    </row>
    <row r="193" spans="1:8" x14ac:dyDescent="0.35">
      <c r="A193" s="50">
        <v>4</v>
      </c>
      <c r="B193" s="51">
        <v>270</v>
      </c>
      <c r="C193" s="51" t="s">
        <v>90</v>
      </c>
      <c r="D193" s="51">
        <v>41</v>
      </c>
      <c r="E193" s="52">
        <v>6</v>
      </c>
      <c r="F193" s="53">
        <f>Inventario[[#This Row],[CAP (cm)]]/PI()</f>
        <v>13.050705333535419</v>
      </c>
      <c r="G193" s="56">
        <f>PI()*Inventario[[#This Row],[d (cm)]]^2/40000</f>
        <v>1.3376972966873806E-2</v>
      </c>
      <c r="H193" s="55">
        <f>Inventario[[#This Row],[gi (m²)]]*Inventario[[#This Row],[h (m)]]*0.7</f>
        <v>5.618328646086998E-2</v>
      </c>
    </row>
    <row r="194" spans="1:8" x14ac:dyDescent="0.35">
      <c r="A194" s="50">
        <v>4</v>
      </c>
      <c r="B194" s="51">
        <v>271</v>
      </c>
      <c r="C194" s="51" t="s">
        <v>79</v>
      </c>
      <c r="D194" s="51">
        <v>32</v>
      </c>
      <c r="E194" s="52">
        <v>4</v>
      </c>
      <c r="F194" s="53">
        <f>Inventario[[#This Row],[CAP (cm)]]/PI()</f>
        <v>10.185916357881302</v>
      </c>
      <c r="G194" s="56">
        <f>PI()*Inventario[[#This Row],[d (cm)]]^2/40000</f>
        <v>8.1487330863050413E-3</v>
      </c>
      <c r="H194" s="55">
        <f>Inventario[[#This Row],[gi (m²)]]*Inventario[[#This Row],[h (m)]]*0.7</f>
        <v>2.2816452641654113E-2</v>
      </c>
    </row>
    <row r="195" spans="1:8" x14ac:dyDescent="0.35">
      <c r="A195" s="50">
        <v>4</v>
      </c>
      <c r="B195" s="51">
        <v>272</v>
      </c>
      <c r="C195" s="51" t="s">
        <v>71</v>
      </c>
      <c r="D195" s="51">
        <v>59</v>
      </c>
      <c r="E195" s="52">
        <v>12</v>
      </c>
      <c r="F195" s="53">
        <f>Inventario[[#This Row],[CAP (cm)]]/PI()</f>
        <v>18.780283284843652</v>
      </c>
      <c r="G195" s="56">
        <f>PI()*Inventario[[#This Row],[d (cm)]]^2/40000</f>
        <v>2.7700917845144387E-2</v>
      </c>
      <c r="H195" s="55">
        <f>Inventario[[#This Row],[gi (m²)]]*Inventario[[#This Row],[h (m)]]*0.7</f>
        <v>0.23268770989921284</v>
      </c>
    </row>
    <row r="196" spans="1:8" x14ac:dyDescent="0.35">
      <c r="A196" s="50">
        <v>4</v>
      </c>
      <c r="B196" s="51">
        <v>273</v>
      </c>
      <c r="C196" s="51" t="s">
        <v>81</v>
      </c>
      <c r="D196" s="51">
        <v>50</v>
      </c>
      <c r="E196" s="52">
        <v>5</v>
      </c>
      <c r="F196" s="53">
        <f>Inventario[[#This Row],[CAP (cm)]]/PI()</f>
        <v>15.915494309189533</v>
      </c>
      <c r="G196" s="56">
        <f>PI()*Inventario[[#This Row],[d (cm)]]^2/40000</f>
        <v>1.9894367886486915E-2</v>
      </c>
      <c r="H196" s="55">
        <f>Inventario[[#This Row],[gi (m²)]]*Inventario[[#This Row],[h (m)]]*0.7</f>
        <v>6.9630287602704191E-2</v>
      </c>
    </row>
    <row r="197" spans="1:8" x14ac:dyDescent="0.35">
      <c r="A197" s="50">
        <v>4</v>
      </c>
      <c r="B197" s="51">
        <v>274</v>
      </c>
      <c r="C197" s="51" t="s">
        <v>90</v>
      </c>
      <c r="D197" s="51">
        <v>34</v>
      </c>
      <c r="E197" s="52">
        <v>7</v>
      </c>
      <c r="F197" s="53">
        <f>Inventario[[#This Row],[CAP (cm)]]/PI()</f>
        <v>10.822536130248883</v>
      </c>
      <c r="G197" s="56">
        <f>PI()*Inventario[[#This Row],[d (cm)]]^2/40000</f>
        <v>9.1991557107115492E-3</v>
      </c>
      <c r="H197" s="55">
        <f>Inventario[[#This Row],[gi (m²)]]*Inventario[[#This Row],[h (m)]]*0.7</f>
        <v>4.5075862982486593E-2</v>
      </c>
    </row>
    <row r="198" spans="1:8" x14ac:dyDescent="0.35">
      <c r="A198" s="50">
        <v>4</v>
      </c>
      <c r="B198" s="51">
        <v>275</v>
      </c>
      <c r="C198" s="51" t="s">
        <v>90</v>
      </c>
      <c r="D198" s="51">
        <v>76</v>
      </c>
      <c r="E198" s="52">
        <v>7</v>
      </c>
      <c r="F198" s="53">
        <f>Inventario[[#This Row],[CAP (cm)]]/PI()</f>
        <v>24.191551349968091</v>
      </c>
      <c r="G198" s="56">
        <f>PI()*Inventario[[#This Row],[d (cm)]]^2/40000</f>
        <v>4.5963947564939371E-2</v>
      </c>
      <c r="H198" s="55">
        <f>Inventario[[#This Row],[gi (m²)]]*Inventario[[#This Row],[h (m)]]*0.7</f>
        <v>0.22522334306820291</v>
      </c>
    </row>
    <row r="199" spans="1:8" x14ac:dyDescent="0.35">
      <c r="A199" s="50">
        <v>4</v>
      </c>
      <c r="B199" s="51">
        <v>276</v>
      </c>
      <c r="C199" s="51" t="s">
        <v>90</v>
      </c>
      <c r="D199" s="51">
        <v>56</v>
      </c>
      <c r="E199" s="52">
        <v>7</v>
      </c>
      <c r="F199" s="53">
        <f>Inventario[[#This Row],[CAP (cm)]]/PI()</f>
        <v>17.82535362629228</v>
      </c>
      <c r="G199" s="56">
        <f>PI()*Inventario[[#This Row],[d (cm)]]^2/40000</f>
        <v>2.4955495076809196E-2</v>
      </c>
      <c r="H199" s="55">
        <f>Inventario[[#This Row],[gi (m²)]]*Inventario[[#This Row],[h (m)]]*0.7</f>
        <v>0.12228192587636505</v>
      </c>
    </row>
    <row r="200" spans="1:8" x14ac:dyDescent="0.35">
      <c r="A200" s="50">
        <v>4</v>
      </c>
      <c r="B200" s="51">
        <v>277</v>
      </c>
      <c r="C200" s="51" t="s">
        <v>71</v>
      </c>
      <c r="D200" s="51">
        <v>60</v>
      </c>
      <c r="E200" s="52">
        <v>10</v>
      </c>
      <c r="F200" s="53">
        <f>Inventario[[#This Row],[CAP (cm)]]/PI()</f>
        <v>19.098593171027442</v>
      </c>
      <c r="G200" s="56">
        <f>PI()*Inventario[[#This Row],[d (cm)]]^2/40000</f>
        <v>2.8647889756541166E-2</v>
      </c>
      <c r="H200" s="55">
        <f>Inventario[[#This Row],[gi (m²)]]*Inventario[[#This Row],[h (m)]]*0.7</f>
        <v>0.20053522829578815</v>
      </c>
    </row>
    <row r="201" spans="1:8" x14ac:dyDescent="0.35">
      <c r="A201" s="50">
        <v>4</v>
      </c>
      <c r="B201" s="51">
        <v>278</v>
      </c>
      <c r="C201" s="51" t="s">
        <v>102</v>
      </c>
      <c r="D201" s="51">
        <v>37</v>
      </c>
      <c r="E201" s="52">
        <v>9</v>
      </c>
      <c r="F201" s="53">
        <f>Inventario[[#This Row],[CAP (cm)]]/PI()</f>
        <v>11.777465788800255</v>
      </c>
      <c r="G201" s="56">
        <f>PI()*Inventario[[#This Row],[d (cm)]]^2/40000</f>
        <v>1.0894155854640234E-2</v>
      </c>
      <c r="H201" s="55">
        <f>Inventario[[#This Row],[gi (m²)]]*Inventario[[#This Row],[h (m)]]*0.7</f>
        <v>6.863318188423348E-2</v>
      </c>
    </row>
    <row r="202" spans="1:8" x14ac:dyDescent="0.35">
      <c r="A202" s="50">
        <v>4</v>
      </c>
      <c r="B202" s="51">
        <v>279</v>
      </c>
      <c r="C202" s="51" t="s">
        <v>103</v>
      </c>
      <c r="D202" s="51">
        <v>38</v>
      </c>
      <c r="E202" s="52">
        <v>9</v>
      </c>
      <c r="F202" s="53">
        <f>Inventario[[#This Row],[CAP (cm)]]/PI()</f>
        <v>12.095775674984045</v>
      </c>
      <c r="G202" s="56">
        <f>PI()*Inventario[[#This Row],[d (cm)]]^2/40000</f>
        <v>1.1490986891234843E-2</v>
      </c>
      <c r="H202" s="55">
        <f>Inventario[[#This Row],[gi (m²)]]*Inventario[[#This Row],[h (m)]]*0.7</f>
        <v>7.2393217414779512E-2</v>
      </c>
    </row>
    <row r="203" spans="1:8" x14ac:dyDescent="0.35">
      <c r="A203" s="50">
        <v>4</v>
      </c>
      <c r="B203" s="51">
        <v>280</v>
      </c>
      <c r="C203" s="51" t="s">
        <v>102</v>
      </c>
      <c r="D203" s="51">
        <v>43</v>
      </c>
      <c r="E203" s="52">
        <v>9</v>
      </c>
      <c r="F203" s="53">
        <f>Inventario[[#This Row],[CAP (cm)]]/PI()</f>
        <v>13.687325105903</v>
      </c>
      <c r="G203" s="56">
        <f>PI()*Inventario[[#This Row],[d (cm)]]^2/40000</f>
        <v>1.4713874488845724E-2</v>
      </c>
      <c r="H203" s="55">
        <f>Inventario[[#This Row],[gi (m²)]]*Inventario[[#This Row],[h (m)]]*0.7</f>
        <v>9.2697409279728055E-2</v>
      </c>
    </row>
    <row r="204" spans="1:8" x14ac:dyDescent="0.35">
      <c r="A204" s="50">
        <v>4</v>
      </c>
      <c r="B204" s="51">
        <v>281</v>
      </c>
      <c r="C204" s="51" t="s">
        <v>73</v>
      </c>
      <c r="D204" s="51">
        <v>37</v>
      </c>
      <c r="E204" s="52">
        <v>6</v>
      </c>
      <c r="F204" s="53">
        <f>Inventario[[#This Row],[CAP (cm)]]/PI()</f>
        <v>11.777465788800255</v>
      </c>
      <c r="G204" s="56">
        <f>PI()*Inventario[[#This Row],[d (cm)]]^2/40000</f>
        <v>1.0894155854640234E-2</v>
      </c>
      <c r="H204" s="55">
        <f>Inventario[[#This Row],[gi (m²)]]*Inventario[[#This Row],[h (m)]]*0.7</f>
        <v>4.5755454589488979E-2</v>
      </c>
    </row>
    <row r="205" spans="1:8" x14ac:dyDescent="0.35">
      <c r="A205" s="50">
        <v>4</v>
      </c>
      <c r="B205" s="51">
        <v>282</v>
      </c>
      <c r="C205" s="51" t="s">
        <v>79</v>
      </c>
      <c r="D205" s="51">
        <v>40</v>
      </c>
      <c r="E205" s="52">
        <v>6</v>
      </c>
      <c r="F205" s="53">
        <f>Inventario[[#This Row],[CAP (cm)]]/PI()</f>
        <v>12.732395447351628</v>
      </c>
      <c r="G205" s="56">
        <f>PI()*Inventario[[#This Row],[d (cm)]]^2/40000</f>
        <v>1.273239544735163E-2</v>
      </c>
      <c r="H205" s="55">
        <f>Inventario[[#This Row],[gi (m²)]]*Inventario[[#This Row],[h (m)]]*0.7</f>
        <v>5.3476060878876845E-2</v>
      </c>
    </row>
    <row r="206" spans="1:8" x14ac:dyDescent="0.35">
      <c r="A206" s="50">
        <v>4</v>
      </c>
      <c r="B206" s="51">
        <v>283</v>
      </c>
      <c r="C206" s="51" t="s">
        <v>104</v>
      </c>
      <c r="D206" s="51">
        <v>33</v>
      </c>
      <c r="E206" s="52">
        <v>4</v>
      </c>
      <c r="F206" s="53">
        <f>Inventario[[#This Row],[CAP (cm)]]/PI()</f>
        <v>10.504226244065093</v>
      </c>
      <c r="G206" s="56">
        <f>PI()*Inventario[[#This Row],[d (cm)]]^2/40000</f>
        <v>8.6659866513537007E-3</v>
      </c>
      <c r="H206" s="55">
        <f>Inventario[[#This Row],[gi (m²)]]*Inventario[[#This Row],[h (m)]]*0.7</f>
        <v>2.4264762623790362E-2</v>
      </c>
    </row>
    <row r="207" spans="1:8" x14ac:dyDescent="0.35">
      <c r="A207" s="50">
        <v>4</v>
      </c>
      <c r="B207" s="51">
        <v>284</v>
      </c>
      <c r="C207" s="51" t="s">
        <v>105</v>
      </c>
      <c r="D207" s="51">
        <v>84</v>
      </c>
      <c r="E207" s="52">
        <v>7</v>
      </c>
      <c r="F207" s="53">
        <f>Inventario[[#This Row],[CAP (cm)]]/PI()</f>
        <v>26.738030439438418</v>
      </c>
      <c r="G207" s="56">
        <f>PI()*Inventario[[#This Row],[d (cm)]]^2/40000</f>
        <v>5.6149863922820682E-2</v>
      </c>
      <c r="H207" s="55">
        <f>Inventario[[#This Row],[gi (m²)]]*Inventario[[#This Row],[h (m)]]*0.7</f>
        <v>0.27513433322182135</v>
      </c>
    </row>
    <row r="208" spans="1:8" x14ac:dyDescent="0.35">
      <c r="A208" s="50">
        <v>4</v>
      </c>
      <c r="B208" s="51">
        <v>285</v>
      </c>
      <c r="C208" s="51" t="s">
        <v>73</v>
      </c>
      <c r="D208" s="51">
        <v>35</v>
      </c>
      <c r="E208" s="52">
        <v>7</v>
      </c>
      <c r="F208" s="53">
        <f>Inventario[[#This Row],[CAP (cm)]]/PI()</f>
        <v>11.140846016432674</v>
      </c>
      <c r="G208" s="56">
        <f>PI()*Inventario[[#This Row],[d (cm)]]^2/40000</f>
        <v>9.7482402643785885E-3</v>
      </c>
      <c r="H208" s="55">
        <f>Inventario[[#This Row],[gi (m²)]]*Inventario[[#This Row],[h (m)]]*0.7</f>
        <v>4.7766377295455076E-2</v>
      </c>
    </row>
    <row r="209" spans="1:8" x14ac:dyDescent="0.35">
      <c r="A209" s="50">
        <v>4</v>
      </c>
      <c r="B209" s="51">
        <v>286</v>
      </c>
      <c r="C209" s="51" t="s">
        <v>87</v>
      </c>
      <c r="D209" s="51">
        <v>40</v>
      </c>
      <c r="E209" s="52">
        <v>12</v>
      </c>
      <c r="F209" s="53">
        <f>Inventario[[#This Row],[CAP (cm)]]/PI()</f>
        <v>12.732395447351628</v>
      </c>
      <c r="G209" s="56">
        <f>PI()*Inventario[[#This Row],[d (cm)]]^2/40000</f>
        <v>1.273239544735163E-2</v>
      </c>
      <c r="H209" s="55">
        <f>Inventario[[#This Row],[gi (m²)]]*Inventario[[#This Row],[h (m)]]*0.7</f>
        <v>0.10695212175775369</v>
      </c>
    </row>
    <row r="210" spans="1:8" x14ac:dyDescent="0.35">
      <c r="A210" s="50">
        <v>4</v>
      </c>
      <c r="B210" s="51">
        <v>287</v>
      </c>
      <c r="C210" s="51" t="s">
        <v>71</v>
      </c>
      <c r="D210" s="51">
        <v>90</v>
      </c>
      <c r="E210" s="52">
        <v>12</v>
      </c>
      <c r="F210" s="53">
        <f>Inventario[[#This Row],[CAP (cm)]]/PI()</f>
        <v>28.647889756541161</v>
      </c>
      <c r="G210" s="56">
        <f>PI()*Inventario[[#This Row],[d (cm)]]^2/40000</f>
        <v>6.4457751952217618E-2</v>
      </c>
      <c r="H210" s="55">
        <f>Inventario[[#This Row],[gi (m²)]]*Inventario[[#This Row],[h (m)]]*0.7</f>
        <v>0.54144511639862791</v>
      </c>
    </row>
    <row r="211" spans="1:8" x14ac:dyDescent="0.35">
      <c r="A211" s="50">
        <v>4</v>
      </c>
      <c r="B211" s="51">
        <v>288</v>
      </c>
      <c r="C211" s="51" t="s">
        <v>99</v>
      </c>
      <c r="D211" s="51">
        <v>31</v>
      </c>
      <c r="E211" s="52">
        <v>8</v>
      </c>
      <c r="F211" s="53">
        <f>Inventario[[#This Row],[CAP (cm)]]/PI()</f>
        <v>9.8676064716975116</v>
      </c>
      <c r="G211" s="56">
        <f>PI()*Inventario[[#This Row],[d (cm)]]^2/40000</f>
        <v>7.6473950155655727E-3</v>
      </c>
      <c r="H211" s="55">
        <f>Inventario[[#This Row],[gi (m²)]]*Inventario[[#This Row],[h (m)]]*0.7</f>
        <v>4.2825412087167204E-2</v>
      </c>
    </row>
    <row r="212" spans="1:8" x14ac:dyDescent="0.35">
      <c r="A212" s="50">
        <v>4</v>
      </c>
      <c r="B212" s="51">
        <v>289</v>
      </c>
      <c r="C212" s="51" t="s">
        <v>92</v>
      </c>
      <c r="D212" s="51">
        <v>35</v>
      </c>
      <c r="E212" s="52">
        <v>8</v>
      </c>
      <c r="F212" s="53">
        <f>Inventario[[#This Row],[CAP (cm)]]/PI()</f>
        <v>11.140846016432674</v>
      </c>
      <c r="G212" s="56">
        <f>PI()*Inventario[[#This Row],[d (cm)]]^2/40000</f>
        <v>9.7482402643785885E-3</v>
      </c>
      <c r="H212" s="55">
        <f>Inventario[[#This Row],[gi (m²)]]*Inventario[[#This Row],[h (m)]]*0.7</f>
        <v>5.4590145480520096E-2</v>
      </c>
    </row>
    <row r="213" spans="1:8" x14ac:dyDescent="0.35">
      <c r="A213" s="50">
        <v>4</v>
      </c>
      <c r="B213" s="51">
        <v>290</v>
      </c>
      <c r="C213" s="51" t="s">
        <v>79</v>
      </c>
      <c r="D213" s="51">
        <v>36</v>
      </c>
      <c r="E213" s="52">
        <v>6</v>
      </c>
      <c r="F213" s="53">
        <f>Inventario[[#This Row],[CAP (cm)]]/PI()</f>
        <v>11.459155902616464</v>
      </c>
      <c r="G213" s="56">
        <f>PI()*Inventario[[#This Row],[d (cm)]]^2/40000</f>
        <v>1.0313240312354817E-2</v>
      </c>
      <c r="H213" s="55">
        <f>Inventario[[#This Row],[gi (m²)]]*Inventario[[#This Row],[h (m)]]*0.7</f>
        <v>4.3315609311890227E-2</v>
      </c>
    </row>
    <row r="214" spans="1:8" x14ac:dyDescent="0.35">
      <c r="A214" s="50">
        <v>4</v>
      </c>
      <c r="B214" s="51">
        <v>291</v>
      </c>
      <c r="C214" s="51" t="s">
        <v>90</v>
      </c>
      <c r="D214" s="51">
        <v>39</v>
      </c>
      <c r="E214" s="52">
        <v>2</v>
      </c>
      <c r="F214" s="53">
        <f>Inventario[[#This Row],[CAP (cm)]]/PI()</f>
        <v>12.414085561167836</v>
      </c>
      <c r="G214" s="56">
        <f>PI()*Inventario[[#This Row],[d (cm)]]^2/40000</f>
        <v>1.2103733422138638E-2</v>
      </c>
      <c r="H214" s="55">
        <f>Inventario[[#This Row],[gi (m²)]]*Inventario[[#This Row],[h (m)]]*0.7</f>
        <v>1.6945226790994094E-2</v>
      </c>
    </row>
    <row r="215" spans="1:8" x14ac:dyDescent="0.35">
      <c r="A215" s="50">
        <v>4</v>
      </c>
      <c r="B215" s="51">
        <v>292</v>
      </c>
      <c r="C215" s="51" t="s">
        <v>90</v>
      </c>
      <c r="D215" s="51">
        <v>40</v>
      </c>
      <c r="E215" s="52">
        <v>5</v>
      </c>
      <c r="F215" s="53">
        <f>Inventario[[#This Row],[CAP (cm)]]/PI()</f>
        <v>12.732395447351628</v>
      </c>
      <c r="G215" s="56">
        <f>PI()*Inventario[[#This Row],[d (cm)]]^2/40000</f>
        <v>1.273239544735163E-2</v>
      </c>
      <c r="H215" s="55">
        <f>Inventario[[#This Row],[gi (m²)]]*Inventario[[#This Row],[h (m)]]*0.7</f>
        <v>4.4563384065730703E-2</v>
      </c>
    </row>
    <row r="216" spans="1:8" x14ac:dyDescent="0.35">
      <c r="A216" s="50">
        <v>4</v>
      </c>
      <c r="B216" s="51">
        <v>293</v>
      </c>
      <c r="C216" s="51" t="s">
        <v>90</v>
      </c>
      <c r="D216" s="51">
        <v>34</v>
      </c>
      <c r="E216" s="52">
        <v>2</v>
      </c>
      <c r="F216" s="53">
        <f>Inventario[[#This Row],[CAP (cm)]]/PI()</f>
        <v>10.822536130248883</v>
      </c>
      <c r="G216" s="56">
        <f>PI()*Inventario[[#This Row],[d (cm)]]^2/40000</f>
        <v>9.1991557107115492E-3</v>
      </c>
      <c r="H216" s="55">
        <f>Inventario[[#This Row],[gi (m²)]]*Inventario[[#This Row],[h (m)]]*0.7</f>
        <v>1.2878817994996168E-2</v>
      </c>
    </row>
    <row r="217" spans="1:8" x14ac:dyDescent="0.35">
      <c r="A217" s="50">
        <v>4</v>
      </c>
      <c r="B217" s="51">
        <v>294</v>
      </c>
      <c r="C217" s="51" t="s">
        <v>90</v>
      </c>
      <c r="D217" s="51">
        <v>33</v>
      </c>
      <c r="E217" s="52">
        <v>5</v>
      </c>
      <c r="F217" s="53">
        <f>Inventario[[#This Row],[CAP (cm)]]/PI()</f>
        <v>10.504226244065093</v>
      </c>
      <c r="G217" s="56">
        <f>PI()*Inventario[[#This Row],[d (cm)]]^2/40000</f>
        <v>8.6659866513537007E-3</v>
      </c>
      <c r="H217" s="55">
        <f>Inventario[[#This Row],[gi (m²)]]*Inventario[[#This Row],[h (m)]]*0.7</f>
        <v>3.0330953279737949E-2</v>
      </c>
    </row>
    <row r="218" spans="1:8" x14ac:dyDescent="0.35">
      <c r="A218" s="50">
        <v>4</v>
      </c>
      <c r="B218" s="51">
        <v>295</v>
      </c>
      <c r="C218" s="51" t="s">
        <v>77</v>
      </c>
      <c r="D218" s="51">
        <v>36</v>
      </c>
      <c r="E218" s="52">
        <v>8</v>
      </c>
      <c r="F218" s="53">
        <f>Inventario[[#This Row],[CAP (cm)]]/PI()</f>
        <v>11.459155902616464</v>
      </c>
      <c r="G218" s="56">
        <f>PI()*Inventario[[#This Row],[d (cm)]]^2/40000</f>
        <v>1.0313240312354817E-2</v>
      </c>
      <c r="H218" s="55">
        <f>Inventario[[#This Row],[gi (m²)]]*Inventario[[#This Row],[h (m)]]*0.7</f>
        <v>5.7754145749186969E-2</v>
      </c>
    </row>
    <row r="219" spans="1:8" x14ac:dyDescent="0.35">
      <c r="A219" s="50">
        <v>4</v>
      </c>
      <c r="B219" s="51">
        <v>296</v>
      </c>
      <c r="C219" s="51" t="s">
        <v>77</v>
      </c>
      <c r="D219" s="51">
        <v>32</v>
      </c>
      <c r="E219" s="52">
        <v>6</v>
      </c>
      <c r="F219" s="53">
        <f>Inventario[[#This Row],[CAP (cm)]]/PI()</f>
        <v>10.185916357881302</v>
      </c>
      <c r="G219" s="56">
        <f>PI()*Inventario[[#This Row],[d (cm)]]^2/40000</f>
        <v>8.1487330863050413E-3</v>
      </c>
      <c r="H219" s="55">
        <f>Inventario[[#This Row],[gi (m²)]]*Inventario[[#This Row],[h (m)]]*0.7</f>
        <v>3.4224678962481173E-2</v>
      </c>
    </row>
    <row r="220" spans="1:8" x14ac:dyDescent="0.35">
      <c r="A220" s="50">
        <v>4</v>
      </c>
      <c r="B220" s="51">
        <v>297</v>
      </c>
      <c r="C220" s="51" t="s">
        <v>77</v>
      </c>
      <c r="D220" s="51">
        <v>38</v>
      </c>
      <c r="E220" s="52">
        <v>6</v>
      </c>
      <c r="F220" s="53">
        <f>Inventario[[#This Row],[CAP (cm)]]/PI()</f>
        <v>12.095775674984045</v>
      </c>
      <c r="G220" s="56">
        <f>PI()*Inventario[[#This Row],[d (cm)]]^2/40000</f>
        <v>1.1490986891234843E-2</v>
      </c>
      <c r="H220" s="55">
        <f>Inventario[[#This Row],[gi (m²)]]*Inventario[[#This Row],[h (m)]]*0.7</f>
        <v>4.8262144943186334E-2</v>
      </c>
    </row>
    <row r="221" spans="1:8" x14ac:dyDescent="0.35">
      <c r="A221" s="50">
        <v>4</v>
      </c>
      <c r="B221" s="51">
        <v>298</v>
      </c>
      <c r="C221" s="51" t="s">
        <v>71</v>
      </c>
      <c r="D221" s="51">
        <v>50</v>
      </c>
      <c r="E221" s="52">
        <v>6</v>
      </c>
      <c r="F221" s="53">
        <f>Inventario[[#This Row],[CAP (cm)]]/PI()</f>
        <v>15.915494309189533</v>
      </c>
      <c r="G221" s="56">
        <f>PI()*Inventario[[#This Row],[d (cm)]]^2/40000</f>
        <v>1.9894367886486915E-2</v>
      </c>
      <c r="H221" s="55">
        <f>Inventario[[#This Row],[gi (m²)]]*Inventario[[#This Row],[h (m)]]*0.7</f>
        <v>8.3556345123245043E-2</v>
      </c>
    </row>
    <row r="222" spans="1:8" x14ac:dyDescent="0.35">
      <c r="A222" s="57">
        <v>4</v>
      </c>
      <c r="B222" s="58">
        <v>299</v>
      </c>
      <c r="C222" s="58" t="s">
        <v>82</v>
      </c>
      <c r="D222" s="58">
        <v>70</v>
      </c>
      <c r="E222" s="59">
        <v>8</v>
      </c>
      <c r="F222" s="53">
        <f>Inventario[[#This Row],[CAP (cm)]]/PI()</f>
        <v>22.281692032865347</v>
      </c>
      <c r="G222" s="60">
        <f>PI()*Inventario[[#This Row],[d (cm)]]^2/40000</f>
        <v>3.8992961057514354E-2</v>
      </c>
      <c r="H222" s="55">
        <f>Inventario[[#This Row],[gi (m²)]]*Inventario[[#This Row],[h (m)]]*0.7</f>
        <v>0.21836058192208038</v>
      </c>
    </row>
  </sheetData>
  <mergeCells count="1">
    <mergeCell ref="K1:L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EC76-E305-4B57-A21F-287914629229}">
  <sheetPr>
    <tabColor rgb="FF0070C0"/>
  </sheetPr>
  <dimension ref="B2:L39"/>
  <sheetViews>
    <sheetView showGridLines="0" workbookViewId="0">
      <selection activeCell="A3" sqref="A3"/>
    </sheetView>
  </sheetViews>
  <sheetFormatPr defaultRowHeight="14.5" x14ac:dyDescent="0.35"/>
  <cols>
    <col min="3" max="3" width="3.81640625" bestFit="1" customWidth="1"/>
    <col min="4" max="4" width="13.6328125" bestFit="1" customWidth="1"/>
    <col min="5" max="5" width="13.54296875" bestFit="1" customWidth="1"/>
  </cols>
  <sheetData>
    <row r="2" spans="2:12" x14ac:dyDescent="0.35">
      <c r="B2" s="70" t="s">
        <v>31</v>
      </c>
      <c r="C2" s="70" t="s">
        <v>109</v>
      </c>
      <c r="D2" t="s">
        <v>110</v>
      </c>
      <c r="E2" t="s">
        <v>111</v>
      </c>
      <c r="G2" s="70" t="s">
        <v>109</v>
      </c>
      <c r="H2" s="70" t="s">
        <v>0</v>
      </c>
    </row>
    <row r="3" spans="2:12" x14ac:dyDescent="0.35">
      <c r="B3" s="68">
        <v>1</v>
      </c>
      <c r="C3">
        <v>50</v>
      </c>
      <c r="D3" s="69">
        <v>0.90655451359859029</v>
      </c>
      <c r="E3" s="69">
        <v>4.4897442333533419</v>
      </c>
      <c r="G3" s="70" t="s">
        <v>112</v>
      </c>
      <c r="H3">
        <v>1</v>
      </c>
      <c r="I3">
        <v>2</v>
      </c>
      <c r="J3">
        <v>3</v>
      </c>
      <c r="K3">
        <v>4</v>
      </c>
      <c r="L3" t="s">
        <v>113</v>
      </c>
    </row>
    <row r="4" spans="2:12" x14ac:dyDescent="0.35">
      <c r="B4" s="68">
        <v>2</v>
      </c>
      <c r="C4">
        <v>64</v>
      </c>
      <c r="D4" s="69">
        <v>0.89617761130899853</v>
      </c>
      <c r="E4" s="69">
        <v>4.0505330904245103</v>
      </c>
      <c r="G4" s="68" t="s">
        <v>100</v>
      </c>
      <c r="K4">
        <v>2</v>
      </c>
      <c r="L4">
        <v>2</v>
      </c>
    </row>
    <row r="5" spans="2:12" x14ac:dyDescent="0.35">
      <c r="B5" s="68">
        <v>3</v>
      </c>
      <c r="C5">
        <v>61</v>
      </c>
      <c r="D5" s="69">
        <v>0.88884852617961729</v>
      </c>
      <c r="E5" s="69">
        <v>3.919472177887195</v>
      </c>
      <c r="G5" s="68" t="s">
        <v>76</v>
      </c>
      <c r="H5">
        <v>1</v>
      </c>
      <c r="L5">
        <v>1</v>
      </c>
    </row>
    <row r="6" spans="2:12" x14ac:dyDescent="0.35">
      <c r="B6" s="68">
        <v>4</v>
      </c>
      <c r="C6">
        <v>46</v>
      </c>
      <c r="D6" s="69">
        <v>0.77933400983808376</v>
      </c>
      <c r="E6" s="69">
        <v>4.2514638187538809</v>
      </c>
      <c r="G6" s="68" t="s">
        <v>86</v>
      </c>
      <c r="I6">
        <v>1</v>
      </c>
      <c r="J6">
        <v>1</v>
      </c>
      <c r="L6">
        <v>2</v>
      </c>
    </row>
    <row r="7" spans="2:12" x14ac:dyDescent="0.35">
      <c r="B7" s="68" t="s">
        <v>113</v>
      </c>
      <c r="C7">
        <v>221</v>
      </c>
      <c r="D7" s="69">
        <v>3.4709146609252901</v>
      </c>
      <c r="E7" s="69">
        <v>16.711213320418928</v>
      </c>
      <c r="G7" s="68" t="s">
        <v>103</v>
      </c>
      <c r="K7">
        <v>1</v>
      </c>
      <c r="L7">
        <v>1</v>
      </c>
    </row>
    <row r="8" spans="2:12" x14ac:dyDescent="0.35">
      <c r="G8" s="68" t="s">
        <v>93</v>
      </c>
      <c r="J8">
        <v>2</v>
      </c>
      <c r="L8">
        <v>2</v>
      </c>
    </row>
    <row r="9" spans="2:12" x14ac:dyDescent="0.35">
      <c r="G9" s="68" t="s">
        <v>102</v>
      </c>
      <c r="K9">
        <v>2</v>
      </c>
      <c r="L9">
        <v>2</v>
      </c>
    </row>
    <row r="10" spans="2:12" x14ac:dyDescent="0.35">
      <c r="G10" s="68" t="s">
        <v>84</v>
      </c>
      <c r="I10">
        <v>4</v>
      </c>
      <c r="J10">
        <v>4</v>
      </c>
      <c r="L10">
        <v>8</v>
      </c>
    </row>
    <row r="11" spans="2:12" x14ac:dyDescent="0.35">
      <c r="G11" s="68" t="s">
        <v>77</v>
      </c>
      <c r="H11">
        <v>3</v>
      </c>
      <c r="I11">
        <v>4</v>
      </c>
      <c r="J11">
        <v>5</v>
      </c>
      <c r="K11">
        <v>3</v>
      </c>
      <c r="L11">
        <v>15</v>
      </c>
    </row>
    <row r="12" spans="2:12" x14ac:dyDescent="0.35">
      <c r="G12" s="68" t="s">
        <v>104</v>
      </c>
      <c r="K12">
        <v>1</v>
      </c>
      <c r="L12">
        <v>1</v>
      </c>
    </row>
    <row r="13" spans="2:12" x14ac:dyDescent="0.35">
      <c r="G13" s="68" t="s">
        <v>83</v>
      </c>
      <c r="H13">
        <v>1</v>
      </c>
      <c r="I13">
        <v>1</v>
      </c>
      <c r="J13">
        <v>4</v>
      </c>
      <c r="L13">
        <v>6</v>
      </c>
    </row>
    <row r="14" spans="2:12" x14ac:dyDescent="0.35">
      <c r="G14" s="68" t="s">
        <v>71</v>
      </c>
      <c r="H14">
        <v>8</v>
      </c>
      <c r="J14">
        <v>1</v>
      </c>
      <c r="K14">
        <v>4</v>
      </c>
      <c r="L14">
        <v>13</v>
      </c>
    </row>
    <row r="15" spans="2:12" x14ac:dyDescent="0.35">
      <c r="G15" s="68" t="s">
        <v>101</v>
      </c>
      <c r="K15">
        <v>1</v>
      </c>
      <c r="L15">
        <v>1</v>
      </c>
    </row>
    <row r="16" spans="2:12" x14ac:dyDescent="0.35">
      <c r="G16" s="68" t="s">
        <v>81</v>
      </c>
      <c r="H16">
        <v>1</v>
      </c>
      <c r="I16">
        <v>7</v>
      </c>
      <c r="K16">
        <v>1</v>
      </c>
      <c r="L16">
        <v>9</v>
      </c>
    </row>
    <row r="17" spans="7:12" x14ac:dyDescent="0.35">
      <c r="G17" s="68" t="s">
        <v>72</v>
      </c>
      <c r="H17">
        <v>2</v>
      </c>
      <c r="L17">
        <v>2</v>
      </c>
    </row>
    <row r="18" spans="7:12" x14ac:dyDescent="0.35">
      <c r="G18" s="68" t="s">
        <v>94</v>
      </c>
      <c r="J18">
        <v>1</v>
      </c>
      <c r="L18">
        <v>1</v>
      </c>
    </row>
    <row r="19" spans="7:12" x14ac:dyDescent="0.35">
      <c r="G19" s="68" t="s">
        <v>95</v>
      </c>
      <c r="J19">
        <v>1</v>
      </c>
      <c r="L19">
        <v>1</v>
      </c>
    </row>
    <row r="20" spans="7:12" x14ac:dyDescent="0.35">
      <c r="G20" s="68" t="s">
        <v>82</v>
      </c>
      <c r="H20">
        <v>1</v>
      </c>
      <c r="I20">
        <v>1</v>
      </c>
      <c r="J20">
        <v>3</v>
      </c>
      <c r="K20">
        <v>2</v>
      </c>
      <c r="L20">
        <v>7</v>
      </c>
    </row>
    <row r="21" spans="7:12" x14ac:dyDescent="0.35">
      <c r="G21" s="68" t="s">
        <v>88</v>
      </c>
      <c r="I21">
        <v>1</v>
      </c>
      <c r="L21">
        <v>1</v>
      </c>
    </row>
    <row r="22" spans="7:12" x14ac:dyDescent="0.35">
      <c r="G22" s="68" t="s">
        <v>92</v>
      </c>
      <c r="J22">
        <v>2</v>
      </c>
      <c r="K22">
        <v>1</v>
      </c>
      <c r="L22">
        <v>3</v>
      </c>
    </row>
    <row r="23" spans="7:12" x14ac:dyDescent="0.35">
      <c r="G23" s="68" t="s">
        <v>89</v>
      </c>
      <c r="I23">
        <v>1</v>
      </c>
      <c r="J23">
        <v>3</v>
      </c>
      <c r="L23">
        <v>4</v>
      </c>
    </row>
    <row r="24" spans="7:12" x14ac:dyDescent="0.35">
      <c r="G24" s="68" t="s">
        <v>90</v>
      </c>
      <c r="J24">
        <v>4</v>
      </c>
      <c r="K24">
        <v>10</v>
      </c>
      <c r="L24">
        <v>14</v>
      </c>
    </row>
    <row r="25" spans="7:12" x14ac:dyDescent="0.35">
      <c r="G25" s="68" t="s">
        <v>79</v>
      </c>
      <c r="H25">
        <v>16</v>
      </c>
      <c r="I25">
        <v>32</v>
      </c>
      <c r="J25">
        <v>5</v>
      </c>
      <c r="K25">
        <v>6</v>
      </c>
      <c r="L25">
        <v>59</v>
      </c>
    </row>
    <row r="26" spans="7:12" x14ac:dyDescent="0.35">
      <c r="G26" s="68" t="s">
        <v>73</v>
      </c>
      <c r="H26">
        <v>8</v>
      </c>
      <c r="I26">
        <v>1</v>
      </c>
      <c r="J26">
        <v>5</v>
      </c>
      <c r="K26">
        <v>8</v>
      </c>
      <c r="L26">
        <v>22</v>
      </c>
    </row>
    <row r="27" spans="7:12" x14ac:dyDescent="0.35">
      <c r="G27" s="68" t="s">
        <v>105</v>
      </c>
      <c r="K27">
        <v>1</v>
      </c>
      <c r="L27">
        <v>1</v>
      </c>
    </row>
    <row r="28" spans="7:12" x14ac:dyDescent="0.35">
      <c r="G28" s="68" t="s">
        <v>87</v>
      </c>
      <c r="I28">
        <v>2</v>
      </c>
      <c r="K28">
        <v>1</v>
      </c>
      <c r="L28">
        <v>3</v>
      </c>
    </row>
    <row r="29" spans="7:12" x14ac:dyDescent="0.35">
      <c r="G29" s="68" t="s">
        <v>80</v>
      </c>
      <c r="H29">
        <v>5</v>
      </c>
      <c r="I29">
        <v>7</v>
      </c>
      <c r="J29">
        <v>4</v>
      </c>
      <c r="L29">
        <v>16</v>
      </c>
    </row>
    <row r="30" spans="7:12" x14ac:dyDescent="0.35">
      <c r="G30" s="68" t="s">
        <v>96</v>
      </c>
      <c r="J30">
        <v>1</v>
      </c>
      <c r="L30">
        <v>1</v>
      </c>
    </row>
    <row r="31" spans="7:12" x14ac:dyDescent="0.35">
      <c r="G31" s="68" t="s">
        <v>85</v>
      </c>
      <c r="I31">
        <v>2</v>
      </c>
      <c r="L31">
        <v>2</v>
      </c>
    </row>
    <row r="32" spans="7:12" x14ac:dyDescent="0.35">
      <c r="G32" s="68" t="s">
        <v>97</v>
      </c>
      <c r="J32">
        <v>1</v>
      </c>
      <c r="L32">
        <v>1</v>
      </c>
    </row>
    <row r="33" spans="7:12" x14ac:dyDescent="0.35">
      <c r="G33" s="68" t="s">
        <v>78</v>
      </c>
      <c r="H33">
        <v>1</v>
      </c>
      <c r="L33">
        <v>1</v>
      </c>
    </row>
    <row r="34" spans="7:12" x14ac:dyDescent="0.35">
      <c r="G34" s="68" t="s">
        <v>75</v>
      </c>
      <c r="H34">
        <v>2</v>
      </c>
      <c r="L34">
        <v>2</v>
      </c>
    </row>
    <row r="35" spans="7:12" x14ac:dyDescent="0.35">
      <c r="G35" s="68" t="s">
        <v>99</v>
      </c>
      <c r="J35">
        <v>7</v>
      </c>
      <c r="K35">
        <v>2</v>
      </c>
      <c r="L35">
        <v>9</v>
      </c>
    </row>
    <row r="36" spans="7:12" x14ac:dyDescent="0.35">
      <c r="G36" s="68" t="s">
        <v>91</v>
      </c>
      <c r="J36">
        <v>2</v>
      </c>
      <c r="L36">
        <v>2</v>
      </c>
    </row>
    <row r="37" spans="7:12" x14ac:dyDescent="0.35">
      <c r="G37" s="68" t="s">
        <v>74</v>
      </c>
      <c r="H37">
        <v>1</v>
      </c>
      <c r="J37">
        <v>4</v>
      </c>
      <c r="L37">
        <v>5</v>
      </c>
    </row>
    <row r="38" spans="7:12" x14ac:dyDescent="0.35">
      <c r="G38" s="68" t="s">
        <v>98</v>
      </c>
      <c r="J38">
        <v>1</v>
      </c>
      <c r="L38">
        <v>1</v>
      </c>
    </row>
    <row r="39" spans="7:12" x14ac:dyDescent="0.35">
      <c r="G39" s="68" t="s">
        <v>113</v>
      </c>
      <c r="H39">
        <v>50</v>
      </c>
      <c r="I39">
        <v>64</v>
      </c>
      <c r="J39">
        <v>61</v>
      </c>
      <c r="K39">
        <v>46</v>
      </c>
      <c r="L39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31C-7076-41F9-B8C4-C5993A21A031}">
  <sheetPr>
    <tabColor rgb="FFFFC000"/>
  </sheetPr>
  <dimension ref="B1:R47"/>
  <sheetViews>
    <sheetView tabSelected="1" zoomScale="112" zoomScaleNormal="112" workbookViewId="0">
      <selection activeCell="E6" sqref="E6"/>
    </sheetView>
  </sheetViews>
  <sheetFormatPr defaultColWidth="9.1796875" defaultRowHeight="14" x14ac:dyDescent="0.35"/>
  <cols>
    <col min="1" max="1" width="4.36328125" style="5" customWidth="1"/>
    <col min="2" max="2" width="10.90625" style="5" customWidth="1"/>
    <col min="3" max="3" width="21.90625" style="5" customWidth="1"/>
    <col min="4" max="4" width="25.54296875" style="5" customWidth="1"/>
    <col min="5" max="5" width="9.1796875" style="5"/>
    <col min="6" max="6" width="30.1796875" style="5" customWidth="1"/>
    <col min="7" max="7" width="41.1796875" style="5" bestFit="1" customWidth="1"/>
    <col min="8" max="8" width="12.81640625" style="5" customWidth="1"/>
    <col min="9" max="9" width="9.1796875" style="5"/>
    <col min="10" max="10" width="41.26953125" style="5" bestFit="1" customWidth="1"/>
    <col min="11" max="11" width="15" style="5" bestFit="1" customWidth="1"/>
    <col min="12" max="12" width="19.54296875" style="5" bestFit="1" customWidth="1"/>
    <col min="13" max="14" width="14.36328125" style="5" bestFit="1" customWidth="1"/>
    <col min="15" max="15" width="9.1796875" style="5"/>
    <col min="16" max="16" width="28.81640625" style="5" customWidth="1"/>
    <col min="17" max="17" width="11.26953125" style="5" bestFit="1" customWidth="1"/>
    <col min="18" max="16384" width="9.1796875" style="5"/>
  </cols>
  <sheetData>
    <row r="1" spans="2:14" x14ac:dyDescent="0.35">
      <c r="B1" s="33" t="s">
        <v>32</v>
      </c>
      <c r="C1" s="34" t="s">
        <v>54</v>
      </c>
      <c r="D1" s="35"/>
    </row>
    <row r="2" spans="2:14" x14ac:dyDescent="0.35">
      <c r="B2" s="36" t="s">
        <v>33</v>
      </c>
      <c r="C2" s="37" t="s">
        <v>34</v>
      </c>
      <c r="D2" s="38"/>
      <c r="F2" s="6"/>
      <c r="G2" s="5" t="s">
        <v>46</v>
      </c>
      <c r="L2" s="46"/>
    </row>
    <row r="3" spans="2:14" x14ac:dyDescent="0.35">
      <c r="B3" s="36" t="s">
        <v>47</v>
      </c>
      <c r="C3" s="37" t="s">
        <v>114</v>
      </c>
      <c r="D3" s="38"/>
      <c r="F3" s="7"/>
      <c r="G3" s="5" t="s">
        <v>45</v>
      </c>
    </row>
    <row r="4" spans="2:14" ht="14.5" thickBot="1" x14ac:dyDescent="0.4">
      <c r="B4" s="39" t="s">
        <v>49</v>
      </c>
      <c r="C4" s="40" t="s">
        <v>50</v>
      </c>
      <c r="D4" s="41"/>
    </row>
    <row r="5" spans="2:14" ht="14.5" thickBot="1" x14ac:dyDescent="0.4">
      <c r="B5" s="4"/>
      <c r="K5" s="8"/>
    </row>
    <row r="6" spans="2:14" x14ac:dyDescent="0.35">
      <c r="B6" s="76" t="s">
        <v>51</v>
      </c>
      <c r="C6" s="77"/>
      <c r="D6" s="78"/>
      <c r="F6" s="76" t="s">
        <v>52</v>
      </c>
      <c r="G6" s="77"/>
      <c r="H6" s="78"/>
      <c r="J6" s="76" t="s">
        <v>53</v>
      </c>
      <c r="K6" s="77"/>
      <c r="L6" s="77"/>
      <c r="M6" s="77"/>
      <c r="N6" s="78"/>
    </row>
    <row r="7" spans="2:14" x14ac:dyDescent="0.35">
      <c r="B7" s="14" t="s">
        <v>0</v>
      </c>
      <c r="C7" s="13" t="s">
        <v>35</v>
      </c>
      <c r="D7" s="15" t="s">
        <v>41</v>
      </c>
      <c r="F7" s="19" t="s">
        <v>12</v>
      </c>
      <c r="G7" s="13" t="s">
        <v>11</v>
      </c>
      <c r="H7" s="15" t="s">
        <v>10</v>
      </c>
      <c r="J7" s="28" t="s">
        <v>3</v>
      </c>
      <c r="K7" s="13" t="s">
        <v>4</v>
      </c>
      <c r="L7" s="13" t="s">
        <v>35</v>
      </c>
      <c r="M7" s="13" t="s">
        <v>4</v>
      </c>
      <c r="N7" s="15" t="s">
        <v>41</v>
      </c>
    </row>
    <row r="8" spans="2:14" x14ac:dyDescent="0.35">
      <c r="B8" s="16">
        <v>1</v>
      </c>
      <c r="C8" s="6">
        <v>4.4897442333533419</v>
      </c>
      <c r="D8" s="17">
        <f>C8*G$11</f>
        <v>35.917953866826736</v>
      </c>
      <c r="F8" s="20" t="s">
        <v>30</v>
      </c>
      <c r="G8" s="1">
        <v>19.5</v>
      </c>
      <c r="H8" s="21" t="s">
        <v>13</v>
      </c>
      <c r="J8" s="20" t="s">
        <v>5</v>
      </c>
      <c r="K8" s="7">
        <f>IFERROR(AVERAGE(C8:C47),0)</f>
        <v>4.1778033301047319</v>
      </c>
      <c r="L8" s="2" t="s">
        <v>36</v>
      </c>
      <c r="M8" s="7">
        <f>IFERROR(AVERAGE(D8:D47),0)</f>
        <v>33.422426640837855</v>
      </c>
      <c r="N8" s="21" t="s">
        <v>42</v>
      </c>
    </row>
    <row r="9" spans="2:14" x14ac:dyDescent="0.35">
      <c r="B9" s="16">
        <v>2</v>
      </c>
      <c r="C9" s="6">
        <v>4.0505330904245103</v>
      </c>
      <c r="D9" s="17">
        <f>C9*G$11</f>
        <v>32.404264723396082</v>
      </c>
      <c r="F9" s="22" t="s">
        <v>1</v>
      </c>
      <c r="G9" s="3">
        <v>0.125</v>
      </c>
      <c r="H9" s="21" t="s">
        <v>13</v>
      </c>
      <c r="J9" s="20" t="s">
        <v>6</v>
      </c>
      <c r="K9" s="7">
        <f>IFERROR(_xlfn.VAR.S(C8:C47),0)</f>
        <v>6.1888564273963782E-2</v>
      </c>
      <c r="L9" s="2" t="s">
        <v>37</v>
      </c>
      <c r="M9" s="7">
        <f>IFERROR(_xlfn.VAR.S(D8:D47),0)</f>
        <v>3.9608681135336821</v>
      </c>
      <c r="N9" s="21" t="s">
        <v>43</v>
      </c>
    </row>
    <row r="10" spans="2:14" x14ac:dyDescent="0.35">
      <c r="B10" s="16">
        <v>3</v>
      </c>
      <c r="C10" s="6">
        <v>3.919472177887195</v>
      </c>
      <c r="D10" s="17">
        <f>C10*G$11</f>
        <v>31.35577742309756</v>
      </c>
      <c r="F10" s="20" t="s">
        <v>2</v>
      </c>
      <c r="G10" s="12">
        <f>COUNT(C8:C47)</f>
        <v>4</v>
      </c>
      <c r="H10" s="21" t="s">
        <v>31</v>
      </c>
      <c r="J10" s="20" t="s">
        <v>7</v>
      </c>
      <c r="K10" s="7">
        <f>IFERROR(_xlfn.STDEV.S(C8:C47),0)</f>
        <v>0.24877412299908483</v>
      </c>
      <c r="L10" s="2" t="s">
        <v>36</v>
      </c>
      <c r="M10" s="7">
        <f>IFERROR(_xlfn.STDEV.S(D8:D47),0)</f>
        <v>1.9901929839926786</v>
      </c>
      <c r="N10" s="21" t="s">
        <v>42</v>
      </c>
    </row>
    <row r="11" spans="2:14" ht="14.5" x14ac:dyDescent="0.35">
      <c r="B11" s="16">
        <v>4</v>
      </c>
      <c r="C11" s="6">
        <v>4.2514638187538809</v>
      </c>
      <c r="D11" s="17">
        <f>C11*G$11</f>
        <v>34.011710550031047</v>
      </c>
      <c r="F11" s="20" t="s">
        <v>44</v>
      </c>
      <c r="G11" s="12">
        <f>IFERROR(1/G9,0)</f>
        <v>8</v>
      </c>
      <c r="H11" s="23" t="s">
        <v>40</v>
      </c>
      <c r="J11" s="20" t="s">
        <v>8</v>
      </c>
      <c r="K11" s="7">
        <f>IFERROR((K10/K8)*100,0)</f>
        <v>5.9546633324371534</v>
      </c>
      <c r="L11" s="2" t="s">
        <v>38</v>
      </c>
      <c r="M11" s="7">
        <f>IFERROR((M10/M8)*100,0)</f>
        <v>5.9546633324371534</v>
      </c>
      <c r="N11" s="21" t="s">
        <v>38</v>
      </c>
    </row>
    <row r="12" spans="2:14" ht="14.5" x14ac:dyDescent="0.35">
      <c r="B12" s="16">
        <v>5</v>
      </c>
      <c r="C12" s="6"/>
      <c r="D12" s="17"/>
      <c r="F12" s="24" t="s">
        <v>27</v>
      </c>
      <c r="G12" s="1">
        <v>0.05</v>
      </c>
      <c r="H12" s="23" t="s">
        <v>40</v>
      </c>
      <c r="J12" s="20" t="s">
        <v>9</v>
      </c>
      <c r="K12" s="12">
        <f>IFERROR(G$8/G$9,0)</f>
        <v>156</v>
      </c>
      <c r="L12" s="2" t="s">
        <v>31</v>
      </c>
      <c r="M12" s="12">
        <f>IFERROR(G$8/G$9,0)</f>
        <v>156</v>
      </c>
      <c r="N12" s="21" t="s">
        <v>31</v>
      </c>
    </row>
    <row r="13" spans="2:14" ht="14.5" x14ac:dyDescent="0.35">
      <c r="B13" s="16">
        <v>6</v>
      </c>
      <c r="C13" s="6"/>
      <c r="D13" s="17"/>
      <c r="F13" s="24" t="s">
        <v>28</v>
      </c>
      <c r="G13" s="12">
        <f>G10-1</f>
        <v>3</v>
      </c>
      <c r="H13" s="23" t="s">
        <v>40</v>
      </c>
      <c r="J13" s="20" t="s">
        <v>14</v>
      </c>
      <c r="K13" s="7">
        <f>IFERROR(G$10/K12,0)</f>
        <v>2.564102564102564E-2</v>
      </c>
      <c r="L13" s="2" t="s">
        <v>40</v>
      </c>
      <c r="M13" s="7">
        <f>IFERROR(G$10/M12,0)</f>
        <v>2.564102564102564E-2</v>
      </c>
      <c r="N13" s="21" t="s">
        <v>40</v>
      </c>
    </row>
    <row r="14" spans="2:14" ht="15" thickBot="1" x14ac:dyDescent="0.4">
      <c r="B14" s="16">
        <v>7</v>
      </c>
      <c r="C14" s="6"/>
      <c r="D14" s="17"/>
      <c r="F14" s="25" t="s">
        <v>29</v>
      </c>
      <c r="G14" s="26">
        <v>0.1</v>
      </c>
      <c r="H14" s="27" t="s">
        <v>40</v>
      </c>
      <c r="J14" s="20" t="s">
        <v>16</v>
      </c>
      <c r="K14" s="7" t="str">
        <f>IFERROR(IF(K13&gt;0.02,"População Finita","População Infinita"),0)</f>
        <v>População Finita</v>
      </c>
      <c r="L14" s="2" t="s">
        <v>40</v>
      </c>
      <c r="M14" s="7" t="str">
        <f>IFERROR(IF(M13&gt;0.02,"População Finita","População Infinita"),0)</f>
        <v>População Finita</v>
      </c>
      <c r="N14" s="21" t="s">
        <v>40</v>
      </c>
    </row>
    <row r="15" spans="2:14" x14ac:dyDescent="0.35">
      <c r="B15" s="16">
        <v>8</v>
      </c>
      <c r="C15" s="6"/>
      <c r="D15" s="17"/>
      <c r="E15" s="10"/>
      <c r="F15" s="10"/>
      <c r="G15" s="10"/>
      <c r="H15" s="10"/>
      <c r="I15" s="10"/>
      <c r="J15" s="20" t="s">
        <v>24</v>
      </c>
      <c r="K15" s="7">
        <f>G$14*K8</f>
        <v>0.41778033301047324</v>
      </c>
      <c r="L15" s="2" t="s">
        <v>36</v>
      </c>
      <c r="M15" s="7">
        <f>G$14*M8</f>
        <v>3.3422426640837859</v>
      </c>
      <c r="N15" s="21" t="s">
        <v>42</v>
      </c>
    </row>
    <row r="16" spans="2:14" ht="14.5" thickBot="1" x14ac:dyDescent="0.4">
      <c r="B16" s="16">
        <v>9</v>
      </c>
      <c r="C16" s="6"/>
      <c r="D16" s="17"/>
      <c r="J16" s="20" t="s">
        <v>26</v>
      </c>
      <c r="K16" s="7">
        <f>IFERROR(TINV(G$12,G$13),0)</f>
        <v>3.1824463052837091</v>
      </c>
      <c r="L16" s="2" t="s">
        <v>40</v>
      </c>
      <c r="M16" s="7">
        <f>IFERROR(TINV(G$12,G$13),0)</f>
        <v>3.1824463052837091</v>
      </c>
      <c r="N16" s="21" t="s">
        <v>40</v>
      </c>
    </row>
    <row r="17" spans="2:18" x14ac:dyDescent="0.35">
      <c r="B17" s="16">
        <v>10</v>
      </c>
      <c r="C17" s="6"/>
      <c r="D17" s="17"/>
      <c r="F17" s="76" t="s">
        <v>55</v>
      </c>
      <c r="G17" s="77"/>
      <c r="H17" s="78"/>
      <c r="J17" s="20" t="s">
        <v>25</v>
      </c>
      <c r="K17" s="7">
        <f>IFERROR(IF(K14="População Finita", (K12*(K16^2)*K9)/((K12*(K15^2))+((K16^2)*K9)),((K16^2)*K9)/(K15^2)),0)</f>
        <v>3.5103653546670626</v>
      </c>
      <c r="L17" s="2" t="s">
        <v>31</v>
      </c>
      <c r="M17" s="7">
        <f>IFERROR(IF(M14="População Finita", (M12*(M16^2)*M9)/((M12*(M15^2))+((M16^2)*M9)),((M16^2)*M9)/(M15^2)),0)</f>
        <v>3.5103653546670626</v>
      </c>
      <c r="N17" s="21" t="s">
        <v>31</v>
      </c>
    </row>
    <row r="18" spans="2:18" x14ac:dyDescent="0.35">
      <c r="B18" s="16">
        <v>11</v>
      </c>
      <c r="C18" s="6"/>
      <c r="D18" s="17"/>
      <c r="F18" s="19" t="s">
        <v>12</v>
      </c>
      <c r="G18" s="13" t="s">
        <v>11</v>
      </c>
      <c r="H18" s="15" t="s">
        <v>10</v>
      </c>
      <c r="J18" s="20" t="s">
        <v>15</v>
      </c>
      <c r="K18" s="7">
        <f>IFERROR(IF(K14="População Finita", (K10/SQRT(G$10))*SQRT(1-K13),K10/SQRT(G$10)),0)</f>
        <v>0.12278199991298483</v>
      </c>
      <c r="L18" s="2" t="s">
        <v>36</v>
      </c>
      <c r="M18" s="7">
        <f>IFERROR(IF(M14="População Finita", (M10/SQRT(G$10))*SQRT(1-M13),M10/SQRT(G$10)),0)</f>
        <v>0.98225599930387864</v>
      </c>
      <c r="N18" s="21" t="s">
        <v>42</v>
      </c>
      <c r="O18" s="10"/>
      <c r="P18" s="11"/>
      <c r="R18" s="10"/>
    </row>
    <row r="19" spans="2:18" x14ac:dyDescent="0.35">
      <c r="B19" s="16">
        <v>12</v>
      </c>
      <c r="C19" s="6"/>
      <c r="D19" s="17"/>
      <c r="F19" s="73" t="s">
        <v>61</v>
      </c>
      <c r="G19" s="74"/>
      <c r="H19" s="75"/>
      <c r="J19" s="20" t="s">
        <v>17</v>
      </c>
      <c r="K19" s="7">
        <f>IFERROR(K16*K18,0)</f>
        <v>0.39074712197842326</v>
      </c>
      <c r="L19" s="9" t="s">
        <v>36</v>
      </c>
      <c r="M19" s="7">
        <f>IFERROR(M16*M18,0)</f>
        <v>3.1259769758273861</v>
      </c>
      <c r="N19" s="29" t="s">
        <v>42</v>
      </c>
    </row>
    <row r="20" spans="2:18" ht="14.5" x14ac:dyDescent="0.35">
      <c r="B20" s="16">
        <v>13</v>
      </c>
      <c r="C20" s="6"/>
      <c r="D20" s="17"/>
      <c r="F20" s="24" t="s">
        <v>59</v>
      </c>
      <c r="G20" s="7">
        <f>K17</f>
        <v>3.5103653546670626</v>
      </c>
      <c r="H20" s="23" t="s">
        <v>31</v>
      </c>
      <c r="J20" s="20" t="s">
        <v>18</v>
      </c>
      <c r="K20" s="7">
        <f>IFERROR((K19/K8)*100,0)</f>
        <v>9.3529324169653467</v>
      </c>
      <c r="L20" s="9" t="s">
        <v>38</v>
      </c>
      <c r="M20" s="7">
        <f>IFERROR((M19/M8)*100,0)</f>
        <v>9.3529324169653467</v>
      </c>
      <c r="N20" s="29" t="s">
        <v>38</v>
      </c>
    </row>
    <row r="21" spans="2:18" ht="14.5" x14ac:dyDescent="0.35">
      <c r="B21" s="16">
        <v>14</v>
      </c>
      <c r="C21" s="6"/>
      <c r="D21" s="17"/>
      <c r="F21" s="24" t="s">
        <v>56</v>
      </c>
      <c r="G21" s="12">
        <f>IFERROR(ROUND(G$20,0)-1,0)</f>
        <v>3</v>
      </c>
      <c r="H21" s="23" t="s">
        <v>40</v>
      </c>
      <c r="J21" s="20" t="s">
        <v>19</v>
      </c>
      <c r="K21" s="7">
        <f>K8-(K16*K18)</f>
        <v>3.7870562081263088</v>
      </c>
      <c r="L21" s="9" t="s">
        <v>36</v>
      </c>
      <c r="M21" s="7">
        <f>M8-(M16*M18)</f>
        <v>30.296449665010471</v>
      </c>
      <c r="N21" s="29" t="s">
        <v>42</v>
      </c>
    </row>
    <row r="22" spans="2:18" ht="14.5" x14ac:dyDescent="0.35">
      <c r="B22" s="16">
        <v>15</v>
      </c>
      <c r="C22" s="6"/>
      <c r="D22" s="17"/>
      <c r="F22" s="24" t="s">
        <v>27</v>
      </c>
      <c r="G22" s="1">
        <f>G$12</f>
        <v>0.05</v>
      </c>
      <c r="H22" s="23" t="s">
        <v>40</v>
      </c>
      <c r="J22" s="20" t="s">
        <v>20</v>
      </c>
      <c r="K22" s="7">
        <f>K8+(K16*K18)</f>
        <v>4.568550452083155</v>
      </c>
      <c r="L22" s="9" t="s">
        <v>36</v>
      </c>
      <c r="M22" s="7">
        <f>M8+(M16*M18)</f>
        <v>36.54840361666524</v>
      </c>
      <c r="N22" s="29" t="s">
        <v>42</v>
      </c>
      <c r="P22" s="10"/>
    </row>
    <row r="23" spans="2:18" ht="14.5" x14ac:dyDescent="0.35">
      <c r="B23" s="16">
        <v>16</v>
      </c>
      <c r="C23" s="6"/>
      <c r="D23" s="17"/>
      <c r="F23" s="20" t="s">
        <v>57</v>
      </c>
      <c r="G23" s="7">
        <f>IFERROR(TINV(G$22,G$21),0)</f>
        <v>3.1824463052837091</v>
      </c>
      <c r="H23" s="23" t="s">
        <v>40</v>
      </c>
      <c r="J23" s="20" t="s">
        <v>21</v>
      </c>
      <c r="K23" s="7">
        <f>K12*K8</f>
        <v>651.73731949633816</v>
      </c>
      <c r="L23" s="9" t="s">
        <v>39</v>
      </c>
      <c r="M23" s="7">
        <f>G$8*M8</f>
        <v>651.73731949633816</v>
      </c>
      <c r="N23" s="29" t="s">
        <v>39</v>
      </c>
      <c r="P23" s="10"/>
    </row>
    <row r="24" spans="2:18" ht="14.5" x14ac:dyDescent="0.35">
      <c r="B24" s="16">
        <v>17</v>
      </c>
      <c r="C24" s="42"/>
      <c r="D24" s="43"/>
      <c r="F24" s="24" t="s">
        <v>63</v>
      </c>
      <c r="G24" s="6">
        <f>IFERROR(IF(K$14="População Finita", (K$12*(G$23^2)*K$9)/((K$12*(K$15^2))+((G$23^2)*K$9)),((G$23^2)*K$9)/(K$15^2)),0)</f>
        <v>3.5103653546670626</v>
      </c>
      <c r="H24" s="23" t="s">
        <v>31</v>
      </c>
      <c r="J24" s="20" t="s">
        <v>22</v>
      </c>
      <c r="K24" s="7">
        <f>K23-(K12*K16*K18)</f>
        <v>590.78076846770409</v>
      </c>
      <c r="L24" s="9" t="s">
        <v>39</v>
      </c>
      <c r="M24" s="7">
        <f>M23-(G$8*M16*M18)</f>
        <v>590.78076846770409</v>
      </c>
      <c r="N24" s="29" t="s">
        <v>39</v>
      </c>
      <c r="P24" s="10"/>
    </row>
    <row r="25" spans="2:18" ht="15" thickBot="1" x14ac:dyDescent="0.4">
      <c r="B25" s="16">
        <v>18</v>
      </c>
      <c r="C25" s="42"/>
      <c r="D25" s="43"/>
      <c r="F25" s="24" t="s">
        <v>60</v>
      </c>
      <c r="G25" s="12" t="str">
        <f>IF(ROUND(G$20,0)=ROUND(G$24,0),"Intensidade Amostral Constante","Intensidade Amostral Não Constante")</f>
        <v>Intensidade Amostral Constante</v>
      </c>
      <c r="H25" s="23" t="s">
        <v>40</v>
      </c>
      <c r="J25" s="25" t="s">
        <v>23</v>
      </c>
      <c r="K25" s="30">
        <f>K23+(K12*K16*K18)</f>
        <v>712.69387052497223</v>
      </c>
      <c r="L25" s="31" t="s">
        <v>39</v>
      </c>
      <c r="M25" s="30">
        <f>M23+(G$8*M16*M18)</f>
        <v>712.69387052497223</v>
      </c>
      <c r="N25" s="32" t="s">
        <v>39</v>
      </c>
    </row>
    <row r="26" spans="2:18" x14ac:dyDescent="0.35">
      <c r="B26" s="16">
        <v>19</v>
      </c>
      <c r="C26" s="42"/>
      <c r="D26" s="43"/>
      <c r="F26" s="73" t="s">
        <v>62</v>
      </c>
      <c r="G26" s="74"/>
      <c r="H26" s="75"/>
      <c r="K26" s="11"/>
      <c r="L26" s="11"/>
      <c r="M26" s="11"/>
      <c r="N26" s="11"/>
    </row>
    <row r="27" spans="2:18" ht="14.5" x14ac:dyDescent="0.35">
      <c r="B27" s="16">
        <v>20</v>
      </c>
      <c r="C27" s="42"/>
      <c r="D27" s="43"/>
      <c r="F27" s="24" t="s">
        <v>56</v>
      </c>
      <c r="G27" s="12"/>
      <c r="H27" s="23" t="s">
        <v>40</v>
      </c>
    </row>
    <row r="28" spans="2:18" ht="14.5" x14ac:dyDescent="0.35">
      <c r="B28" s="16">
        <v>21</v>
      </c>
      <c r="C28" s="42"/>
      <c r="D28" s="43"/>
      <c r="F28" s="24" t="s">
        <v>27</v>
      </c>
      <c r="G28" s="1"/>
      <c r="H28" s="23" t="s">
        <v>40</v>
      </c>
    </row>
    <row r="29" spans="2:18" ht="14.5" x14ac:dyDescent="0.35">
      <c r="B29" s="16">
        <v>22</v>
      </c>
      <c r="C29" s="42"/>
      <c r="D29" s="43"/>
      <c r="F29" s="20" t="s">
        <v>57</v>
      </c>
      <c r="G29" s="7"/>
      <c r="H29" s="23" t="s">
        <v>40</v>
      </c>
    </row>
    <row r="30" spans="2:18" ht="14.5" x14ac:dyDescent="0.35">
      <c r="B30" s="16">
        <v>23</v>
      </c>
      <c r="C30" s="42"/>
      <c r="D30" s="43"/>
      <c r="F30" s="24" t="s">
        <v>58</v>
      </c>
      <c r="G30" s="6"/>
      <c r="H30" s="23" t="s">
        <v>31</v>
      </c>
    </row>
    <row r="31" spans="2:18" ht="14.5" x14ac:dyDescent="0.35">
      <c r="B31" s="16">
        <v>24</v>
      </c>
      <c r="C31" s="42"/>
      <c r="D31" s="43"/>
      <c r="F31" s="24" t="s">
        <v>60</v>
      </c>
      <c r="G31" s="12"/>
      <c r="H31" s="23" t="s">
        <v>40</v>
      </c>
    </row>
    <row r="32" spans="2:18" x14ac:dyDescent="0.35">
      <c r="B32" s="16">
        <v>25</v>
      </c>
      <c r="C32" s="42"/>
      <c r="D32" s="43"/>
    </row>
    <row r="33" spans="2:4" x14ac:dyDescent="0.35">
      <c r="B33" s="16">
        <v>26</v>
      </c>
      <c r="C33" s="42"/>
      <c r="D33" s="43"/>
    </row>
    <row r="34" spans="2:4" x14ac:dyDescent="0.35">
      <c r="B34" s="16">
        <v>27</v>
      </c>
      <c r="C34" s="42"/>
      <c r="D34" s="43"/>
    </row>
    <row r="35" spans="2:4" x14ac:dyDescent="0.35">
      <c r="B35" s="16">
        <v>28</v>
      </c>
      <c r="C35" s="42"/>
      <c r="D35" s="43"/>
    </row>
    <row r="36" spans="2:4" x14ac:dyDescent="0.35">
      <c r="B36" s="16">
        <v>29</v>
      </c>
      <c r="C36" s="42"/>
      <c r="D36" s="43"/>
    </row>
    <row r="37" spans="2:4" x14ac:dyDescent="0.35">
      <c r="B37" s="16">
        <v>30</v>
      </c>
      <c r="C37" s="42"/>
      <c r="D37" s="43"/>
    </row>
    <row r="38" spans="2:4" x14ac:dyDescent="0.35">
      <c r="B38" s="16">
        <v>31</v>
      </c>
      <c r="C38" s="42"/>
      <c r="D38" s="43"/>
    </row>
    <row r="39" spans="2:4" x14ac:dyDescent="0.35">
      <c r="B39" s="16">
        <v>32</v>
      </c>
      <c r="C39" s="42"/>
      <c r="D39" s="43"/>
    </row>
    <row r="40" spans="2:4" x14ac:dyDescent="0.35">
      <c r="B40" s="16">
        <v>33</v>
      </c>
      <c r="C40" s="42"/>
      <c r="D40" s="43"/>
    </row>
    <row r="41" spans="2:4" x14ac:dyDescent="0.35">
      <c r="B41" s="16">
        <v>34</v>
      </c>
      <c r="C41" s="42"/>
      <c r="D41" s="43"/>
    </row>
    <row r="42" spans="2:4" x14ac:dyDescent="0.35">
      <c r="B42" s="16">
        <v>35</v>
      </c>
      <c r="C42" s="42"/>
      <c r="D42" s="43"/>
    </row>
    <row r="43" spans="2:4" x14ac:dyDescent="0.35">
      <c r="B43" s="16">
        <v>36</v>
      </c>
      <c r="C43" s="42"/>
      <c r="D43" s="43"/>
    </row>
    <row r="44" spans="2:4" x14ac:dyDescent="0.35">
      <c r="B44" s="16">
        <v>37</v>
      </c>
      <c r="C44" s="42"/>
      <c r="D44" s="43"/>
    </row>
    <row r="45" spans="2:4" x14ac:dyDescent="0.35">
      <c r="B45" s="16">
        <v>38</v>
      </c>
      <c r="C45" s="42"/>
      <c r="D45" s="43"/>
    </row>
    <row r="46" spans="2:4" x14ac:dyDescent="0.35">
      <c r="B46" s="16">
        <v>39</v>
      </c>
      <c r="C46" s="42"/>
      <c r="D46" s="43"/>
    </row>
    <row r="47" spans="2:4" ht="14.5" thickBot="1" x14ac:dyDescent="0.4">
      <c r="B47" s="18">
        <v>40</v>
      </c>
      <c r="C47" s="44"/>
      <c r="D47" s="45"/>
    </row>
  </sheetData>
  <mergeCells count="6">
    <mergeCell ref="F26:H26"/>
    <mergeCell ref="B6:D6"/>
    <mergeCell ref="J6:N6"/>
    <mergeCell ref="F6:H6"/>
    <mergeCell ref="F17:H17"/>
    <mergeCell ref="F19:H19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2 K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Dados-Brutos</vt:lpstr>
      <vt:lpstr>Volume-Parcela</vt:lpstr>
      <vt:lpstr>AAS-Supressao-Florestal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Deivison Souza</cp:lastModifiedBy>
  <dcterms:created xsi:type="dcterms:W3CDTF">2013-05-18T18:17:14Z</dcterms:created>
  <dcterms:modified xsi:type="dcterms:W3CDTF">2025-06-28T13:54:49Z</dcterms:modified>
</cp:coreProperties>
</file>