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1" documentId="13_ncr:1_{7EF16B4E-E296-436B-A6F8-49E4173DB9F9}" xr6:coauthVersionLast="47" xr6:coauthVersionMax="47" xr10:uidLastSave="{419632B2-8F6F-450B-9FC1-6ED3274B6FE7}"/>
  <bookViews>
    <workbookView xWindow="-110" yWindow="-110" windowWidth="25820" windowHeight="13900" xr2:uid="{00000000-000D-0000-FFFF-FFFF00000000}"/>
  </bookViews>
  <sheets>
    <sheet name="Bitterlich" sheetId="2" r:id="rId1"/>
  </sheets>
  <definedNames>
    <definedName name="_xlnm.Print_Area" localSheetId="0">Bitterlich!#REF!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F24" i="2"/>
  <c r="G24" i="2" s="1"/>
  <c r="F12" i="2"/>
  <c r="F95" i="2"/>
  <c r="E94" i="2"/>
  <c r="G94" i="2" s="1"/>
  <c r="E93" i="2"/>
  <c r="G93" i="2" s="1"/>
  <c r="E92" i="2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58" i="2"/>
  <c r="F58" i="2" s="1"/>
  <c r="E67" i="2"/>
  <c r="F67" i="2" s="1"/>
  <c r="E66" i="2"/>
  <c r="F66" i="2" s="1"/>
  <c r="E65" i="2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C42" i="2"/>
  <c r="H26" i="2"/>
  <c r="H25" i="2"/>
  <c r="H24" i="2"/>
  <c r="F26" i="2"/>
  <c r="G26" i="2" s="1"/>
  <c r="F25" i="2"/>
  <c r="G25" i="2" s="1"/>
  <c r="E3" i="2"/>
  <c r="E4" i="2"/>
  <c r="E5" i="2"/>
  <c r="E6" i="2"/>
  <c r="E7" i="2"/>
  <c r="E8" i="2"/>
  <c r="E9" i="2"/>
  <c r="E10" i="2"/>
  <c r="E11" i="2"/>
  <c r="E2" i="2"/>
  <c r="G95" i="2" l="1"/>
  <c r="F68" i="2"/>
  <c r="F69" i="2" s="1"/>
</calcChain>
</file>

<file path=xl/sharedStrings.xml><?xml version="1.0" encoding="utf-8"?>
<sst xmlns="http://schemas.openxmlformats.org/spreadsheetml/2006/main" count="61" uniqueCount="48">
  <si>
    <t>Árvore</t>
  </si>
  <si>
    <t>d (cm)</t>
  </si>
  <si>
    <t>h (m)</t>
  </si>
  <si>
    <t>v (m³)</t>
  </si>
  <si>
    <t>gi (m²)</t>
  </si>
  <si>
    <t>Árvores duvidosas são: 3, 5 e 8</t>
  </si>
  <si>
    <t>Distância em campo (m)*</t>
  </si>
  <si>
    <t>* Medida Radial</t>
  </si>
  <si>
    <t>R medido &gt; R calculado (Não Qualificada)</t>
  </si>
  <si>
    <t>R medido &lt;= R calculado (Qualificada)</t>
  </si>
  <si>
    <t>Ri = Distâncial radial calculada para i-ésima árvore duvidosa.</t>
  </si>
  <si>
    <t>di = diâmetro a 1,30 m do solo da árvore duvidosa</t>
  </si>
  <si>
    <t>FAB = Fator de Àrea Basal usado na amostragem de Bitterlich</t>
  </si>
  <si>
    <t>Árvore 3</t>
  </si>
  <si>
    <t>Árvore 5</t>
  </si>
  <si>
    <t>Árvore 8</t>
  </si>
  <si>
    <t>Ri</t>
  </si>
  <si>
    <t>Qualificada?</t>
  </si>
  <si>
    <t>R medido</t>
  </si>
  <si>
    <t>di</t>
  </si>
  <si>
    <t>FAB</t>
  </si>
  <si>
    <t>Sim</t>
  </si>
  <si>
    <t>Não</t>
  </si>
  <si>
    <t>Portanto, a árvore 8 não deve ser considerada na amostragem do ponto.</t>
  </si>
  <si>
    <t>Basta multiplicar o número de árvores contadas na unidade amostral (desconsiderar a árvore 8, pois não foi qualificada) pelo FAB usado (nesse caso, igual a 2).</t>
  </si>
  <si>
    <t>1) Quais árvores duvidosa devem ser contadas (ou descartadas) na unidade amostral?</t>
  </si>
  <si>
    <t>2) Qual estimativa da Área Basal na unidade amostral?</t>
  </si>
  <si>
    <t>3) Qual estimativa do número de árvores por hectare?</t>
  </si>
  <si>
    <t>gi = Área transversal de cada árvore na unidade amostral</t>
  </si>
  <si>
    <t>É obrigatório medir o diâmetro de cada árvore para obter a estimativa de número de árvores por hectare. (Desvantagem do método)</t>
  </si>
  <si>
    <t>N</t>
  </si>
  <si>
    <t>Excluir</t>
  </si>
  <si>
    <t>4) Qual estimativa do volume por hectare?</t>
  </si>
  <si>
    <t>Não deixa claro qual fórmula usou para calcular os volumes individuais das árvores</t>
  </si>
  <si>
    <t>Não deixa claro qual fórmula usou para calcular os volumes individuais das árvores. Apenas apresenta na tabela.</t>
  </si>
  <si>
    <t>(FAB/gi).vi</t>
  </si>
  <si>
    <t>V</t>
  </si>
  <si>
    <t>Excluída</t>
  </si>
  <si>
    <t>Duvidosa</t>
  </si>
  <si>
    <t>Árvores Duvidosas</t>
  </si>
  <si>
    <r>
      <t>d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(cm)</t>
    </r>
  </si>
  <si>
    <r>
      <t>h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(m)</t>
    </r>
  </si>
  <si>
    <r>
      <t>g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(m²)</t>
    </r>
  </si>
  <si>
    <r>
      <t>v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(m³)</t>
    </r>
  </si>
  <si>
    <r>
      <t>1/g</t>
    </r>
    <r>
      <rPr>
        <vertAlign val="subscript"/>
        <sz val="12"/>
        <rFont val="Arial"/>
        <family val="2"/>
      </rPr>
      <t>i</t>
    </r>
  </si>
  <si>
    <t>m²/ha</t>
  </si>
  <si>
    <t>Árvores/ha</t>
  </si>
  <si>
    <t>m³/ha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</si>
</sst>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2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4" borderId="0" xfId="0" applyFont="1" applyFill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60065</xdr:rowOff>
    </xdr:from>
    <xdr:ext cx="2836728" cy="107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2.500</m:t>
                    </m:r>
                    <m:sSup>
                      <m:sSup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𝐹𝐴𝐵 = 2.500(𝑑_𝑖/𝑅_𝑖 )^2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85299</xdr:rowOff>
    </xdr:from>
    <xdr:ext cx="2464179" cy="955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𝐹𝐴𝐵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50𝑑〗_𝑖/√𝐹𝐴𝐵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151643</xdr:rowOff>
    </xdr:from>
    <xdr:ext cx="246417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47</xdr:row>
      <xdr:rowOff>170597</xdr:rowOff>
    </xdr:from>
    <xdr:ext cx="3828955" cy="84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∑24_(𝑖=1)^𝑚▒〖𝑁_𝑖=𝐹𝐴𝐵〗 ∑24_(𝑖=1)^𝑚▒(1/𝑔_𝑖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104255</xdr:rowOff>
    </xdr:from>
    <xdr:ext cx="3828955" cy="840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∑24_(𝑖=1)^𝑚▒〖𝑉_𝑖= ∑24_(𝑖=1)^𝑚▒𝐹𝐴𝐵/𝑔_𝑖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EA5DA-2BFC-4C55-B266-085B19EBEE96}" name="Tabela134" displayName="Tabela134" ref="A1:G12" totalsRowCount="1" headerRowDxfId="57" dataDxfId="55" totalsRowDxfId="53" headerRowBorderDxfId="56" tableBorderDxfId="54" totalsRowBorderDxfId="52">
  <tableColumns count="7">
    <tableColumn id="1" xr3:uid="{3E3995C4-B6C9-4502-8B65-CF7FBE0B7139}" name="Árvore" dataDxfId="51" totalsRowDxfId="50"/>
    <tableColumn id="4" xr3:uid="{76C0529C-508A-4B46-B6BA-A47A11AAF9BF}" name="di (cm)" dataDxfId="49" totalsRowDxfId="48"/>
    <tableColumn id="7" xr3:uid="{B05041E5-4FB0-47FF-B979-80274DB74894}" name="Distância em campo (m)*" dataDxfId="47" totalsRowDxfId="46">
      <calculatedColumnFormula>#REF!/PI()</calculatedColumnFormula>
    </tableColumn>
    <tableColumn id="5" xr3:uid="{F6062D65-174E-417E-ACCC-55AF2F910713}" name="hi (m)" dataDxfId="45" totalsRowDxfId="44">
      <calculatedColumnFormula>(PI()*(Tabela134[[#This Row],[Distância em campo (m)*]]^2))/40000</calculatedColumnFormula>
    </tableColumn>
    <tableColumn id="6" xr3:uid="{E239ED64-175D-40B5-A3BD-2C7B919647CF}" name="gi (m²)" dataDxfId="43" totalsRowDxfId="42">
      <calculatedColumnFormula>(PI()*(Tabela134[[#This Row],[di (cm)]]^2))/40000</calculatedColumnFormula>
    </tableColumn>
    <tableColumn id="2" xr3:uid="{7375FF77-38D0-4E95-AD1B-C183F21AEADB}" name="vi (m³)" totalsRowFunction="custom" dataDxfId="41" totalsRowDxfId="40">
      <totalsRowFormula>SUM(Tabela134[vi (m³)])</totalsRowFormula>
    </tableColumn>
    <tableColumn id="3" xr3:uid="{778D9B24-9E34-4C0E-BE81-96B6A1EF7BD8}" name="Árvores Duvidosas" dataDxfId="39" totalsRow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287EDA-2086-4576-81D5-F2EB2BD3715E}" name="Tabela1345" displayName="Tabela1345" ref="A57:F68" totalsRowCount="1" headerRowDxfId="37" dataDxfId="35" totalsRowDxfId="33" headerRowBorderDxfId="36" tableBorderDxfId="34" totalsRowBorderDxfId="32">
  <tableColumns count="6">
    <tableColumn id="1" xr3:uid="{D57ABB08-C710-48CE-96BB-ED028FDB98B2}" name="Árvore" dataDxfId="31" totalsRowDxfId="30"/>
    <tableColumn id="4" xr3:uid="{66A5870B-03D7-4AC9-98BE-2A4924E910A9}" name="di (cm)" dataDxfId="29" totalsRowDxfId="28"/>
    <tableColumn id="7" xr3:uid="{B3669D84-8D4E-4B29-8AE4-FDA8F991BD7D}" name="Distância em campo (m)*" dataDxfId="27" totalsRowDxfId="26">
      <calculatedColumnFormula>#REF!/PI()</calculatedColumnFormula>
    </tableColumn>
    <tableColumn id="5" xr3:uid="{B03BB117-BF99-4E1D-BC89-AB6FFB8D6934}" name="hi (m)" dataDxfId="25" totalsRowDxfId="24">
      <calculatedColumnFormula>(PI()*(Tabela1345[[#This Row],[Distância em campo (m)*]]^2))/40000</calculatedColumnFormula>
    </tableColumn>
    <tableColumn id="6" xr3:uid="{0AAE4F72-6820-4128-9788-B4BA9F00F96D}" name="gi (m²)" dataDxfId="23" totalsRowDxfId="22">
      <calculatedColumnFormula>(PI()*(Tabela1345[[#This Row],[di (cm)]]^2))/40000</calculatedColumnFormula>
    </tableColumn>
    <tableColumn id="2" xr3:uid="{90DD28B2-D238-4DC7-B319-7A7E18A19CBD}" name="1/gi" totalsRowFunction="custom" dataDxfId="21" totalsRowDxfId="20">
      <calculatedColumnFormula>1/Tabela1345[[#This Row],[gi (m²)]]</calculatedColumnFormula>
      <totalsRowFormula>SUM(Tabela1345[1/gi])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B379E9-53AA-4250-9301-9C8BD0769991}" name="Tabela1346" displayName="Tabela1346" ref="A84:G95" totalsRowCount="1" headerRowDxfId="19" dataDxfId="17" totalsRowDxfId="15" headerRowBorderDxfId="18" tableBorderDxfId="16" totalsRowBorderDxfId="14">
  <tableColumns count="7">
    <tableColumn id="1" xr3:uid="{1DE8A545-F30F-463A-998B-5C342A833F1F}" name="Árvore" dataDxfId="13" totalsRowDxfId="12"/>
    <tableColumn id="4" xr3:uid="{DD08EA3C-9BE8-45C4-A5D8-CA46DC30924B}" name="d (cm)" dataDxfId="11" totalsRowDxfId="10"/>
    <tableColumn id="7" xr3:uid="{6DD6ECE3-8912-43CA-BF3F-BF39EEDFC9CC}" name="Distância em campo (m)*" dataDxfId="9" totalsRowDxfId="8">
      <calculatedColumnFormula>#REF!/PI()</calculatedColumnFormula>
    </tableColumn>
    <tableColumn id="5" xr3:uid="{AF06B3F4-ED11-4677-98DA-AB3475338D62}" name="h (m)" dataDxfId="7" totalsRowDxfId="6">
      <calculatedColumnFormula>(PI()*(Tabela1346[[#This Row],[Distância em campo (m)*]]^2))/40000</calculatedColumnFormula>
    </tableColumn>
    <tableColumn id="6" xr3:uid="{16B7061A-4901-4898-A087-C111F139A3E7}" name="gi (m²)" dataDxfId="5" totalsRowDxfId="4">
      <calculatedColumnFormula>(PI()*(Tabela1346[[#This Row],[d (cm)]]^2))/40000</calculatedColumnFormula>
    </tableColumn>
    <tableColumn id="2" xr3:uid="{0DD3869F-87E3-430B-8B82-B25138C184F0}" name="v (m³)" totalsRowFunction="custom" dataDxfId="3" totalsRowDxfId="2">
      <totalsRowFormula>SUM(Tabela1346[v (m³)])</totalsRowFormula>
    </tableColumn>
    <tableColumn id="8" xr3:uid="{9079BF40-FCCC-4756-826C-FA8A6860AEE6}" name="(FAB/gi).vi" totalsRowFunction="custom" dataDxfId="1" totalsRowDxfId="0">
      <calculatedColumnFormula>($B$97/Tabela1346[[#This Row],[gi (m²)]])*Tabela1346[[#This Row],[v (m³)]]</calculatedColumnFormula>
      <totalsRowFormula>SUM(Tabela1346[(FAB/gi).vi])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DD8-9FE6-46A5-9E12-0C16529A2B0C}">
  <dimension ref="A1:O97"/>
  <sheetViews>
    <sheetView showGridLines="0" tabSelected="1" showRuler="0" topLeftCell="A14" zoomScale="127" zoomScaleNormal="127" zoomScalePageLayoutView="94" workbookViewId="0">
      <selection activeCell="A15" sqref="A15"/>
    </sheetView>
  </sheetViews>
  <sheetFormatPr defaultRowHeight="15.5" x14ac:dyDescent="0.35"/>
  <cols>
    <col min="1" max="1" width="19.54296875" style="1" customWidth="1"/>
    <col min="2" max="2" width="8.90625" style="1" bestFit="1" customWidth="1"/>
    <col min="3" max="3" width="19.26953125" style="1" customWidth="1"/>
    <col min="4" max="4" width="10.81640625" style="1" bestFit="1" customWidth="1"/>
    <col min="5" max="5" width="12" style="1" customWidth="1"/>
    <col min="6" max="6" width="14.453125" style="1" customWidth="1"/>
    <col min="7" max="7" width="14.36328125" style="1" customWidth="1"/>
    <col min="8" max="9" width="15.54296875" style="1" bestFit="1" customWidth="1"/>
    <col min="10" max="16384" width="8.7265625" style="1"/>
  </cols>
  <sheetData>
    <row r="1" spans="1:15" s="5" customFormat="1" ht="31" x14ac:dyDescent="0.35">
      <c r="A1" s="2" t="s">
        <v>0</v>
      </c>
      <c r="B1" s="3" t="s">
        <v>40</v>
      </c>
      <c r="C1" s="4" t="s">
        <v>6</v>
      </c>
      <c r="D1" s="3" t="s">
        <v>41</v>
      </c>
      <c r="E1" s="3" t="s">
        <v>42</v>
      </c>
      <c r="F1" s="3" t="s">
        <v>43</v>
      </c>
      <c r="G1" s="27" t="s">
        <v>39</v>
      </c>
    </row>
    <row r="2" spans="1:15" x14ac:dyDescent="0.35">
      <c r="A2" s="6">
        <v>1</v>
      </c>
      <c r="B2" s="7">
        <v>29.92</v>
      </c>
      <c r="C2" s="8"/>
      <c r="D2" s="7">
        <v>21.42</v>
      </c>
      <c r="E2" s="9">
        <f>(PI()*(Tabela134[[#This Row],[di (cm)]]^2))/40000</f>
        <v>7.0309346242164159E-2</v>
      </c>
      <c r="F2" s="8">
        <v>0.76090000000000002</v>
      </c>
      <c r="G2" s="10"/>
    </row>
    <row r="3" spans="1:15" x14ac:dyDescent="0.35">
      <c r="A3" s="6">
        <v>2</v>
      </c>
      <c r="B3" s="7">
        <v>51.57</v>
      </c>
      <c r="C3" s="8"/>
      <c r="D3" s="7">
        <v>33.08</v>
      </c>
      <c r="E3" s="9">
        <f>(PI()*(Tabela134[[#This Row],[di (cm)]]^2))/40000</f>
        <v>0.20887388480799782</v>
      </c>
      <c r="F3" s="8">
        <v>3.5123000000000002</v>
      </c>
      <c r="G3" s="10"/>
    </row>
    <row r="4" spans="1:15" x14ac:dyDescent="0.35">
      <c r="A4" s="12">
        <v>3</v>
      </c>
      <c r="B4" s="7">
        <v>45.99</v>
      </c>
      <c r="C4" s="8">
        <v>12.65</v>
      </c>
      <c r="D4" s="7">
        <v>30.63</v>
      </c>
      <c r="E4" s="9">
        <f>(PI()*(Tabela134[[#This Row],[di (cm)]]^2))/40000</f>
        <v>0.16611800259784915</v>
      </c>
      <c r="F4" s="8">
        <v>2.5859999999999999</v>
      </c>
      <c r="G4" s="10" t="s">
        <v>38</v>
      </c>
    </row>
    <row r="5" spans="1:15" x14ac:dyDescent="0.35">
      <c r="A5" s="6">
        <v>4</v>
      </c>
      <c r="B5" s="7">
        <v>59.52</v>
      </c>
      <c r="C5" s="8"/>
      <c r="D5" s="7">
        <v>36.15</v>
      </c>
      <c r="E5" s="9">
        <f>(PI()*(Tabela134[[#This Row],[di (cm)]]^2))/40000</f>
        <v>0.27823754097559683</v>
      </c>
      <c r="F5" s="8">
        <v>5.1177000000000001</v>
      </c>
      <c r="G5" s="10"/>
    </row>
    <row r="6" spans="1:15" x14ac:dyDescent="0.35">
      <c r="A6" s="12">
        <v>5</v>
      </c>
      <c r="B6" s="7">
        <v>28.97</v>
      </c>
      <c r="C6" s="8">
        <v>9.4499999999999993</v>
      </c>
      <c r="D6" s="7">
        <v>20.73</v>
      </c>
      <c r="E6" s="9">
        <f>(PI()*(Tabela134[[#This Row],[di (cm)]]^2))/40000</f>
        <v>6.5915396947128946E-2</v>
      </c>
      <c r="F6" s="8">
        <v>0.68940000000000001</v>
      </c>
      <c r="G6" s="10" t="s">
        <v>38</v>
      </c>
    </row>
    <row r="7" spans="1:15" x14ac:dyDescent="0.35">
      <c r="A7" s="6">
        <v>6</v>
      </c>
      <c r="B7" s="7">
        <v>39.31</v>
      </c>
      <c r="C7" s="8"/>
      <c r="D7" s="7">
        <v>27.27</v>
      </c>
      <c r="E7" s="9">
        <f>(PI()*(Tabela134[[#This Row],[di (cm)]]^2))/40000</f>
        <v>0.12136570108819719</v>
      </c>
      <c r="F7" s="8">
        <v>1.6794</v>
      </c>
      <c r="G7" s="10"/>
    </row>
    <row r="8" spans="1:15" x14ac:dyDescent="0.35">
      <c r="A8" s="6">
        <v>7</v>
      </c>
      <c r="B8" s="7">
        <v>36.29</v>
      </c>
      <c r="C8" s="8"/>
      <c r="D8" s="7">
        <v>25.55</v>
      </c>
      <c r="E8" s="9">
        <f>(PI()*(Tabela134[[#This Row],[di (cm)]]^2))/40000</f>
        <v>0.10343411854003734</v>
      </c>
      <c r="F8" s="8">
        <v>1.3396999999999999</v>
      </c>
      <c r="G8" s="10"/>
    </row>
    <row r="9" spans="1:15" x14ac:dyDescent="0.35">
      <c r="A9" s="12">
        <v>8</v>
      </c>
      <c r="B9" s="7">
        <v>46.15</v>
      </c>
      <c r="C9" s="8">
        <v>19.25</v>
      </c>
      <c r="D9" s="7">
        <v>30.71</v>
      </c>
      <c r="E9" s="9">
        <f>(PI()*(Tabela134[[#This Row],[di (cm)]]^2))/40000</f>
        <v>0.16727586798625615</v>
      </c>
      <c r="F9" s="8">
        <v>2.6103000000000001</v>
      </c>
      <c r="G9" s="10" t="s">
        <v>38</v>
      </c>
    </row>
    <row r="10" spans="1:15" x14ac:dyDescent="0.35">
      <c r="A10" s="6">
        <v>9</v>
      </c>
      <c r="B10" s="7">
        <v>49.33</v>
      </c>
      <c r="C10" s="8"/>
      <c r="D10" s="7">
        <v>32.130000000000003</v>
      </c>
      <c r="E10" s="9">
        <f>(PI()*(Tabela134[[#This Row],[di (cm)]]^2))/40000</f>
        <v>0.19112262967815408</v>
      </c>
      <c r="F10" s="8">
        <v>3.1227</v>
      </c>
      <c r="G10" s="10"/>
    </row>
    <row r="11" spans="1:15" x14ac:dyDescent="0.35">
      <c r="A11" s="6">
        <v>10</v>
      </c>
      <c r="B11" s="7">
        <v>45.84</v>
      </c>
      <c r="C11" s="8"/>
      <c r="D11" s="7">
        <v>30.56</v>
      </c>
      <c r="E11" s="9">
        <f>(PI()*(Tabela134[[#This Row],[di (cm)]]^2))/40000</f>
        <v>0.16503615589767734</v>
      </c>
      <c r="F11" s="8">
        <v>2.5617999999999999</v>
      </c>
      <c r="G11" s="10"/>
    </row>
    <row r="12" spans="1:15" x14ac:dyDescent="0.35">
      <c r="A12" s="13"/>
      <c r="B12" s="14"/>
      <c r="C12" s="14"/>
      <c r="D12" s="15"/>
      <c r="E12" s="15"/>
      <c r="F12" s="14">
        <f>SUM(Tabela134[vi (m³)])</f>
        <v>23.980199999999996</v>
      </c>
      <c r="G12" s="23"/>
    </row>
    <row r="13" spans="1:15" x14ac:dyDescent="0.35">
      <c r="A13" s="1" t="s">
        <v>7</v>
      </c>
    </row>
    <row r="14" spans="1:15" x14ac:dyDescent="0.35">
      <c r="A14" s="1" t="s">
        <v>33</v>
      </c>
    </row>
    <row r="16" spans="1:15" x14ac:dyDescent="0.35">
      <c r="A16" s="16" t="s">
        <v>25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8" spans="1:9" x14ac:dyDescent="0.35">
      <c r="A18" s="1" t="s">
        <v>5</v>
      </c>
    </row>
    <row r="20" spans="1:9" x14ac:dyDescent="0.35">
      <c r="A20" s="1" t="s">
        <v>8</v>
      </c>
    </row>
    <row r="21" spans="1:9" x14ac:dyDescent="0.35">
      <c r="A21" s="1" t="s">
        <v>9</v>
      </c>
    </row>
    <row r="23" spans="1:9" x14ac:dyDescent="0.35">
      <c r="E23" s="8"/>
      <c r="F23" s="8" t="s">
        <v>19</v>
      </c>
      <c r="G23" s="8" t="s">
        <v>16</v>
      </c>
      <c r="H23" s="8" t="s">
        <v>18</v>
      </c>
      <c r="I23" s="8" t="s">
        <v>17</v>
      </c>
    </row>
    <row r="24" spans="1:9" x14ac:dyDescent="0.35">
      <c r="E24" s="8" t="s">
        <v>13</v>
      </c>
      <c r="F24" s="9">
        <f>B4/100</f>
        <v>0.45990000000000003</v>
      </c>
      <c r="G24" s="7">
        <f>(50*F24)/SQRT($F$28)</f>
        <v>16.259920433384661</v>
      </c>
      <c r="H24" s="8">
        <f>C4</f>
        <v>12.65</v>
      </c>
      <c r="I24" s="8" t="s">
        <v>21</v>
      </c>
    </row>
    <row r="25" spans="1:9" x14ac:dyDescent="0.35">
      <c r="E25" s="8" t="s">
        <v>14</v>
      </c>
      <c r="F25" s="9">
        <f>B6/100</f>
        <v>0.28970000000000001</v>
      </c>
      <c r="G25" s="7">
        <f t="shared" ref="G25:G26" si="0">(50*F25)/SQRT($F$28)</f>
        <v>10.242441725487142</v>
      </c>
      <c r="H25" s="8">
        <f>C6</f>
        <v>9.4499999999999993</v>
      </c>
      <c r="I25" s="8" t="s">
        <v>21</v>
      </c>
    </row>
    <row r="26" spans="1:9" x14ac:dyDescent="0.35">
      <c r="E26" s="8" t="s">
        <v>15</v>
      </c>
      <c r="F26" s="9">
        <f>B9/100</f>
        <v>0.46149999999999997</v>
      </c>
      <c r="G26" s="7">
        <f t="shared" si="0"/>
        <v>16.316488975879583</v>
      </c>
      <c r="H26" s="18">
        <f>C9</f>
        <v>19.25</v>
      </c>
      <c r="I26" s="18" t="s">
        <v>22</v>
      </c>
    </row>
    <row r="28" spans="1:9" x14ac:dyDescent="0.35">
      <c r="E28" s="29" t="s">
        <v>20</v>
      </c>
      <c r="F28" s="29">
        <v>2</v>
      </c>
    </row>
    <row r="30" spans="1:9" x14ac:dyDescent="0.35">
      <c r="E30" s="1" t="s">
        <v>23</v>
      </c>
    </row>
    <row r="33" spans="1:15" x14ac:dyDescent="0.35">
      <c r="A33" s="1" t="s">
        <v>10</v>
      </c>
    </row>
    <row r="34" spans="1:15" x14ac:dyDescent="0.35">
      <c r="A34" s="1" t="s">
        <v>11</v>
      </c>
    </row>
    <row r="35" spans="1:15" x14ac:dyDescent="0.35">
      <c r="A35" s="1" t="s">
        <v>12</v>
      </c>
    </row>
    <row r="38" spans="1:15" x14ac:dyDescent="0.35">
      <c r="A38" s="16" t="s">
        <v>26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40" spans="1:15" x14ac:dyDescent="0.35">
      <c r="A40" s="1" t="s">
        <v>24</v>
      </c>
    </row>
    <row r="42" spans="1:15" x14ac:dyDescent="0.35">
      <c r="C42" s="19">
        <f>9*2</f>
        <v>18</v>
      </c>
      <c r="D42" s="19" t="s">
        <v>45</v>
      </c>
    </row>
    <row r="45" spans="1:15" x14ac:dyDescent="0.35">
      <c r="A45" s="16" t="s">
        <v>27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x14ac:dyDescent="0.35">
      <c r="A46" s="1" t="s">
        <v>29</v>
      </c>
    </row>
    <row r="54" spans="1:6" x14ac:dyDescent="0.35">
      <c r="A54" s="1" t="s">
        <v>28</v>
      </c>
    </row>
    <row r="57" spans="1:6" ht="31" x14ac:dyDescent="0.35">
      <c r="A57" s="2" t="s">
        <v>0</v>
      </c>
      <c r="B57" s="3" t="s">
        <v>40</v>
      </c>
      <c r="C57" s="4" t="s">
        <v>6</v>
      </c>
      <c r="D57" s="3" t="s">
        <v>41</v>
      </c>
      <c r="E57" s="3" t="s">
        <v>42</v>
      </c>
      <c r="F57" s="3" t="s">
        <v>44</v>
      </c>
    </row>
    <row r="58" spans="1:6" x14ac:dyDescent="0.35">
      <c r="A58" s="6">
        <v>1</v>
      </c>
      <c r="B58" s="7">
        <v>29.92</v>
      </c>
      <c r="C58" s="8"/>
      <c r="D58" s="7">
        <v>21.42</v>
      </c>
      <c r="E58" s="9">
        <f>(PI()*(Tabela1345[[#This Row],[di (cm)]]^2))/40000</f>
        <v>7.0309346242164159E-2</v>
      </c>
      <c r="F58" s="9">
        <f>1/Tabela1345[[#This Row],[gi (m²)]]</f>
        <v>14.222860166495263</v>
      </c>
    </row>
    <row r="59" spans="1:6" x14ac:dyDescent="0.35">
      <c r="A59" s="6">
        <v>2</v>
      </c>
      <c r="B59" s="7">
        <v>51.57</v>
      </c>
      <c r="C59" s="8"/>
      <c r="D59" s="7">
        <v>33.08</v>
      </c>
      <c r="E59" s="9">
        <f>(PI()*(Tabela1345[[#This Row],[di (cm)]]^2))/40000</f>
        <v>0.20887388480799782</v>
      </c>
      <c r="F59" s="9">
        <f>1/Tabela1345[[#This Row],[gi (m²)]]</f>
        <v>4.7875779249245323</v>
      </c>
    </row>
    <row r="60" spans="1:6" x14ac:dyDescent="0.35">
      <c r="A60" s="20">
        <v>3</v>
      </c>
      <c r="B60" s="7">
        <v>45.99</v>
      </c>
      <c r="C60" s="8">
        <v>12.65</v>
      </c>
      <c r="D60" s="7">
        <v>30.63</v>
      </c>
      <c r="E60" s="9">
        <f>(PI()*(Tabela1345[[#This Row],[di (cm)]]^2))/40000</f>
        <v>0.16611800259784915</v>
      </c>
      <c r="F60" s="9">
        <f>1/Tabela1345[[#This Row],[gi (m²)]]</f>
        <v>6.019817144207269</v>
      </c>
    </row>
    <row r="61" spans="1:6" x14ac:dyDescent="0.35">
      <c r="A61" s="20">
        <v>4</v>
      </c>
      <c r="B61" s="7">
        <v>59.52</v>
      </c>
      <c r="C61" s="8"/>
      <c r="D61" s="7">
        <v>36.15</v>
      </c>
      <c r="E61" s="9">
        <f>(PI()*(Tabela1345[[#This Row],[di (cm)]]^2))/40000</f>
        <v>0.27823754097559683</v>
      </c>
      <c r="F61" s="9">
        <f>1/Tabela1345[[#This Row],[gi (m²)]]</f>
        <v>3.5940513149075963</v>
      </c>
    </row>
    <row r="62" spans="1:6" x14ac:dyDescent="0.35">
      <c r="A62" s="20">
        <v>5</v>
      </c>
      <c r="B62" s="7">
        <v>28.97</v>
      </c>
      <c r="C62" s="8">
        <v>9.4499999999999993</v>
      </c>
      <c r="D62" s="7">
        <v>20.73</v>
      </c>
      <c r="E62" s="9">
        <f>(PI()*(Tabela1345[[#This Row],[di (cm)]]^2))/40000</f>
        <v>6.5915396947128946E-2</v>
      </c>
      <c r="F62" s="9">
        <f>1/Tabela1345[[#This Row],[gi (m²)]]</f>
        <v>15.170962268528926</v>
      </c>
    </row>
    <row r="63" spans="1:6" x14ac:dyDescent="0.35">
      <c r="A63" s="20">
        <v>6</v>
      </c>
      <c r="B63" s="7">
        <v>39.31</v>
      </c>
      <c r="C63" s="8"/>
      <c r="D63" s="7">
        <v>27.27</v>
      </c>
      <c r="E63" s="9">
        <f>(PI()*(Tabela1345[[#This Row],[di (cm)]]^2))/40000</f>
        <v>0.12136570108819719</v>
      </c>
      <c r="F63" s="9">
        <f>1/Tabela1345[[#This Row],[gi (m²)]]</f>
        <v>8.2395601972693573</v>
      </c>
    </row>
    <row r="64" spans="1:6" x14ac:dyDescent="0.35">
      <c r="A64" s="6">
        <v>7</v>
      </c>
      <c r="B64" s="7">
        <v>36.29</v>
      </c>
      <c r="C64" s="8"/>
      <c r="D64" s="7">
        <v>25.55</v>
      </c>
      <c r="E64" s="9">
        <f>(PI()*(Tabela1345[[#This Row],[di (cm)]]^2))/40000</f>
        <v>0.10343411854003734</v>
      </c>
      <c r="F64" s="9">
        <f>1/Tabela1345[[#This Row],[gi (m²)]]</f>
        <v>9.6679897708309799</v>
      </c>
    </row>
    <row r="65" spans="1:15" x14ac:dyDescent="0.35">
      <c r="A65" s="21">
        <v>8</v>
      </c>
      <c r="B65" s="7">
        <v>46.15</v>
      </c>
      <c r="C65" s="8">
        <v>19.25</v>
      </c>
      <c r="D65" s="7">
        <v>30.71</v>
      </c>
      <c r="E65" s="9">
        <f>(PI()*(Tabela1345[[#This Row],[di (cm)]]^2))/40000</f>
        <v>0.16727586798625615</v>
      </c>
      <c r="F65" s="22" t="s">
        <v>37</v>
      </c>
    </row>
    <row r="66" spans="1:15" x14ac:dyDescent="0.35">
      <c r="A66" s="6">
        <v>9</v>
      </c>
      <c r="B66" s="7">
        <v>49.33</v>
      </c>
      <c r="C66" s="8"/>
      <c r="D66" s="7">
        <v>32.130000000000003</v>
      </c>
      <c r="E66" s="9">
        <f>(PI()*(Tabela1345[[#This Row],[di (cm)]]^2))/40000</f>
        <v>0.19112262967815408</v>
      </c>
      <c r="F66" s="9">
        <f>1/Tabela1345[[#This Row],[gi (m²)]]</f>
        <v>5.2322427840385828</v>
      </c>
    </row>
    <row r="67" spans="1:15" x14ac:dyDescent="0.35">
      <c r="A67" s="6">
        <v>10</v>
      </c>
      <c r="B67" s="7">
        <v>45.84</v>
      </c>
      <c r="C67" s="8"/>
      <c r="D67" s="7">
        <v>30.56</v>
      </c>
      <c r="E67" s="9">
        <f>(PI()*(Tabela1345[[#This Row],[di (cm)]]^2))/40000</f>
        <v>0.16503615589767734</v>
      </c>
      <c r="F67" s="9">
        <f>1/Tabela1345[[#This Row],[gi (m²)]]</f>
        <v>6.0592783112326094</v>
      </c>
    </row>
    <row r="68" spans="1:15" x14ac:dyDescent="0.35">
      <c r="A68" s="13"/>
      <c r="B68" s="14"/>
      <c r="C68" s="14"/>
      <c r="D68" s="15"/>
      <c r="E68" s="15"/>
      <c r="F68" s="15">
        <f>SUM(Tabela1345[1/gi])</f>
        <v>72.994339882435114</v>
      </c>
    </row>
    <row r="69" spans="1:15" x14ac:dyDescent="0.35">
      <c r="E69" s="28" t="s">
        <v>30</v>
      </c>
      <c r="F69" s="11">
        <f>B71*Tabela1345[[#Totals],[1/gi]]</f>
        <v>145.98867976487023</v>
      </c>
    </row>
    <row r="70" spans="1:15" x14ac:dyDescent="0.35">
      <c r="E70" s="19" t="s">
        <v>30</v>
      </c>
      <c r="F70" s="19">
        <v>146</v>
      </c>
      <c r="G70" s="19" t="s">
        <v>46</v>
      </c>
    </row>
    <row r="71" spans="1:15" x14ac:dyDescent="0.35">
      <c r="A71" s="29" t="s">
        <v>20</v>
      </c>
      <c r="B71" s="29">
        <v>2</v>
      </c>
    </row>
    <row r="74" spans="1:15" x14ac:dyDescent="0.35">
      <c r="A74" s="16" t="s">
        <v>32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6" spans="1:15" x14ac:dyDescent="0.35">
      <c r="A76" s="1" t="s">
        <v>34</v>
      </c>
    </row>
    <row r="84" spans="1:7" ht="31" x14ac:dyDescent="0.35">
      <c r="A84" s="24" t="s">
        <v>0</v>
      </c>
      <c r="B84" s="24" t="s">
        <v>1</v>
      </c>
      <c r="C84" s="25" t="s">
        <v>6</v>
      </c>
      <c r="D84" s="24" t="s">
        <v>2</v>
      </c>
      <c r="E84" s="24" t="s">
        <v>4</v>
      </c>
      <c r="F84" s="24" t="s">
        <v>3</v>
      </c>
      <c r="G84" s="24" t="s">
        <v>35</v>
      </c>
    </row>
    <row r="85" spans="1:7" x14ac:dyDescent="0.35">
      <c r="A85" s="8">
        <v>1</v>
      </c>
      <c r="B85" s="7">
        <v>29.92</v>
      </c>
      <c r="C85" s="8"/>
      <c r="D85" s="7">
        <v>21.42</v>
      </c>
      <c r="E85" s="9">
        <f>(PI()*(Tabela1346[[#This Row],[d (cm)]]^2))/40000</f>
        <v>7.0309346242164159E-2</v>
      </c>
      <c r="F85" s="8">
        <v>0.76090000000000002</v>
      </c>
      <c r="G85" s="8">
        <f>($B$97/Tabela1346[[#This Row],[gi (m²)]])*Tabela1346[[#This Row],[v (m³)]]</f>
        <v>21.644348601372492</v>
      </c>
    </row>
    <row r="86" spans="1:7" x14ac:dyDescent="0.35">
      <c r="A86" s="8">
        <v>2</v>
      </c>
      <c r="B86" s="7">
        <v>51.57</v>
      </c>
      <c r="C86" s="8"/>
      <c r="D86" s="7">
        <v>33.08</v>
      </c>
      <c r="E86" s="9">
        <f>(PI()*(Tabela1346[[#This Row],[d (cm)]]^2))/40000</f>
        <v>0.20887388480799782</v>
      </c>
      <c r="F86" s="8">
        <v>3.5123000000000002</v>
      </c>
      <c r="G86" s="8">
        <f>($B$97/Tabela1346[[#This Row],[gi (m²)]])*Tabela1346[[#This Row],[v (m³)]]</f>
        <v>33.630819891424871</v>
      </c>
    </row>
    <row r="87" spans="1:7" x14ac:dyDescent="0.35">
      <c r="A87" s="8">
        <v>3</v>
      </c>
      <c r="B87" s="7">
        <v>45.99</v>
      </c>
      <c r="C87" s="8">
        <v>12.65</v>
      </c>
      <c r="D87" s="7">
        <v>30.63</v>
      </c>
      <c r="E87" s="9">
        <f>(PI()*(Tabela1346[[#This Row],[d (cm)]]^2))/40000</f>
        <v>0.16611800259784915</v>
      </c>
      <c r="F87" s="8">
        <v>2.5859999999999999</v>
      </c>
      <c r="G87" s="8">
        <f>($B$97/Tabela1346[[#This Row],[gi (m²)]])*Tabela1346[[#This Row],[v (m³)]]</f>
        <v>31.134494269839994</v>
      </c>
    </row>
    <row r="88" spans="1:7" x14ac:dyDescent="0.35">
      <c r="A88" s="8">
        <v>4</v>
      </c>
      <c r="B88" s="7">
        <v>59.52</v>
      </c>
      <c r="C88" s="8"/>
      <c r="D88" s="7">
        <v>36.15</v>
      </c>
      <c r="E88" s="9">
        <f>(PI()*(Tabela1346[[#This Row],[d (cm)]]^2))/40000</f>
        <v>0.27823754097559683</v>
      </c>
      <c r="F88" s="8">
        <v>5.1177000000000001</v>
      </c>
      <c r="G88" s="8">
        <f>($B$97/Tabela1346[[#This Row],[gi (m²)]])*Tabela1346[[#This Row],[v (m³)]]</f>
        <v>36.78655282860521</v>
      </c>
    </row>
    <row r="89" spans="1:7" x14ac:dyDescent="0.35">
      <c r="A89" s="8">
        <v>5</v>
      </c>
      <c r="B89" s="7">
        <v>28.97</v>
      </c>
      <c r="C89" s="8">
        <v>9.4499999999999993</v>
      </c>
      <c r="D89" s="7">
        <v>20.73</v>
      </c>
      <c r="E89" s="9">
        <f>(PI()*(Tabela1346[[#This Row],[d (cm)]]^2))/40000</f>
        <v>6.5915396947128946E-2</v>
      </c>
      <c r="F89" s="8">
        <v>0.68940000000000001</v>
      </c>
      <c r="G89" s="8">
        <f>($B$97/Tabela1346[[#This Row],[gi (m²)]])*Tabela1346[[#This Row],[v (m³)]]</f>
        <v>20.917722775847682</v>
      </c>
    </row>
    <row r="90" spans="1:7" x14ac:dyDescent="0.35">
      <c r="A90" s="8">
        <v>6</v>
      </c>
      <c r="B90" s="7">
        <v>39.31</v>
      </c>
      <c r="C90" s="8"/>
      <c r="D90" s="7">
        <v>27.27</v>
      </c>
      <c r="E90" s="9">
        <f>(PI()*(Tabela1346[[#This Row],[d (cm)]]^2))/40000</f>
        <v>0.12136570108819719</v>
      </c>
      <c r="F90" s="8">
        <v>1.6794</v>
      </c>
      <c r="G90" s="8">
        <f>($B$97/Tabela1346[[#This Row],[gi (m²)]])*Tabela1346[[#This Row],[v (m³)]]</f>
        <v>27.675034790588317</v>
      </c>
    </row>
    <row r="91" spans="1:7" x14ac:dyDescent="0.35">
      <c r="A91" s="8">
        <v>7</v>
      </c>
      <c r="B91" s="7">
        <v>36.29</v>
      </c>
      <c r="C91" s="8"/>
      <c r="D91" s="7">
        <v>25.55</v>
      </c>
      <c r="E91" s="9">
        <f>(PI()*(Tabela1346[[#This Row],[d (cm)]]^2))/40000</f>
        <v>0.10343411854003734</v>
      </c>
      <c r="F91" s="8">
        <v>1.3396999999999999</v>
      </c>
      <c r="G91" s="8">
        <f>($B$97/Tabela1346[[#This Row],[gi (m²)]])*Tabela1346[[#This Row],[v (m³)]]</f>
        <v>25.904411791964524</v>
      </c>
    </row>
    <row r="92" spans="1:7" x14ac:dyDescent="0.35">
      <c r="A92" s="26">
        <v>8</v>
      </c>
      <c r="B92" s="7">
        <v>46.15</v>
      </c>
      <c r="C92" s="8">
        <v>19.25</v>
      </c>
      <c r="D92" s="7">
        <v>30.71</v>
      </c>
      <c r="E92" s="9">
        <f>(PI()*(Tabela1346[[#This Row],[d (cm)]]^2))/40000</f>
        <v>0.16727586798625615</v>
      </c>
      <c r="F92" s="8">
        <v>2.6103000000000001</v>
      </c>
      <c r="G92" s="26" t="s">
        <v>31</v>
      </c>
    </row>
    <row r="93" spans="1:7" x14ac:dyDescent="0.35">
      <c r="A93" s="8">
        <v>9</v>
      </c>
      <c r="B93" s="7">
        <v>49.33</v>
      </c>
      <c r="C93" s="8"/>
      <c r="D93" s="7">
        <v>32.130000000000003</v>
      </c>
      <c r="E93" s="9">
        <f>(PI()*(Tabela1346[[#This Row],[d (cm)]]^2))/40000</f>
        <v>0.19112262967815408</v>
      </c>
      <c r="F93" s="8">
        <v>3.1227</v>
      </c>
      <c r="G93" s="8">
        <f>($B$97/Tabela1346[[#This Row],[gi (m²)]])*Tabela1346[[#This Row],[v (m³)]]</f>
        <v>32.677449083434567</v>
      </c>
    </row>
    <row r="94" spans="1:7" x14ac:dyDescent="0.35">
      <c r="A94" s="8">
        <v>10</v>
      </c>
      <c r="B94" s="7">
        <v>45.84</v>
      </c>
      <c r="C94" s="8"/>
      <c r="D94" s="7">
        <v>30.56</v>
      </c>
      <c r="E94" s="9">
        <f>(PI()*(Tabela1346[[#This Row],[d (cm)]]^2))/40000</f>
        <v>0.16503615589767734</v>
      </c>
      <c r="F94" s="8">
        <v>2.5617999999999999</v>
      </c>
      <c r="G94" s="8">
        <f>($B$97/Tabela1346[[#This Row],[gi (m²)]])*Tabela1346[[#This Row],[v (m³)]]</f>
        <v>31.045318355431395</v>
      </c>
    </row>
    <row r="95" spans="1:7" x14ac:dyDescent="0.35">
      <c r="A95" s="8"/>
      <c r="B95" s="8"/>
      <c r="C95" s="8"/>
      <c r="D95" s="9"/>
      <c r="E95" s="9"/>
      <c r="F95" s="8">
        <f>SUM(Tabela1346[v (m³)])</f>
        <v>23.980199999999996</v>
      </c>
      <c r="G95" s="7">
        <f>SUM(Tabela1346[(FAB/gi).vi])</f>
        <v>261.41615238850903</v>
      </c>
    </row>
    <row r="97" spans="1:8" x14ac:dyDescent="0.35">
      <c r="A97" s="29" t="s">
        <v>20</v>
      </c>
      <c r="B97" s="29">
        <v>2</v>
      </c>
      <c r="F97" s="19" t="s">
        <v>36</v>
      </c>
      <c r="G97" s="30">
        <f>Tabela1346[[#Totals],[(FAB/gi).vi]]</f>
        <v>261.41615238850903</v>
      </c>
      <c r="H97" s="31" t="s">
        <v>47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C4:C10 D2:E2 D3:D11 D58:D67 D85:D94 C60:C65 F65 C87:C92 G92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Bitterlich</vt:lpstr>
    </vt:vector>
  </TitlesOfParts>
  <Company>Universidade Federal do Pará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Método de Bitterlich</dc:title>
  <dc:creator>Prof. Deivison Venicio Souza - UFPA</dc:creator>
  <cp:lastModifiedBy>Revisor</cp:lastModifiedBy>
  <cp:lastPrinted>2025-05-05T17:32:33Z</cp:lastPrinted>
  <dcterms:created xsi:type="dcterms:W3CDTF">2015-06-05T18:19:34Z</dcterms:created>
  <dcterms:modified xsi:type="dcterms:W3CDTF">2025-08-07T12:48:30Z</dcterms:modified>
</cp:coreProperties>
</file>