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'Costs'!$I$2</definedName>
    <definedName name="_xlnm.Print_Titles" localSheetId="0">BoM!$9:$9</definedName>
    <definedName name="PURCHASE_DESCRIPTION" localSheetId="1">'Costs'!$I$44</definedName>
    <definedName name="TotalCost" localSheetId="1">'Costs'!$I$4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H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U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G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Y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E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9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H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L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M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N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T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U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V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W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X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Y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Z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O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P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R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X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Z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BA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BB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C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D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E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H4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K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W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I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O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BA4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H4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C44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<sst xmlns="http://schemas.openxmlformats.org/spreadsheetml/2006/main" count="1119" uniqueCount="286">
  <si>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</si>
  <si>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</si>
  <si>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</si>
  <si>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</si>
  <si>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</si>
  <si>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</si>
  <si>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</si>
  <si>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</si>
  <si>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</si>
  <si>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</si>
  <si>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</si>
  <si>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</si>
  <si>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</si>
  <si>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</si>
  <si>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Reference</t>
  </si>
  <si>
    <t>MANUFACTURER</t>
  </si>
  <si>
    <t>PARTREV</t>
  </si>
  <si>
    <t>STANDARD</t>
  </si>
  <si>
    <t>MAXIMUM_PACKAGE_HEIGHT</t>
  </si>
  <si>
    <t>Tolerance</t>
  </si>
  <si>
    <t>Height</t>
  </si>
  <si>
    <t>Manufacturer_Name</t>
  </si>
  <si>
    <t>Manufacturer_Part_Number</t>
  </si>
  <si>
    <t>Mouser Part Number</t>
  </si>
  <si>
    <t>Mouser Price/Stock</t>
  </si>
  <si>
    <t>Arrow Part Number</t>
  </si>
  <si>
    <t>Arrow Price/Stock</t>
  </si>
  <si>
    <t>1</t>
  </si>
  <si>
    <t>Open Hardware logo, small</t>
  </si>
  <si>
    <t>Logo_Open_Hardware_Small</t>
  </si>
  <si>
    <t>Graphic</t>
  </si>
  <si>
    <t>#LOGO1</t>
  </si>
  <si>
    <t/>
  </si>
  <si>
    <t xml:space="preserve"> </t>
  </si>
  <si>
    <t>~</t>
  </si>
  <si>
    <t>/</t>
  </si>
  <si>
    <t>redshift(1)</t>
  </si>
  <si>
    <t>2</t>
  </si>
  <si>
    <t>Unpolarized capacitor, small symbol</t>
  </si>
  <si>
    <t>C_Small</t>
  </si>
  <si>
    <t>Device</t>
  </si>
  <si>
    <t>C15 C23</t>
  </si>
  <si>
    <t>8pF</t>
  </si>
  <si>
    <t>C_0402_1005Metric</t>
  </si>
  <si>
    <t>Capacitor_SMD</t>
  </si>
  <si>
    <t>redshift(2)</t>
  </si>
  <si>
    <t>3</t>
  </si>
  <si>
    <t>C13</t>
  </si>
  <si>
    <t>47pF</t>
  </si>
  <si>
    <t>4</t>
  </si>
  <si>
    <t>C1 C2 C3 C4 C5 C6 C7 C9 C12 C16 C17 C19 C21 C24</t>
  </si>
  <si>
    <t>100nF</t>
  </si>
  <si>
    <t>14</t>
  </si>
  <si>
    <t>redshift(14)</t>
  </si>
  <si>
    <t>5</t>
  </si>
  <si>
    <t>C8 C10</t>
  </si>
  <si>
    <t>2.2uF</t>
  </si>
  <si>
    <t>6</t>
  </si>
  <si>
    <t>C22</t>
  </si>
  <si>
    <t>4.7uF</t>
  </si>
  <si>
    <t>7</t>
  </si>
  <si>
    <t>C18</t>
  </si>
  <si>
    <t>10uF</t>
  </si>
  <si>
    <t>8</t>
  </si>
  <si>
    <t>C11 C14 C20</t>
  </si>
  <si>
    <t>22uF</t>
  </si>
  <si>
    <t>redshift(3)</t>
  </si>
  <si>
    <t>9</t>
  </si>
  <si>
    <t>Light emitting diode, small symbol</t>
  </si>
  <si>
    <t>LED_Small</t>
  </si>
  <si>
    <t>D3</t>
  </si>
  <si>
    <t>AMBER</t>
  </si>
  <si>
    <t>LED_0402_1005Metric</t>
  </si>
  <si>
    <t>LED_SMD</t>
  </si>
  <si>
    <t>10</t>
  </si>
  <si>
    <t>D4</t>
  </si>
  <si>
    <t>GREEN</t>
  </si>
  <si>
    <t>11</t>
  </si>
  <si>
    <t>Schottky diode</t>
  </si>
  <si>
    <t>D_Schottky</t>
  </si>
  <si>
    <t>D7</t>
  </si>
  <si>
    <t>NSR05F40NXT5G</t>
  </si>
  <si>
    <t>D_0402_1005Metric</t>
  </si>
  <si>
    <t>Diode_SMD</t>
  </si>
  <si>
    <t>12</t>
  </si>
  <si>
    <t>Ultra low capacitance double rail-to-rail ESD protection diode, SOT-363</t>
  </si>
  <si>
    <t>PRTR5V0U2X</t>
  </si>
  <si>
    <t>Power_Protection</t>
  </si>
  <si>
    <t>D1</t>
  </si>
  <si>
    <t>BF994S</t>
  </si>
  <si>
    <t>footprints</t>
  </si>
  <si>
    <t>https://assets.nexperia.com/documents/data-sheet/PRTR5V0U2X.pdf</t>
  </si>
  <si>
    <t>13</t>
  </si>
  <si>
    <t>D2 D5 D6</t>
  </si>
  <si>
    <t>RED</t>
  </si>
  <si>
    <t>Rotary encoder, dual channel, incremental quadrate outputs</t>
  </si>
  <si>
    <t>Rotary_Encoder</t>
  </si>
  <si>
    <t>ENC1</t>
  </si>
  <si>
    <t>RotaryEncoder_Horizontal</t>
  </si>
  <si>
    <t>openinput</t>
  </si>
  <si>
    <t>15</t>
  </si>
  <si>
    <t>Resettable fuse, polymeric positive temperature coefficient</t>
  </si>
  <si>
    <t>Polyfuse</t>
  </si>
  <si>
    <t>F1</t>
  </si>
  <si>
    <t>500mA</t>
  </si>
  <si>
    <t>Fuse_0402_1005Metric</t>
  </si>
  <si>
    <t>Fuse</t>
  </si>
  <si>
    <t>BLM15EG221SZ1D</t>
  </si>
  <si>
    <t>16</t>
  </si>
  <si>
    <t>Ferrite bead, small symbol</t>
  </si>
  <si>
    <t>Ferrite_Bead_Small</t>
  </si>
  <si>
    <t>FB1</t>
  </si>
  <si>
    <t>L_0402_1005Metric</t>
  </si>
  <si>
    <t>Inductor_SMD</t>
  </si>
  <si>
    <t>17</t>
  </si>
  <si>
    <t>NXP - LPC5528JEV98K - ARM MCU, LPC Family LPC5500 Series Microcontrollers, ARM Cortex-M33F, 32bit, 150 MHz, 512 KB</t>
  </si>
  <si>
    <t>LPC5528JEV98K</t>
  </si>
  <si>
    <t>IC1</t>
  </si>
  <si>
    <t>LPC5526JEV98</t>
  </si>
  <si>
    <t>BGA98C50P13X13_700X700X97N</t>
  </si>
  <si>
    <t>solokeys</t>
  </si>
  <si>
    <t>https://www.nxp.com/docs/en/nxp/data-sheets/LPC55S2x_LPC552x_DS.pdf</t>
  </si>
  <si>
    <t>0.97</t>
  </si>
  <si>
    <t>NXP</t>
  </si>
  <si>
    <t>771-LPC5528JEV98K</t>
  </si>
  <si>
    <t>https://www.mouser.co.uk/ProductDetail/NXP-Semiconductors/LPC5528JEV98K?qs=P1JMDcb91o5sPbMIELbbvA%3D%3D</t>
  </si>
  <si>
    <t>18</t>
  </si>
  <si>
    <t>Generic connector, single row, 01x06, script generated (kicad-library-utils/schlib/autogen/connector/)</t>
  </si>
  <si>
    <t>Conn_01x06_Female</t>
  </si>
  <si>
    <t>Connector</t>
  </si>
  <si>
    <t>J3</t>
  </si>
  <si>
    <t>PinHeader_1x06_P2.00mm_Vertical</t>
  </si>
  <si>
    <t>Connector_PinHeader_2.00mm</t>
  </si>
  <si>
    <t>19</t>
  </si>
  <si>
    <t>Cortex Debug Connector, standard ARM Cortex-M SWD and JTAG interface</t>
  </si>
  <si>
    <t>Conn_ARM_JTAG_SWD_10</t>
  </si>
  <si>
    <t>J4</t>
  </si>
  <si>
    <t>PinHeader_2x05_P1.27mm_Vertical_SMD</t>
  </si>
  <si>
    <t>Connector_PinHeader_1.27mm</t>
  </si>
  <si>
    <t>http://infocenter.arm.com/help/topic/com.arm.doc.ddi0314h/DDI0314H_coresight_components_trm.pdf</t>
  </si>
  <si>
    <t>20</t>
  </si>
  <si>
    <t>Generic connector, single row, 01x05, script generated (kicad-library-utils/schlib/autogen/connector/)</t>
  </si>
  <si>
    <t>Conn_01x05</t>
  </si>
  <si>
    <t>Connector_Generic</t>
  </si>
  <si>
    <t>J2</t>
  </si>
  <si>
    <t>Side</t>
  </si>
  <si>
    <t>JST_SH_BM05B-SRSS-TB_1x05-1MP_P1.00mm_Vertical</t>
  </si>
  <si>
    <t>Connector_JST</t>
  </si>
  <si>
    <t>21</t>
  </si>
  <si>
    <t>USB 2.0-only Type-C Receptacle connector</t>
  </si>
  <si>
    <t>USB_C_Receptacle_USB2.0</t>
  </si>
  <si>
    <t>J1</t>
  </si>
  <si>
    <t>GCT_USB4105-GF-A</t>
  </si>
  <si>
    <t>GCT_USB</t>
  </si>
  <si>
    <t>https://www.usb.org/sites/default/files/documents/usb_type-c.zip</t>
  </si>
  <si>
    <t>22</t>
  </si>
  <si>
    <t>Inductor symbol for simulation only</t>
  </si>
  <si>
    <t>INDUCTOR</t>
  </si>
  <si>
    <t>pspice</t>
  </si>
  <si>
    <t>L1</t>
  </si>
  <si>
    <t>4u7H</t>
  </si>
  <si>
    <t>R_0603_1608Metric</t>
  </si>
  <si>
    <t>Resistor_SMD</t>
  </si>
  <si>
    <t>23</t>
  </si>
  <si>
    <t>Resistor</t>
  </si>
  <si>
    <t>R</t>
  </si>
  <si>
    <t>R2 R3</t>
  </si>
  <si>
    <t>5.1k 20%</t>
  </si>
  <si>
    <t>R_0402_1005Metric</t>
  </si>
  <si>
    <t>20%</t>
  </si>
  <si>
    <t>24</t>
  </si>
  <si>
    <t>Resistor, small symbol</t>
  </si>
  <si>
    <t>R_Small</t>
  </si>
  <si>
    <t>R4 R5 R6 R7 R8 R13</t>
  </si>
  <si>
    <t>10k</t>
  </si>
  <si>
    <t>redshift(6)</t>
  </si>
  <si>
    <t>25</t>
  </si>
  <si>
    <t>R1</t>
  </si>
  <si>
    <t>100k</t>
  </si>
  <si>
    <t>26</t>
  </si>
  <si>
    <t>Push button switch, generic, two pins</t>
  </si>
  <si>
    <t>SW_Push</t>
  </si>
  <si>
    <t>Switch</t>
  </si>
  <si>
    <t>SW4</t>
  </si>
  <si>
    <t>PTS810</t>
  </si>
  <si>
    <t>SW_SPST_PTS810</t>
  </si>
  <si>
    <t>Button_Switch_SMD</t>
  </si>
  <si>
    <t>27</t>
  </si>
  <si>
    <t>Switch, single pole double throw</t>
  </si>
  <si>
    <t>SW_SPDT</t>
  </si>
  <si>
    <t>SW1 SW2 SW3</t>
  </si>
  <si>
    <t>SW_SP</t>
  </si>
  <si>
    <t>SW_Micro_Switch</t>
  </si>
  <si>
    <t>28</t>
  </si>
  <si>
    <t>test point</t>
  </si>
  <si>
    <t>TestPoint</t>
  </si>
  <si>
    <t>TP1 TP2 TP3 TP4 TP5 TP6 TP7 TP8 TP9 TP10 TP11 TP12 TP13 TP14 TP15 TP16 TP17 TP18</t>
  </si>
  <si>
    <t>TestPoint_Pad_D1.5mm</t>
  </si>
  <si>
    <t>redshift(18)</t>
  </si>
  <si>
    <t>29</t>
  </si>
  <si>
    <t>MIC5365-3.3YC5-TR</t>
  </si>
  <si>
    <t>U2</t>
  </si>
  <si>
    <t>SOT65P210X110-5N</t>
  </si>
  <si>
    <t>3.1 - July 16, 2013</t>
  </si>
  <si>
    <t>IPC 7351B</t>
  </si>
  <si>
    <t>1.10mm</t>
  </si>
  <si>
    <t>30</t>
  </si>
  <si>
    <t>Optical Gaming Navigation Sensor</t>
  </si>
  <si>
    <t>PAW3399DM‐T4QU</t>
  </si>
  <si>
    <t>U1</t>
  </si>
  <si>
    <t>PXI-DIP-16</t>
  </si>
  <si>
    <t>31</t>
  </si>
  <si>
    <t>200mA Low Dropout Voltage Regulator, Fixed Output 1.2V, SOT-23-5/SC-70-5/SOT-353</t>
  </si>
  <si>
    <t>TLV70012_SOT353</t>
  </si>
  <si>
    <t>Regulator_Linear</t>
  </si>
  <si>
    <t>U3</t>
  </si>
  <si>
    <t>TCR2LE19,LM(CT</t>
  </si>
  <si>
    <t>SOT-553</t>
  </si>
  <si>
    <t>Package_TO_SOT_SMD</t>
  </si>
  <si>
    <t>http://www.ti.com/lit/ds/symlink/tlv700.pdf</t>
  </si>
  <si>
    <t>32</t>
  </si>
  <si>
    <t>Three pin crystal, GND on pin 2</t>
  </si>
  <si>
    <t>Crystal_GND2</t>
  </si>
  <si>
    <t>Y1</t>
  </si>
  <si>
    <t>XRCGB16M000FXN16R0</t>
  </si>
  <si>
    <t>Crystal_SMD_2016-4Pin_2.0x1.6mm</t>
  </si>
  <si>
    <t>Crystal</t>
  </si>
  <si>
    <t>KiBot Bill of Materials</t>
  </si>
  <si>
    <t>Schematic:</t>
  </si>
  <si>
    <t>redshift</t>
  </si>
  <si>
    <t>Variant:</t>
  </si>
  <si>
    <t>place_holder</t>
  </si>
  <si>
    <t>Revision:</t>
  </si>
  <si>
    <t>0.2</t>
  </si>
  <si>
    <t>Date:</t>
  </si>
  <si>
    <t>2021-12-22</t>
  </si>
  <si>
    <t>KiCad Version:</t>
  </si>
  <si>
    <t>6.0.7+dfsg-1~bpo11+1</t>
  </si>
  <si>
    <t>Component Groups:</t>
  </si>
  <si>
    <t>Component Count:</t>
  </si>
  <si>
    <t>76 (48 SMD/ 9 THT)</t>
  </si>
  <si>
    <t>Fitted Components:</t>
  </si>
  <si>
    <t>Number of PCBs:</t>
  </si>
  <si>
    <t>Total Components:</t>
  </si>
  <si>
    <t>Global Part Info</t>
  </si>
  <si>
    <t>Manf</t>
  </si>
  <si>
    <t>Manf#</t>
  </si>
  <si>
    <t>Unit$</t>
  </si>
  <si>
    <t>Ext$</t>
  </si>
  <si>
    <t>5.1k</t>
  </si>
  <si>
    <t>Micrel</t>
  </si>
  <si>
    <t>Arrow</t>
  </si>
  <si>
    <t>Avail</t>
  </si>
  <si>
    <t>Purch</t>
  </si>
  <si>
    <t>MOQ</t>
  </si>
  <si>
    <t>Cat#</t>
  </si>
  <si>
    <t>Buy here</t>
  </si>
  <si>
    <t>Digi-Key</t>
  </si>
  <si>
    <t>Farnell</t>
  </si>
  <si>
    <t>LCSC</t>
  </si>
  <si>
    <t>Mouser</t>
  </si>
  <si>
    <t>Newark</t>
  </si>
  <si>
    <t>RS Components</t>
  </si>
  <si>
    <t>TME</t>
  </si>
  <si>
    <t>Total Purchase:</t>
  </si>
  <si>
    <t>Purchase description:</t>
  </si>
  <si>
    <t>Board Qty:</t>
  </si>
  <si>
    <t>Total Cost:</t>
  </si>
  <si>
    <t>Unit Cost:</t>
  </si>
  <si>
    <t>Created:</t>
  </si>
  <si>
    <t>2022-10-07 14:18:40</t>
  </si>
  <si>
    <t>KiCost® v1.1.12 + KiBot v1.3.0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</si>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</sst>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1" applyAlignment="1" applyProtection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left" vertical="center"/>
    </xf>
    <xf numFmtId="0" fontId="0" fillId="19" borderId="0" xfId="0" applyFill="1"/>
    <xf numFmtId="0" fontId="0" fillId="20" borderId="0" xfId="0" applyFill="1"/>
    <xf numFmtId="0" fontId="13" fillId="17" borderId="0" xfId="0" applyFont="1" applyFill="1"/>
    <xf numFmtId="0" fontId="13" fillId="21" borderId="0" xfId="0" applyFont="1" applyFill="1"/>
    <xf numFmtId="0" fontId="0" fillId="22" borderId="0" xfId="0" applyFill="1"/>
    <xf numFmtId="0" fontId="14" fillId="23" borderId="0" xfId="0" applyFont="1" applyFill="1"/>
    <xf numFmtId="0" fontId="0" fillId="24" borderId="0" xfId="0" applyFill="1"/>
    <xf numFmtId="0" fontId="0" fillId="25" borderId="0" xfId="0" applyFill="1" applyAlignment="1">
      <alignment vertical="center" wrapText="1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2378784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ssets.nexperia.com/documents/data-sheet/PRTR5V0U2X.pdf" TargetMode="External"/><Relationship Id="rId2" Type="http://schemas.openxmlformats.org/officeDocument/2006/relationships/hyperlink" Target="https://www.nxp.com/docs/en/nxp/data-sheets/LPC55S2x_LPC552x_DS.pdf" TargetMode="External"/><Relationship Id="rId3" Type="http://schemas.openxmlformats.org/officeDocument/2006/relationships/hyperlink" Target="http://infocenter.arm.com/help/topic/com.arm.doc.ddi0314h/DDI0314H_coresight_components_trm.pdf" TargetMode="External"/><Relationship Id="rId4" Type="http://schemas.openxmlformats.org/officeDocument/2006/relationships/hyperlink" Target="https://www.usb.org/sites/default/files/documents/usb_type-c.zip" TargetMode="External"/><Relationship Id="rId5" Type="http://schemas.openxmlformats.org/officeDocument/2006/relationships/hyperlink" Target="http://www.ti.com/lit/ds/symlink/tlv700.pdf" TargetMode="External"/><Relationship Id="rId6" Type="http://schemas.openxmlformats.org/officeDocument/2006/relationships/hyperlink" Target="https://www.arrow.com/en/bom-tool/" TargetMode="External"/><Relationship Id="rId7" Type="http://schemas.openxmlformats.org/officeDocument/2006/relationships/hyperlink" Target="https://www.digikey.com/ordering/shoppingcart" TargetMode="External"/><Relationship Id="rId8" Type="http://schemas.openxmlformats.org/officeDocument/2006/relationships/hyperlink" Target="https://fr.farnell.com/en-FR/quick-order?isQuickPaste=true" TargetMode="External"/><Relationship Id="rId9" Type="http://schemas.openxmlformats.org/officeDocument/2006/relationships/hyperlink" Target="https://lcsc.com/bom.html" TargetMode="External"/><Relationship Id="rId10" Type="http://schemas.openxmlformats.org/officeDocument/2006/relationships/hyperlink" Target="https://mouser.com/bom/" TargetMode="External"/><Relationship Id="rId11" Type="http://schemas.openxmlformats.org/officeDocument/2006/relationships/hyperlink" Target="https://www.newark.com/quick-order?isQuickPaste=true" TargetMode="External"/><Relationship Id="rId12" Type="http://schemas.openxmlformats.org/officeDocument/2006/relationships/hyperlink" Target="https://uk.rs-online.com/web/mylists/manualQuotes.html?method=showEnquiryCreationPage&amp;mode=new" TargetMode="External"/><Relationship Id="rId13" Type="http://schemas.openxmlformats.org/officeDocument/2006/relationships/hyperlink" Target="https://www.tme.eu/en/Profile/QuickBuy/load.html" TargetMode="External"/><Relationship Id="rId14" Type="http://schemas.openxmlformats.org/officeDocument/2006/relationships/drawing" Target="../drawings/drawing2.xml"/><Relationship Id="rId15" Type="http://schemas.openxmlformats.org/officeDocument/2006/relationships/vmlDrawing" Target="../drawings/vmlDrawing1.vml"/><Relationship Id="rId1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2.7109375" customWidth="1"/>
    <col min="5" max="5" width="60.7109375" customWidth="1"/>
    <col min="6" max="6" width="29.7109375" customWidth="1"/>
    <col min="7" max="7" width="51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19.7109375" customWidth="1"/>
    <col min="16" max="16" width="22.7109375" customWidth="1"/>
    <col min="17" max="17" width="24.7109375" customWidth="1"/>
    <col min="18" max="18" width="18.7109375" customWidth="1"/>
    <col min="19" max="19" width="32.7109375" customWidth="1"/>
    <col min="20" max="20" width="19.7109375" customWidth="1"/>
    <col min="21" max="21" width="16.7109375" customWidth="1"/>
    <col min="22" max="22" width="27.7109375" customWidth="1"/>
    <col min="23" max="23" width="34.7109375" customWidth="1"/>
    <col min="24" max="24" width="28.7109375" customWidth="1"/>
    <col min="25" max="25" width="60.7109375" customWidth="1"/>
    <col min="26" max="26" width="27.7109375" customWidth="1"/>
    <col min="27" max="27" width="27.7109375" customWidth="1"/>
  </cols>
  <sheetData>
    <row r="1" spans="1:27" ht="32" customHeight="1">
      <c r="C1" s="2" t="s">
        <v>227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C2" s="3" t="s">
        <v>228</v>
      </c>
      <c r="D2" s="4" t="s">
        <v>229</v>
      </c>
      <c r="E2" s="3" t="s">
        <v>238</v>
      </c>
      <c r="F2" s="4">
        <v>32</v>
      </c>
    </row>
    <row r="3" spans="1:27">
      <c r="C3" s="3" t="s">
        <v>230</v>
      </c>
      <c r="D3" s="4" t="s">
        <v>231</v>
      </c>
      <c r="E3" s="3" t="s">
        <v>239</v>
      </c>
      <c r="F3" s="4" t="s">
        <v>240</v>
      </c>
    </row>
    <row r="4" spans="1:27">
      <c r="C4" s="3" t="s">
        <v>232</v>
      </c>
      <c r="D4" s="4" t="s">
        <v>233</v>
      </c>
      <c r="E4" s="3" t="s">
        <v>241</v>
      </c>
      <c r="F4" s="4" t="s">
        <v>240</v>
      </c>
    </row>
    <row r="5" spans="1:27">
      <c r="C5" s="3" t="s">
        <v>234</v>
      </c>
      <c r="D5" s="4" t="s">
        <v>235</v>
      </c>
      <c r="E5" s="3" t="s">
        <v>242</v>
      </c>
      <c r="F5" s="4">
        <v>1</v>
      </c>
    </row>
    <row r="6" spans="1:27">
      <c r="C6" s="3" t="s">
        <v>236</v>
      </c>
      <c r="D6" s="4" t="s">
        <v>237</v>
      </c>
      <c r="E6" s="3" t="s">
        <v>243</v>
      </c>
      <c r="F6" s="4">
        <v>76</v>
      </c>
    </row>
    <row r="8" spans="1:27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  <c r="M8" s="5" t="s">
        <v>12</v>
      </c>
      <c r="N8" s="5" t="s">
        <v>13</v>
      </c>
      <c r="O8" s="5" t="s">
        <v>14</v>
      </c>
      <c r="P8" s="5" t="s">
        <v>15</v>
      </c>
      <c r="Q8" s="5" t="s">
        <v>16</v>
      </c>
      <c r="R8" s="5" t="s">
        <v>17</v>
      </c>
      <c r="S8" s="5" t="s">
        <v>18</v>
      </c>
      <c r="T8" s="5" t="s">
        <v>19</v>
      </c>
      <c r="U8" s="5" t="s">
        <v>20</v>
      </c>
      <c r="V8" s="5" t="s">
        <v>21</v>
      </c>
      <c r="W8" s="5" t="s">
        <v>22</v>
      </c>
      <c r="X8" s="5" t="s">
        <v>23</v>
      </c>
      <c r="Y8" s="5" t="s">
        <v>24</v>
      </c>
      <c r="Z8" s="5" t="s">
        <v>25</v>
      </c>
      <c r="AA8" s="5" t="s">
        <v>26</v>
      </c>
    </row>
    <row r="9" spans="1:27">
      <c r="A9" s="6" t="s">
        <v>27</v>
      </c>
      <c r="B9" s="7" t="s">
        <v>28</v>
      </c>
      <c r="C9" s="8" t="s">
        <v>29</v>
      </c>
      <c r="D9" s="8" t="s">
        <v>30</v>
      </c>
      <c r="E9" s="8" t="s">
        <v>31</v>
      </c>
      <c r="F9" s="8" t="s">
        <v>29</v>
      </c>
      <c r="G9" s="9" t="s">
        <v>32</v>
      </c>
      <c r="H9" s="9" t="s">
        <v>32</v>
      </c>
      <c r="I9" s="6" t="s">
        <v>27</v>
      </c>
      <c r="J9" s="6" t="s">
        <v>27</v>
      </c>
      <c r="K9" s="6" t="s">
        <v>33</v>
      </c>
      <c r="L9" s="9" t="s">
        <v>34</v>
      </c>
      <c r="M9" s="8" t="s">
        <v>35</v>
      </c>
      <c r="N9" s="6" t="s">
        <v>36</v>
      </c>
      <c r="O9" s="9" t="s">
        <v>32</v>
      </c>
      <c r="P9" s="9" t="s">
        <v>32</v>
      </c>
      <c r="Q9" s="9" t="s">
        <v>32</v>
      </c>
      <c r="R9" s="9" t="s">
        <v>32</v>
      </c>
      <c r="S9" s="9" t="s">
        <v>32</v>
      </c>
      <c r="T9" s="9" t="s">
        <v>32</v>
      </c>
      <c r="U9" s="9" t="s">
        <v>32</v>
      </c>
      <c r="V9" s="9" t="s">
        <v>32</v>
      </c>
      <c r="W9" s="9" t="s">
        <v>32</v>
      </c>
      <c r="X9" s="9" t="s">
        <v>32</v>
      </c>
      <c r="Y9" s="9" t="s">
        <v>32</v>
      </c>
      <c r="Z9" s="9" t="s">
        <v>32</v>
      </c>
      <c r="AA9" s="9" t="s">
        <v>32</v>
      </c>
    </row>
    <row r="10" spans="1:27">
      <c r="A10" s="10" t="s">
        <v>37</v>
      </c>
      <c r="B10" s="11" t="s">
        <v>38</v>
      </c>
      <c r="C10" s="12" t="s">
        <v>39</v>
      </c>
      <c r="D10" s="12" t="s">
        <v>40</v>
      </c>
      <c r="E10" s="12" t="s">
        <v>41</v>
      </c>
      <c r="F10" s="12" t="s">
        <v>42</v>
      </c>
      <c r="G10" s="12" t="s">
        <v>43</v>
      </c>
      <c r="H10" s="12" t="s">
        <v>44</v>
      </c>
      <c r="I10" s="10" t="s">
        <v>37</v>
      </c>
      <c r="J10" s="10" t="s">
        <v>37</v>
      </c>
      <c r="K10" s="10" t="s">
        <v>33</v>
      </c>
      <c r="L10" s="13" t="s">
        <v>34</v>
      </c>
      <c r="M10" s="12" t="s">
        <v>35</v>
      </c>
      <c r="N10" s="10" t="s">
        <v>45</v>
      </c>
      <c r="O10" s="13" t="s">
        <v>32</v>
      </c>
      <c r="P10" s="13" t="s">
        <v>32</v>
      </c>
      <c r="Q10" s="13" t="s">
        <v>32</v>
      </c>
      <c r="R10" s="13" t="s">
        <v>32</v>
      </c>
      <c r="S10" s="13" t="s">
        <v>32</v>
      </c>
      <c r="T10" s="13" t="s">
        <v>32</v>
      </c>
      <c r="U10" s="13" t="s">
        <v>32</v>
      </c>
      <c r="V10" s="13" t="s">
        <v>32</v>
      </c>
      <c r="W10" s="13" t="s">
        <v>32</v>
      </c>
      <c r="X10" s="13" t="s">
        <v>32</v>
      </c>
      <c r="Y10" s="13" t="s">
        <v>32</v>
      </c>
      <c r="Z10" s="13" t="s">
        <v>32</v>
      </c>
      <c r="AA10" s="13" t="s">
        <v>32</v>
      </c>
    </row>
    <row r="11" spans="1:27">
      <c r="A11" s="6" t="s">
        <v>46</v>
      </c>
      <c r="B11" s="7" t="s">
        <v>38</v>
      </c>
      <c r="C11" s="8" t="s">
        <v>39</v>
      </c>
      <c r="D11" s="8" t="s">
        <v>40</v>
      </c>
      <c r="E11" s="8" t="s">
        <v>47</v>
      </c>
      <c r="F11" s="8" t="s">
        <v>48</v>
      </c>
      <c r="G11" s="8" t="s">
        <v>43</v>
      </c>
      <c r="H11" s="8" t="s">
        <v>44</v>
      </c>
      <c r="I11" s="6" t="s">
        <v>27</v>
      </c>
      <c r="J11" s="6" t="s">
        <v>27</v>
      </c>
      <c r="K11" s="6" t="s">
        <v>33</v>
      </c>
      <c r="L11" s="9" t="s">
        <v>34</v>
      </c>
      <c r="M11" s="8" t="s">
        <v>35</v>
      </c>
      <c r="N11" s="6" t="s">
        <v>36</v>
      </c>
      <c r="O11" s="9" t="s">
        <v>32</v>
      </c>
      <c r="P11" s="9" t="s">
        <v>32</v>
      </c>
      <c r="Q11" s="9" t="s">
        <v>32</v>
      </c>
      <c r="R11" s="9" t="s">
        <v>32</v>
      </c>
      <c r="S11" s="9" t="s">
        <v>32</v>
      </c>
      <c r="T11" s="9" t="s">
        <v>32</v>
      </c>
      <c r="U11" s="9" t="s">
        <v>32</v>
      </c>
      <c r="V11" s="9" t="s">
        <v>32</v>
      </c>
      <c r="W11" s="9" t="s">
        <v>32</v>
      </c>
      <c r="X11" s="9" t="s">
        <v>32</v>
      </c>
      <c r="Y11" s="9" t="s">
        <v>32</v>
      </c>
      <c r="Z11" s="9" t="s">
        <v>32</v>
      </c>
      <c r="AA11" s="9" t="s">
        <v>32</v>
      </c>
    </row>
    <row r="12" spans="1:27">
      <c r="A12" s="10" t="s">
        <v>49</v>
      </c>
      <c r="B12" s="11" t="s">
        <v>38</v>
      </c>
      <c r="C12" s="12" t="s">
        <v>39</v>
      </c>
      <c r="D12" s="12" t="s">
        <v>40</v>
      </c>
      <c r="E12" s="12" t="s">
        <v>50</v>
      </c>
      <c r="F12" s="12" t="s">
        <v>51</v>
      </c>
      <c r="G12" s="12" t="s">
        <v>43</v>
      </c>
      <c r="H12" s="12" t="s">
        <v>44</v>
      </c>
      <c r="I12" s="10" t="s">
        <v>52</v>
      </c>
      <c r="J12" s="10" t="s">
        <v>52</v>
      </c>
      <c r="K12" s="10" t="s">
        <v>33</v>
      </c>
      <c r="L12" s="13" t="s">
        <v>34</v>
      </c>
      <c r="M12" s="12" t="s">
        <v>35</v>
      </c>
      <c r="N12" s="10" t="s">
        <v>53</v>
      </c>
      <c r="O12" s="13" t="s">
        <v>32</v>
      </c>
      <c r="P12" s="13" t="s">
        <v>32</v>
      </c>
      <c r="Q12" s="13" t="s">
        <v>32</v>
      </c>
      <c r="R12" s="13" t="s">
        <v>32</v>
      </c>
      <c r="S12" s="13" t="s">
        <v>32</v>
      </c>
      <c r="T12" s="13" t="s">
        <v>32</v>
      </c>
      <c r="U12" s="13" t="s">
        <v>32</v>
      </c>
      <c r="V12" s="13" t="s">
        <v>32</v>
      </c>
      <c r="W12" s="13" t="s">
        <v>32</v>
      </c>
      <c r="X12" s="13" t="s">
        <v>32</v>
      </c>
      <c r="Y12" s="13" t="s">
        <v>32</v>
      </c>
      <c r="Z12" s="13" t="s">
        <v>32</v>
      </c>
      <c r="AA12" s="13" t="s">
        <v>32</v>
      </c>
    </row>
    <row r="13" spans="1:27">
      <c r="A13" s="6" t="s">
        <v>54</v>
      </c>
      <c r="B13" s="7" t="s">
        <v>38</v>
      </c>
      <c r="C13" s="8" t="s">
        <v>39</v>
      </c>
      <c r="D13" s="8" t="s">
        <v>40</v>
      </c>
      <c r="E13" s="8" t="s">
        <v>55</v>
      </c>
      <c r="F13" s="8" t="s">
        <v>56</v>
      </c>
      <c r="G13" s="8" t="s">
        <v>43</v>
      </c>
      <c r="H13" s="8" t="s">
        <v>44</v>
      </c>
      <c r="I13" s="6" t="s">
        <v>37</v>
      </c>
      <c r="J13" s="6" t="s">
        <v>37</v>
      </c>
      <c r="K13" s="6" t="s">
        <v>33</v>
      </c>
      <c r="L13" s="9" t="s">
        <v>34</v>
      </c>
      <c r="M13" s="8" t="s">
        <v>35</v>
      </c>
      <c r="N13" s="6" t="s">
        <v>45</v>
      </c>
      <c r="O13" s="9" t="s">
        <v>32</v>
      </c>
      <c r="P13" s="9" t="s">
        <v>32</v>
      </c>
      <c r="Q13" s="9" t="s">
        <v>32</v>
      </c>
      <c r="R13" s="9" t="s">
        <v>32</v>
      </c>
      <c r="S13" s="9" t="s">
        <v>32</v>
      </c>
      <c r="T13" s="9" t="s">
        <v>32</v>
      </c>
      <c r="U13" s="9" t="s">
        <v>32</v>
      </c>
      <c r="V13" s="9" t="s">
        <v>32</v>
      </c>
      <c r="W13" s="9" t="s">
        <v>32</v>
      </c>
      <c r="X13" s="9" t="s">
        <v>32</v>
      </c>
      <c r="Y13" s="9" t="s">
        <v>32</v>
      </c>
      <c r="Z13" s="9" t="s">
        <v>32</v>
      </c>
      <c r="AA13" s="9" t="s">
        <v>32</v>
      </c>
    </row>
    <row r="14" spans="1:27">
      <c r="A14" s="10" t="s">
        <v>57</v>
      </c>
      <c r="B14" s="11" t="s">
        <v>38</v>
      </c>
      <c r="C14" s="12" t="s">
        <v>39</v>
      </c>
      <c r="D14" s="12" t="s">
        <v>40</v>
      </c>
      <c r="E14" s="12" t="s">
        <v>58</v>
      </c>
      <c r="F14" s="12" t="s">
        <v>59</v>
      </c>
      <c r="G14" s="12" t="s">
        <v>43</v>
      </c>
      <c r="H14" s="12" t="s">
        <v>44</v>
      </c>
      <c r="I14" s="10" t="s">
        <v>27</v>
      </c>
      <c r="J14" s="10" t="s">
        <v>27</v>
      </c>
      <c r="K14" s="10" t="s">
        <v>33</v>
      </c>
      <c r="L14" s="13" t="s">
        <v>34</v>
      </c>
      <c r="M14" s="12" t="s">
        <v>35</v>
      </c>
      <c r="N14" s="10" t="s">
        <v>36</v>
      </c>
      <c r="O14" s="13" t="s">
        <v>32</v>
      </c>
      <c r="P14" s="13" t="s">
        <v>32</v>
      </c>
      <c r="Q14" s="13" t="s">
        <v>32</v>
      </c>
      <c r="R14" s="13" t="s">
        <v>32</v>
      </c>
      <c r="S14" s="13" t="s">
        <v>32</v>
      </c>
      <c r="T14" s="13" t="s">
        <v>32</v>
      </c>
      <c r="U14" s="13" t="s">
        <v>32</v>
      </c>
      <c r="V14" s="13" t="s">
        <v>32</v>
      </c>
      <c r="W14" s="13" t="s">
        <v>32</v>
      </c>
      <c r="X14" s="13" t="s">
        <v>32</v>
      </c>
      <c r="Y14" s="13" t="s">
        <v>32</v>
      </c>
      <c r="Z14" s="13" t="s">
        <v>32</v>
      </c>
      <c r="AA14" s="13" t="s">
        <v>32</v>
      </c>
    </row>
    <row r="15" spans="1:27">
      <c r="A15" s="6" t="s">
        <v>60</v>
      </c>
      <c r="B15" s="7" t="s">
        <v>38</v>
      </c>
      <c r="C15" s="8" t="s">
        <v>39</v>
      </c>
      <c r="D15" s="8" t="s">
        <v>40</v>
      </c>
      <c r="E15" s="8" t="s">
        <v>61</v>
      </c>
      <c r="F15" s="8" t="s">
        <v>62</v>
      </c>
      <c r="G15" s="8" t="s">
        <v>43</v>
      </c>
      <c r="H15" s="8" t="s">
        <v>44</v>
      </c>
      <c r="I15" s="6" t="s">
        <v>27</v>
      </c>
      <c r="J15" s="6" t="s">
        <v>27</v>
      </c>
      <c r="K15" s="6" t="s">
        <v>33</v>
      </c>
      <c r="L15" s="9" t="s">
        <v>34</v>
      </c>
      <c r="M15" s="8" t="s">
        <v>35</v>
      </c>
      <c r="N15" s="6" t="s">
        <v>36</v>
      </c>
      <c r="O15" s="9" t="s">
        <v>32</v>
      </c>
      <c r="P15" s="9" t="s">
        <v>32</v>
      </c>
      <c r="Q15" s="9" t="s">
        <v>32</v>
      </c>
      <c r="R15" s="9" t="s">
        <v>32</v>
      </c>
      <c r="S15" s="9" t="s">
        <v>32</v>
      </c>
      <c r="T15" s="9" t="s">
        <v>32</v>
      </c>
      <c r="U15" s="9" t="s">
        <v>32</v>
      </c>
      <c r="V15" s="9" t="s">
        <v>32</v>
      </c>
      <c r="W15" s="9" t="s">
        <v>32</v>
      </c>
      <c r="X15" s="9" t="s">
        <v>32</v>
      </c>
      <c r="Y15" s="9" t="s">
        <v>32</v>
      </c>
      <c r="Z15" s="9" t="s">
        <v>32</v>
      </c>
      <c r="AA15" s="9" t="s">
        <v>32</v>
      </c>
    </row>
    <row r="16" spans="1:27">
      <c r="A16" s="10" t="s">
        <v>63</v>
      </c>
      <c r="B16" s="11" t="s">
        <v>38</v>
      </c>
      <c r="C16" s="12" t="s">
        <v>39</v>
      </c>
      <c r="D16" s="12" t="s">
        <v>40</v>
      </c>
      <c r="E16" s="12" t="s">
        <v>64</v>
      </c>
      <c r="F16" s="12" t="s">
        <v>65</v>
      </c>
      <c r="G16" s="12" t="s">
        <v>43</v>
      </c>
      <c r="H16" s="12" t="s">
        <v>44</v>
      </c>
      <c r="I16" s="10" t="s">
        <v>46</v>
      </c>
      <c r="J16" s="10" t="s">
        <v>46</v>
      </c>
      <c r="K16" s="10" t="s">
        <v>33</v>
      </c>
      <c r="L16" s="13" t="s">
        <v>34</v>
      </c>
      <c r="M16" s="12" t="s">
        <v>35</v>
      </c>
      <c r="N16" s="10" t="s">
        <v>66</v>
      </c>
      <c r="O16" s="13" t="s">
        <v>32</v>
      </c>
      <c r="P16" s="13" t="s">
        <v>32</v>
      </c>
      <c r="Q16" s="13" t="s">
        <v>32</v>
      </c>
      <c r="R16" s="13" t="s">
        <v>32</v>
      </c>
      <c r="S16" s="13" t="s">
        <v>32</v>
      </c>
      <c r="T16" s="13" t="s">
        <v>32</v>
      </c>
      <c r="U16" s="13" t="s">
        <v>32</v>
      </c>
      <c r="V16" s="13" t="s">
        <v>32</v>
      </c>
      <c r="W16" s="13" t="s">
        <v>32</v>
      </c>
      <c r="X16" s="13" t="s">
        <v>32</v>
      </c>
      <c r="Y16" s="13" t="s">
        <v>32</v>
      </c>
      <c r="Z16" s="13" t="s">
        <v>32</v>
      </c>
      <c r="AA16" s="13" t="s">
        <v>32</v>
      </c>
    </row>
    <row r="17" spans="1:27">
      <c r="A17" s="6" t="s">
        <v>67</v>
      </c>
      <c r="B17" s="7" t="s">
        <v>68</v>
      </c>
      <c r="C17" s="8" t="s">
        <v>69</v>
      </c>
      <c r="D17" s="8" t="s">
        <v>40</v>
      </c>
      <c r="E17" s="8" t="s">
        <v>70</v>
      </c>
      <c r="F17" s="8" t="s">
        <v>71</v>
      </c>
      <c r="G17" s="8" t="s">
        <v>72</v>
      </c>
      <c r="H17" s="8" t="s">
        <v>73</v>
      </c>
      <c r="I17" s="6" t="s">
        <v>27</v>
      </c>
      <c r="J17" s="6" t="s">
        <v>27</v>
      </c>
      <c r="K17" s="6" t="s">
        <v>33</v>
      </c>
      <c r="L17" s="9" t="s">
        <v>34</v>
      </c>
      <c r="M17" s="8" t="s">
        <v>35</v>
      </c>
      <c r="N17" s="6" t="s">
        <v>36</v>
      </c>
      <c r="O17" s="9" t="s">
        <v>32</v>
      </c>
      <c r="P17" s="9" t="s">
        <v>32</v>
      </c>
      <c r="Q17" s="9" t="s">
        <v>32</v>
      </c>
      <c r="R17" s="9" t="s">
        <v>32</v>
      </c>
      <c r="S17" s="9" t="s">
        <v>32</v>
      </c>
      <c r="T17" s="9" t="s">
        <v>32</v>
      </c>
      <c r="U17" s="9" t="s">
        <v>32</v>
      </c>
      <c r="V17" s="9" t="s">
        <v>32</v>
      </c>
      <c r="W17" s="9" t="s">
        <v>32</v>
      </c>
      <c r="X17" s="9" t="s">
        <v>32</v>
      </c>
      <c r="Y17" s="9" t="s">
        <v>32</v>
      </c>
      <c r="Z17" s="9" t="s">
        <v>32</v>
      </c>
      <c r="AA17" s="9" t="s">
        <v>32</v>
      </c>
    </row>
    <row r="18" spans="1:27">
      <c r="A18" s="10" t="s">
        <v>74</v>
      </c>
      <c r="B18" s="11" t="s">
        <v>68</v>
      </c>
      <c r="C18" s="12" t="s">
        <v>69</v>
      </c>
      <c r="D18" s="12" t="s">
        <v>40</v>
      </c>
      <c r="E18" s="12" t="s">
        <v>75</v>
      </c>
      <c r="F18" s="12" t="s">
        <v>76</v>
      </c>
      <c r="G18" s="12" t="s">
        <v>72</v>
      </c>
      <c r="H18" s="12" t="s">
        <v>73</v>
      </c>
      <c r="I18" s="10" t="s">
        <v>27</v>
      </c>
      <c r="J18" s="10" t="s">
        <v>27</v>
      </c>
      <c r="K18" s="10" t="s">
        <v>33</v>
      </c>
      <c r="L18" s="13" t="s">
        <v>34</v>
      </c>
      <c r="M18" s="12" t="s">
        <v>35</v>
      </c>
      <c r="N18" s="10" t="s">
        <v>36</v>
      </c>
      <c r="O18" s="13" t="s">
        <v>32</v>
      </c>
      <c r="P18" s="13" t="s">
        <v>32</v>
      </c>
      <c r="Q18" s="13" t="s">
        <v>32</v>
      </c>
      <c r="R18" s="13" t="s">
        <v>32</v>
      </c>
      <c r="S18" s="13" t="s">
        <v>32</v>
      </c>
      <c r="T18" s="13" t="s">
        <v>32</v>
      </c>
      <c r="U18" s="13" t="s">
        <v>32</v>
      </c>
      <c r="V18" s="13" t="s">
        <v>32</v>
      </c>
      <c r="W18" s="13" t="s">
        <v>32</v>
      </c>
      <c r="X18" s="13" t="s">
        <v>32</v>
      </c>
      <c r="Y18" s="13" t="s">
        <v>32</v>
      </c>
      <c r="Z18" s="13" t="s">
        <v>32</v>
      </c>
      <c r="AA18" s="13" t="s">
        <v>32</v>
      </c>
    </row>
    <row r="19" spans="1:27">
      <c r="A19" s="6" t="s">
        <v>77</v>
      </c>
      <c r="B19" s="7" t="s">
        <v>78</v>
      </c>
      <c r="C19" s="8" t="s">
        <v>79</v>
      </c>
      <c r="D19" s="8" t="s">
        <v>40</v>
      </c>
      <c r="E19" s="8" t="s">
        <v>80</v>
      </c>
      <c r="F19" s="8" t="s">
        <v>81</v>
      </c>
      <c r="G19" s="8" t="s">
        <v>82</v>
      </c>
      <c r="H19" s="8" t="s">
        <v>83</v>
      </c>
      <c r="I19" s="6" t="s">
        <v>27</v>
      </c>
      <c r="J19" s="6" t="s">
        <v>27</v>
      </c>
      <c r="K19" s="6" t="s">
        <v>33</v>
      </c>
      <c r="L19" s="9" t="s">
        <v>34</v>
      </c>
      <c r="M19" s="8" t="s">
        <v>35</v>
      </c>
      <c r="N19" s="6" t="s">
        <v>36</v>
      </c>
      <c r="O19" s="9" t="s">
        <v>32</v>
      </c>
      <c r="P19" s="9" t="s">
        <v>32</v>
      </c>
      <c r="Q19" s="9" t="s">
        <v>32</v>
      </c>
      <c r="R19" s="9" t="s">
        <v>32</v>
      </c>
      <c r="S19" s="9" t="s">
        <v>32</v>
      </c>
      <c r="T19" s="9" t="s">
        <v>32</v>
      </c>
      <c r="U19" s="9" t="s">
        <v>32</v>
      </c>
      <c r="V19" s="9" t="s">
        <v>32</v>
      </c>
      <c r="W19" s="9" t="s">
        <v>32</v>
      </c>
      <c r="X19" s="9" t="s">
        <v>32</v>
      </c>
      <c r="Y19" s="9" t="s">
        <v>32</v>
      </c>
      <c r="Z19" s="9" t="s">
        <v>32</v>
      </c>
      <c r="AA19" s="9" t="s">
        <v>32</v>
      </c>
    </row>
    <row r="20" spans="1:27" ht="30.0" customHeight="1">
      <c r="A20" s="10" t="s">
        <v>84</v>
      </c>
      <c r="B20" s="11" t="s">
        <v>85</v>
      </c>
      <c r="C20" s="12" t="s">
        <v>86</v>
      </c>
      <c r="D20" s="12" t="s">
        <v>87</v>
      </c>
      <c r="E20" s="12" t="s">
        <v>88</v>
      </c>
      <c r="F20" s="12" t="s">
        <v>86</v>
      </c>
      <c r="G20" s="12" t="s">
        <v>89</v>
      </c>
      <c r="H20" s="12" t="s">
        <v>90</v>
      </c>
      <c r="I20" s="10" t="s">
        <v>27</v>
      </c>
      <c r="J20" s="10" t="s">
        <v>27</v>
      </c>
      <c r="K20" s="10" t="s">
        <v>33</v>
      </c>
      <c r="L20" s="12" t="s">
        <v>91</v>
      </c>
      <c r="M20" s="12" t="s">
        <v>35</v>
      </c>
      <c r="N20" s="10" t="s">
        <v>36</v>
      </c>
      <c r="O20" s="13" t="s">
        <v>32</v>
      </c>
      <c r="P20" s="13" t="s">
        <v>32</v>
      </c>
      <c r="Q20" s="13" t="s">
        <v>32</v>
      </c>
      <c r="R20" s="13" t="s">
        <v>32</v>
      </c>
      <c r="S20" s="13" t="s">
        <v>32</v>
      </c>
      <c r="T20" s="13" t="s">
        <v>32</v>
      </c>
      <c r="U20" s="13" t="s">
        <v>32</v>
      </c>
      <c r="V20" s="13" t="s">
        <v>32</v>
      </c>
      <c r="W20" s="13" t="s">
        <v>32</v>
      </c>
      <c r="X20" s="13" t="s">
        <v>32</v>
      </c>
      <c r="Y20" s="13" t="s">
        <v>32</v>
      </c>
      <c r="Z20" s="13" t="s">
        <v>32</v>
      </c>
      <c r="AA20" s="13" t="s">
        <v>32</v>
      </c>
    </row>
    <row r="21" spans="1:27">
      <c r="A21" s="6" t="s">
        <v>92</v>
      </c>
      <c r="B21" s="7" t="s">
        <v>68</v>
      </c>
      <c r="C21" s="8" t="s">
        <v>69</v>
      </c>
      <c r="D21" s="8" t="s">
        <v>40</v>
      </c>
      <c r="E21" s="8" t="s">
        <v>93</v>
      </c>
      <c r="F21" s="8" t="s">
        <v>94</v>
      </c>
      <c r="G21" s="8" t="s">
        <v>72</v>
      </c>
      <c r="H21" s="8" t="s">
        <v>73</v>
      </c>
      <c r="I21" s="6" t="s">
        <v>46</v>
      </c>
      <c r="J21" s="6" t="s">
        <v>46</v>
      </c>
      <c r="K21" s="6" t="s">
        <v>33</v>
      </c>
      <c r="L21" s="9" t="s">
        <v>34</v>
      </c>
      <c r="M21" s="8" t="s">
        <v>35</v>
      </c>
      <c r="N21" s="6" t="s">
        <v>66</v>
      </c>
      <c r="O21" s="9" t="s">
        <v>32</v>
      </c>
      <c r="P21" s="9" t="s">
        <v>32</v>
      </c>
      <c r="Q21" s="9" t="s">
        <v>32</v>
      </c>
      <c r="R21" s="9" t="s">
        <v>32</v>
      </c>
      <c r="S21" s="9" t="s">
        <v>32</v>
      </c>
      <c r="T21" s="9" t="s">
        <v>32</v>
      </c>
      <c r="U21" s="9" t="s">
        <v>32</v>
      </c>
      <c r="V21" s="9" t="s">
        <v>32</v>
      </c>
      <c r="W21" s="9" t="s">
        <v>32</v>
      </c>
      <c r="X21" s="9" t="s">
        <v>32</v>
      </c>
      <c r="Y21" s="9" t="s">
        <v>32</v>
      </c>
      <c r="Z21" s="9" t="s">
        <v>32</v>
      </c>
      <c r="AA21" s="9" t="s">
        <v>32</v>
      </c>
    </row>
    <row r="22" spans="1:27">
      <c r="A22" s="10" t="s">
        <v>52</v>
      </c>
      <c r="B22" s="11" t="s">
        <v>95</v>
      </c>
      <c r="C22" s="12" t="s">
        <v>96</v>
      </c>
      <c r="D22" s="12" t="s">
        <v>40</v>
      </c>
      <c r="E22" s="12" t="s">
        <v>97</v>
      </c>
      <c r="F22" s="12" t="s">
        <v>96</v>
      </c>
      <c r="G22" s="12" t="s">
        <v>98</v>
      </c>
      <c r="H22" s="12" t="s">
        <v>99</v>
      </c>
      <c r="I22" s="10" t="s">
        <v>27</v>
      </c>
      <c r="J22" s="10" t="s">
        <v>27</v>
      </c>
      <c r="K22" s="10" t="s">
        <v>33</v>
      </c>
      <c r="L22" s="13" t="s">
        <v>34</v>
      </c>
      <c r="M22" s="12" t="s">
        <v>35</v>
      </c>
      <c r="N22" s="10" t="s">
        <v>36</v>
      </c>
      <c r="O22" s="13" t="s">
        <v>32</v>
      </c>
      <c r="P22" s="13" t="s">
        <v>32</v>
      </c>
      <c r="Q22" s="13" t="s">
        <v>32</v>
      </c>
      <c r="R22" s="13" t="s">
        <v>32</v>
      </c>
      <c r="S22" s="13" t="s">
        <v>32</v>
      </c>
      <c r="T22" s="13" t="s">
        <v>32</v>
      </c>
      <c r="U22" s="13" t="s">
        <v>32</v>
      </c>
      <c r="V22" s="13" t="s">
        <v>32</v>
      </c>
      <c r="W22" s="13" t="s">
        <v>32</v>
      </c>
      <c r="X22" s="13" t="s">
        <v>32</v>
      </c>
      <c r="Y22" s="13" t="s">
        <v>32</v>
      </c>
      <c r="Z22" s="13" t="s">
        <v>32</v>
      </c>
      <c r="AA22" s="13" t="s">
        <v>32</v>
      </c>
    </row>
    <row r="23" spans="1:27">
      <c r="A23" s="6" t="s">
        <v>100</v>
      </c>
      <c r="B23" s="7" t="s">
        <v>101</v>
      </c>
      <c r="C23" s="8" t="s">
        <v>102</v>
      </c>
      <c r="D23" s="8" t="s">
        <v>40</v>
      </c>
      <c r="E23" s="8" t="s">
        <v>103</v>
      </c>
      <c r="F23" s="8" t="s">
        <v>104</v>
      </c>
      <c r="G23" s="8" t="s">
        <v>105</v>
      </c>
      <c r="H23" s="8" t="s">
        <v>106</v>
      </c>
      <c r="I23" s="6" t="s">
        <v>27</v>
      </c>
      <c r="J23" s="6" t="s">
        <v>27</v>
      </c>
      <c r="K23" s="6" t="s">
        <v>33</v>
      </c>
      <c r="L23" s="8" t="s">
        <v>107</v>
      </c>
      <c r="M23" s="8" t="s">
        <v>35</v>
      </c>
      <c r="N23" s="6" t="s">
        <v>36</v>
      </c>
      <c r="O23" s="9" t="s">
        <v>32</v>
      </c>
      <c r="P23" s="9" t="s">
        <v>32</v>
      </c>
      <c r="Q23" s="9" t="s">
        <v>32</v>
      </c>
      <c r="R23" s="9" t="s">
        <v>32</v>
      </c>
      <c r="S23" s="9" t="s">
        <v>32</v>
      </c>
      <c r="T23" s="9" t="s">
        <v>32</v>
      </c>
      <c r="U23" s="9" t="s">
        <v>32</v>
      </c>
      <c r="V23" s="9" t="s">
        <v>32</v>
      </c>
      <c r="W23" s="9" t="s">
        <v>32</v>
      </c>
      <c r="X23" s="9" t="s">
        <v>32</v>
      </c>
      <c r="Y23" s="9" t="s">
        <v>32</v>
      </c>
      <c r="Z23" s="9" t="s">
        <v>32</v>
      </c>
      <c r="AA23" s="9" t="s">
        <v>32</v>
      </c>
    </row>
    <row r="24" spans="1:27">
      <c r="A24" s="10" t="s">
        <v>108</v>
      </c>
      <c r="B24" s="11" t="s">
        <v>109</v>
      </c>
      <c r="C24" s="12" t="s">
        <v>110</v>
      </c>
      <c r="D24" s="12" t="s">
        <v>40</v>
      </c>
      <c r="E24" s="12" t="s">
        <v>111</v>
      </c>
      <c r="F24" s="13" t="s">
        <v>34</v>
      </c>
      <c r="G24" s="12" t="s">
        <v>112</v>
      </c>
      <c r="H24" s="12" t="s">
        <v>113</v>
      </c>
      <c r="I24" s="10" t="s">
        <v>27</v>
      </c>
      <c r="J24" s="10" t="s">
        <v>27</v>
      </c>
      <c r="K24" s="10" t="s">
        <v>33</v>
      </c>
      <c r="L24" s="13" t="s">
        <v>34</v>
      </c>
      <c r="M24" s="12" t="s">
        <v>35</v>
      </c>
      <c r="N24" s="10" t="s">
        <v>36</v>
      </c>
      <c r="O24" s="13" t="s">
        <v>32</v>
      </c>
      <c r="P24" s="13" t="s">
        <v>32</v>
      </c>
      <c r="Q24" s="13" t="s">
        <v>32</v>
      </c>
      <c r="R24" s="13" t="s">
        <v>32</v>
      </c>
      <c r="S24" s="13" t="s">
        <v>32</v>
      </c>
      <c r="T24" s="13" t="s">
        <v>32</v>
      </c>
      <c r="U24" s="13" t="s">
        <v>32</v>
      </c>
      <c r="V24" s="13" t="s">
        <v>32</v>
      </c>
      <c r="W24" s="13" t="s">
        <v>32</v>
      </c>
      <c r="X24" s="13" t="s">
        <v>32</v>
      </c>
      <c r="Y24" s="13" t="s">
        <v>32</v>
      </c>
      <c r="Z24" s="13" t="s">
        <v>32</v>
      </c>
      <c r="AA24" s="13" t="s">
        <v>32</v>
      </c>
    </row>
    <row r="25" spans="1:27" ht="30.0" customHeight="1">
      <c r="A25" s="6" t="s">
        <v>114</v>
      </c>
      <c r="B25" s="7" t="s">
        <v>115</v>
      </c>
      <c r="C25" s="8" t="s">
        <v>116</v>
      </c>
      <c r="D25" s="8" t="s">
        <v>116</v>
      </c>
      <c r="E25" s="8" t="s">
        <v>117</v>
      </c>
      <c r="F25" s="8" t="s">
        <v>118</v>
      </c>
      <c r="G25" s="8" t="s">
        <v>119</v>
      </c>
      <c r="H25" s="8" t="s">
        <v>120</v>
      </c>
      <c r="I25" s="6" t="s">
        <v>27</v>
      </c>
      <c r="J25" s="6" t="s">
        <v>27</v>
      </c>
      <c r="K25" s="6" t="s">
        <v>33</v>
      </c>
      <c r="L25" s="8" t="s">
        <v>121</v>
      </c>
      <c r="M25" s="8" t="s">
        <v>35</v>
      </c>
      <c r="N25" s="6" t="s">
        <v>36</v>
      </c>
      <c r="O25" s="9" t="s">
        <v>32</v>
      </c>
      <c r="P25" s="9" t="s">
        <v>32</v>
      </c>
      <c r="Q25" s="9" t="s">
        <v>32</v>
      </c>
      <c r="R25" s="9" t="s">
        <v>32</v>
      </c>
      <c r="S25" s="9" t="s">
        <v>32</v>
      </c>
      <c r="T25" s="9" t="s">
        <v>32</v>
      </c>
      <c r="U25" s="7" t="s">
        <v>122</v>
      </c>
      <c r="V25" s="7" t="s">
        <v>123</v>
      </c>
      <c r="W25" s="7" t="s">
        <v>116</v>
      </c>
      <c r="X25" s="7" t="s">
        <v>124</v>
      </c>
      <c r="Y25" s="7" t="s">
        <v>125</v>
      </c>
      <c r="Z25" s="9" t="s">
        <v>32</v>
      </c>
      <c r="AA25" s="9" t="s">
        <v>32</v>
      </c>
    </row>
    <row r="26" spans="1:27" ht="30.0" customHeight="1">
      <c r="A26" s="10" t="s">
        <v>126</v>
      </c>
      <c r="B26" s="11" t="s">
        <v>127</v>
      </c>
      <c r="C26" s="12" t="s">
        <v>128</v>
      </c>
      <c r="D26" s="12" t="s">
        <v>129</v>
      </c>
      <c r="E26" s="12" t="s">
        <v>130</v>
      </c>
      <c r="F26" s="12" t="s">
        <v>128</v>
      </c>
      <c r="G26" s="12" t="s">
        <v>131</v>
      </c>
      <c r="H26" s="12" t="s">
        <v>132</v>
      </c>
      <c r="I26" s="10" t="s">
        <v>27</v>
      </c>
      <c r="J26" s="10" t="s">
        <v>27</v>
      </c>
      <c r="K26" s="10" t="s">
        <v>33</v>
      </c>
      <c r="L26" s="13" t="s">
        <v>34</v>
      </c>
      <c r="M26" s="12" t="s">
        <v>35</v>
      </c>
      <c r="N26" s="10" t="s">
        <v>36</v>
      </c>
      <c r="O26" s="13" t="s">
        <v>32</v>
      </c>
      <c r="P26" s="13" t="s">
        <v>32</v>
      </c>
      <c r="Q26" s="13" t="s">
        <v>32</v>
      </c>
      <c r="R26" s="13" t="s">
        <v>32</v>
      </c>
      <c r="S26" s="13" t="s">
        <v>32</v>
      </c>
      <c r="T26" s="13" t="s">
        <v>32</v>
      </c>
      <c r="U26" s="13" t="s">
        <v>32</v>
      </c>
      <c r="V26" s="13" t="s">
        <v>32</v>
      </c>
      <c r="W26" s="13" t="s">
        <v>32</v>
      </c>
      <c r="X26" s="13" t="s">
        <v>32</v>
      </c>
      <c r="Y26" s="13" t="s">
        <v>32</v>
      </c>
      <c r="Z26" s="13" t="s">
        <v>32</v>
      </c>
      <c r="AA26" s="13" t="s">
        <v>32</v>
      </c>
    </row>
    <row r="27" spans="1:27" ht="30.0" customHeight="1">
      <c r="A27" s="6" t="s">
        <v>133</v>
      </c>
      <c r="B27" s="7" t="s">
        <v>134</v>
      </c>
      <c r="C27" s="8" t="s">
        <v>135</v>
      </c>
      <c r="D27" s="8" t="s">
        <v>129</v>
      </c>
      <c r="E27" s="8" t="s">
        <v>136</v>
      </c>
      <c r="F27" s="8" t="s">
        <v>135</v>
      </c>
      <c r="G27" s="8" t="s">
        <v>137</v>
      </c>
      <c r="H27" s="8" t="s">
        <v>138</v>
      </c>
      <c r="I27" s="6" t="s">
        <v>27</v>
      </c>
      <c r="J27" s="6" t="s">
        <v>27</v>
      </c>
      <c r="K27" s="6" t="s">
        <v>33</v>
      </c>
      <c r="L27" s="8" t="s">
        <v>139</v>
      </c>
      <c r="M27" s="8" t="s">
        <v>35</v>
      </c>
      <c r="N27" s="6" t="s">
        <v>36</v>
      </c>
      <c r="O27" s="9" t="s">
        <v>32</v>
      </c>
      <c r="P27" s="9" t="s">
        <v>32</v>
      </c>
      <c r="Q27" s="9" t="s">
        <v>32</v>
      </c>
      <c r="R27" s="9" t="s">
        <v>32</v>
      </c>
      <c r="S27" s="9" t="s">
        <v>32</v>
      </c>
      <c r="T27" s="9" t="s">
        <v>32</v>
      </c>
      <c r="U27" s="9" t="s">
        <v>32</v>
      </c>
      <c r="V27" s="9" t="s">
        <v>32</v>
      </c>
      <c r="W27" s="9" t="s">
        <v>32</v>
      </c>
      <c r="X27" s="9" t="s">
        <v>32</v>
      </c>
      <c r="Y27" s="9" t="s">
        <v>32</v>
      </c>
      <c r="Z27" s="9" t="s">
        <v>32</v>
      </c>
      <c r="AA27" s="9" t="s">
        <v>32</v>
      </c>
    </row>
    <row r="28" spans="1:27" ht="30.0" customHeight="1">
      <c r="A28" s="10" t="s">
        <v>140</v>
      </c>
      <c r="B28" s="11" t="s">
        <v>141</v>
      </c>
      <c r="C28" s="12" t="s">
        <v>142</v>
      </c>
      <c r="D28" s="12" t="s">
        <v>143</v>
      </c>
      <c r="E28" s="12" t="s">
        <v>144</v>
      </c>
      <c r="F28" s="12" t="s">
        <v>145</v>
      </c>
      <c r="G28" s="12" t="s">
        <v>146</v>
      </c>
      <c r="H28" s="12" t="s">
        <v>147</v>
      </c>
      <c r="I28" s="10" t="s">
        <v>27</v>
      </c>
      <c r="J28" s="10" t="s">
        <v>27</v>
      </c>
      <c r="K28" s="10" t="s">
        <v>33</v>
      </c>
      <c r="L28" s="13" t="s">
        <v>34</v>
      </c>
      <c r="M28" s="12" t="s">
        <v>35</v>
      </c>
      <c r="N28" s="10" t="s">
        <v>36</v>
      </c>
      <c r="O28" s="13" t="s">
        <v>32</v>
      </c>
      <c r="P28" s="13" t="s">
        <v>32</v>
      </c>
      <c r="Q28" s="13" t="s">
        <v>32</v>
      </c>
      <c r="R28" s="13" t="s">
        <v>32</v>
      </c>
      <c r="S28" s="13" t="s">
        <v>32</v>
      </c>
      <c r="T28" s="13" t="s">
        <v>32</v>
      </c>
      <c r="U28" s="13" t="s">
        <v>32</v>
      </c>
      <c r="V28" s="13" t="s">
        <v>32</v>
      </c>
      <c r="W28" s="13" t="s">
        <v>32</v>
      </c>
      <c r="X28" s="13" t="s">
        <v>32</v>
      </c>
      <c r="Y28" s="13" t="s">
        <v>32</v>
      </c>
      <c r="Z28" s="13" t="s">
        <v>32</v>
      </c>
      <c r="AA28" s="13" t="s">
        <v>32</v>
      </c>
    </row>
    <row r="29" spans="1:27" ht="30.0" customHeight="1">
      <c r="A29" s="6" t="s">
        <v>148</v>
      </c>
      <c r="B29" s="7" t="s">
        <v>149</v>
      </c>
      <c r="C29" s="8" t="s">
        <v>150</v>
      </c>
      <c r="D29" s="8" t="s">
        <v>129</v>
      </c>
      <c r="E29" s="8" t="s">
        <v>151</v>
      </c>
      <c r="F29" s="8" t="s">
        <v>150</v>
      </c>
      <c r="G29" s="8" t="s">
        <v>152</v>
      </c>
      <c r="H29" s="8" t="s">
        <v>153</v>
      </c>
      <c r="I29" s="6" t="s">
        <v>27</v>
      </c>
      <c r="J29" s="6" t="s">
        <v>27</v>
      </c>
      <c r="K29" s="6" t="s">
        <v>33</v>
      </c>
      <c r="L29" s="8" t="s">
        <v>154</v>
      </c>
      <c r="M29" s="8" t="s">
        <v>35</v>
      </c>
      <c r="N29" s="6" t="s">
        <v>36</v>
      </c>
      <c r="O29" s="9" t="s">
        <v>32</v>
      </c>
      <c r="P29" s="9" t="s">
        <v>32</v>
      </c>
      <c r="Q29" s="9" t="s">
        <v>32</v>
      </c>
      <c r="R29" s="9" t="s">
        <v>32</v>
      </c>
      <c r="S29" s="9" t="s">
        <v>32</v>
      </c>
      <c r="T29" s="9" t="s">
        <v>32</v>
      </c>
      <c r="U29" s="9" t="s">
        <v>32</v>
      </c>
      <c r="V29" s="9" t="s">
        <v>32</v>
      </c>
      <c r="W29" s="9" t="s">
        <v>32</v>
      </c>
      <c r="X29" s="9" t="s">
        <v>32</v>
      </c>
      <c r="Y29" s="9" t="s">
        <v>32</v>
      </c>
      <c r="Z29" s="9" t="s">
        <v>32</v>
      </c>
      <c r="AA29" s="9" t="s">
        <v>32</v>
      </c>
    </row>
    <row r="30" spans="1:27">
      <c r="A30" s="10" t="s">
        <v>155</v>
      </c>
      <c r="B30" s="11" t="s">
        <v>156</v>
      </c>
      <c r="C30" s="12" t="s">
        <v>157</v>
      </c>
      <c r="D30" s="12" t="s">
        <v>158</v>
      </c>
      <c r="E30" s="12" t="s">
        <v>159</v>
      </c>
      <c r="F30" s="12" t="s">
        <v>160</v>
      </c>
      <c r="G30" s="12" t="s">
        <v>161</v>
      </c>
      <c r="H30" s="12" t="s">
        <v>162</v>
      </c>
      <c r="I30" s="10" t="s">
        <v>27</v>
      </c>
      <c r="J30" s="10" t="s">
        <v>27</v>
      </c>
      <c r="K30" s="10" t="s">
        <v>33</v>
      </c>
      <c r="L30" s="13" t="s">
        <v>34</v>
      </c>
      <c r="M30" s="12" t="s">
        <v>35</v>
      </c>
      <c r="N30" s="10" t="s">
        <v>36</v>
      </c>
      <c r="O30" s="13" t="s">
        <v>32</v>
      </c>
      <c r="P30" s="13" t="s">
        <v>32</v>
      </c>
      <c r="Q30" s="13" t="s">
        <v>32</v>
      </c>
      <c r="R30" s="13" t="s">
        <v>32</v>
      </c>
      <c r="S30" s="13" t="s">
        <v>32</v>
      </c>
      <c r="T30" s="13" t="s">
        <v>32</v>
      </c>
      <c r="U30" s="13" t="s">
        <v>32</v>
      </c>
      <c r="V30" s="13" t="s">
        <v>32</v>
      </c>
      <c r="W30" s="13" t="s">
        <v>32</v>
      </c>
      <c r="X30" s="13" t="s">
        <v>32</v>
      </c>
      <c r="Y30" s="13" t="s">
        <v>32</v>
      </c>
      <c r="Z30" s="13" t="s">
        <v>32</v>
      </c>
      <c r="AA30" s="13" t="s">
        <v>32</v>
      </c>
    </row>
    <row r="31" spans="1:27">
      <c r="A31" s="6" t="s">
        <v>163</v>
      </c>
      <c r="B31" s="7" t="s">
        <v>164</v>
      </c>
      <c r="C31" s="8" t="s">
        <v>165</v>
      </c>
      <c r="D31" s="8" t="s">
        <v>40</v>
      </c>
      <c r="E31" s="8" t="s">
        <v>166</v>
      </c>
      <c r="F31" s="8" t="s">
        <v>167</v>
      </c>
      <c r="G31" s="8" t="s">
        <v>168</v>
      </c>
      <c r="H31" s="8" t="s">
        <v>162</v>
      </c>
      <c r="I31" s="6" t="s">
        <v>37</v>
      </c>
      <c r="J31" s="6" t="s">
        <v>37</v>
      </c>
      <c r="K31" s="6" t="s">
        <v>33</v>
      </c>
      <c r="L31" s="9" t="s">
        <v>34</v>
      </c>
      <c r="M31" s="8" t="s">
        <v>35</v>
      </c>
      <c r="N31" s="6" t="s">
        <v>45</v>
      </c>
      <c r="O31" s="9" t="s">
        <v>32</v>
      </c>
      <c r="P31" s="9" t="s">
        <v>32</v>
      </c>
      <c r="Q31" s="9" t="s">
        <v>32</v>
      </c>
      <c r="R31" s="9" t="s">
        <v>32</v>
      </c>
      <c r="S31" s="9" t="s">
        <v>32</v>
      </c>
      <c r="T31" s="7" t="s">
        <v>169</v>
      </c>
      <c r="U31" s="9" t="s">
        <v>32</v>
      </c>
      <c r="V31" s="9" t="s">
        <v>32</v>
      </c>
      <c r="W31" s="9" t="s">
        <v>32</v>
      </c>
      <c r="X31" s="9" t="s">
        <v>32</v>
      </c>
      <c r="Y31" s="9" t="s">
        <v>32</v>
      </c>
      <c r="Z31" s="9" t="s">
        <v>32</v>
      </c>
      <c r="AA31" s="9" t="s">
        <v>32</v>
      </c>
    </row>
    <row r="32" spans="1:27">
      <c r="A32" s="10" t="s">
        <v>170</v>
      </c>
      <c r="B32" s="11" t="s">
        <v>171</v>
      </c>
      <c r="C32" s="12" t="s">
        <v>172</v>
      </c>
      <c r="D32" s="12" t="s">
        <v>40</v>
      </c>
      <c r="E32" s="12" t="s">
        <v>173</v>
      </c>
      <c r="F32" s="12" t="s">
        <v>174</v>
      </c>
      <c r="G32" s="12" t="s">
        <v>168</v>
      </c>
      <c r="H32" s="12" t="s">
        <v>162</v>
      </c>
      <c r="I32" s="10" t="s">
        <v>57</v>
      </c>
      <c r="J32" s="10" t="s">
        <v>57</v>
      </c>
      <c r="K32" s="10" t="s">
        <v>33</v>
      </c>
      <c r="L32" s="13" t="s">
        <v>34</v>
      </c>
      <c r="M32" s="12" t="s">
        <v>35</v>
      </c>
      <c r="N32" s="10" t="s">
        <v>175</v>
      </c>
      <c r="O32" s="13" t="s">
        <v>32</v>
      </c>
      <c r="P32" s="13" t="s">
        <v>32</v>
      </c>
      <c r="Q32" s="13" t="s">
        <v>32</v>
      </c>
      <c r="R32" s="13" t="s">
        <v>32</v>
      </c>
      <c r="S32" s="13" t="s">
        <v>32</v>
      </c>
      <c r="T32" s="13" t="s">
        <v>32</v>
      </c>
      <c r="U32" s="13" t="s">
        <v>32</v>
      </c>
      <c r="V32" s="13" t="s">
        <v>32</v>
      </c>
      <c r="W32" s="13" t="s">
        <v>32</v>
      </c>
      <c r="X32" s="13" t="s">
        <v>32</v>
      </c>
      <c r="Y32" s="13" t="s">
        <v>32</v>
      </c>
      <c r="Z32" s="13" t="s">
        <v>32</v>
      </c>
      <c r="AA32" s="13" t="s">
        <v>32</v>
      </c>
    </row>
    <row r="33" spans="1:27">
      <c r="A33" s="6" t="s">
        <v>176</v>
      </c>
      <c r="B33" s="7" t="s">
        <v>171</v>
      </c>
      <c r="C33" s="8" t="s">
        <v>172</v>
      </c>
      <c r="D33" s="8" t="s">
        <v>40</v>
      </c>
      <c r="E33" s="8" t="s">
        <v>177</v>
      </c>
      <c r="F33" s="8" t="s">
        <v>178</v>
      </c>
      <c r="G33" s="8" t="s">
        <v>168</v>
      </c>
      <c r="H33" s="8" t="s">
        <v>162</v>
      </c>
      <c r="I33" s="6" t="s">
        <v>27</v>
      </c>
      <c r="J33" s="6" t="s">
        <v>27</v>
      </c>
      <c r="K33" s="6" t="s">
        <v>33</v>
      </c>
      <c r="L33" s="9" t="s">
        <v>34</v>
      </c>
      <c r="M33" s="8" t="s">
        <v>35</v>
      </c>
      <c r="N33" s="6" t="s">
        <v>36</v>
      </c>
      <c r="O33" s="9" t="s">
        <v>32</v>
      </c>
      <c r="P33" s="9" t="s">
        <v>32</v>
      </c>
      <c r="Q33" s="9" t="s">
        <v>32</v>
      </c>
      <c r="R33" s="9" t="s">
        <v>32</v>
      </c>
      <c r="S33" s="9" t="s">
        <v>32</v>
      </c>
      <c r="T33" s="9" t="s">
        <v>32</v>
      </c>
      <c r="U33" s="9" t="s">
        <v>32</v>
      </c>
      <c r="V33" s="9" t="s">
        <v>32</v>
      </c>
      <c r="W33" s="9" t="s">
        <v>32</v>
      </c>
      <c r="X33" s="9" t="s">
        <v>32</v>
      </c>
      <c r="Y33" s="9" t="s">
        <v>32</v>
      </c>
      <c r="Z33" s="9" t="s">
        <v>32</v>
      </c>
      <c r="AA33" s="9" t="s">
        <v>32</v>
      </c>
    </row>
    <row r="34" spans="1:27">
      <c r="A34" s="10" t="s">
        <v>179</v>
      </c>
      <c r="B34" s="11" t="s">
        <v>180</v>
      </c>
      <c r="C34" s="12" t="s">
        <v>181</v>
      </c>
      <c r="D34" s="12" t="s">
        <v>182</v>
      </c>
      <c r="E34" s="12" t="s">
        <v>183</v>
      </c>
      <c r="F34" s="12" t="s">
        <v>184</v>
      </c>
      <c r="G34" s="12" t="s">
        <v>185</v>
      </c>
      <c r="H34" s="12" t="s">
        <v>186</v>
      </c>
      <c r="I34" s="10" t="s">
        <v>27</v>
      </c>
      <c r="J34" s="10" t="s">
        <v>27</v>
      </c>
      <c r="K34" s="10" t="s">
        <v>33</v>
      </c>
      <c r="L34" s="13" t="s">
        <v>34</v>
      </c>
      <c r="M34" s="12" t="s">
        <v>35</v>
      </c>
      <c r="N34" s="10" t="s">
        <v>36</v>
      </c>
      <c r="O34" s="13" t="s">
        <v>32</v>
      </c>
      <c r="P34" s="13" t="s">
        <v>32</v>
      </c>
      <c r="Q34" s="13" t="s">
        <v>32</v>
      </c>
      <c r="R34" s="13" t="s">
        <v>32</v>
      </c>
      <c r="S34" s="13" t="s">
        <v>32</v>
      </c>
      <c r="T34" s="13" t="s">
        <v>32</v>
      </c>
      <c r="U34" s="13" t="s">
        <v>32</v>
      </c>
      <c r="V34" s="13" t="s">
        <v>32</v>
      </c>
      <c r="W34" s="13" t="s">
        <v>32</v>
      </c>
      <c r="X34" s="13" t="s">
        <v>32</v>
      </c>
      <c r="Y34" s="13" t="s">
        <v>32</v>
      </c>
      <c r="Z34" s="13" t="s">
        <v>32</v>
      </c>
      <c r="AA34" s="13" t="s">
        <v>32</v>
      </c>
    </row>
    <row r="35" spans="1:27">
      <c r="A35" s="6" t="s">
        <v>187</v>
      </c>
      <c r="B35" s="7" t="s">
        <v>188</v>
      </c>
      <c r="C35" s="8" t="s">
        <v>189</v>
      </c>
      <c r="D35" s="8" t="s">
        <v>99</v>
      </c>
      <c r="E35" s="8" t="s">
        <v>190</v>
      </c>
      <c r="F35" s="8" t="s">
        <v>191</v>
      </c>
      <c r="G35" s="8" t="s">
        <v>192</v>
      </c>
      <c r="H35" s="8" t="s">
        <v>99</v>
      </c>
      <c r="I35" s="6" t="s">
        <v>46</v>
      </c>
      <c r="J35" s="6" t="s">
        <v>46</v>
      </c>
      <c r="K35" s="6" t="s">
        <v>33</v>
      </c>
      <c r="L35" s="9" t="s">
        <v>32</v>
      </c>
      <c r="M35" s="8" t="s">
        <v>35</v>
      </c>
      <c r="N35" s="6" t="s">
        <v>66</v>
      </c>
      <c r="O35" s="9" t="s">
        <v>32</v>
      </c>
      <c r="P35" s="9" t="s">
        <v>32</v>
      </c>
      <c r="Q35" s="9" t="s">
        <v>32</v>
      </c>
      <c r="R35" s="9" t="s">
        <v>32</v>
      </c>
      <c r="S35" s="9" t="s">
        <v>32</v>
      </c>
      <c r="T35" s="9" t="s">
        <v>32</v>
      </c>
      <c r="U35" s="9" t="s">
        <v>32</v>
      </c>
      <c r="V35" s="9" t="s">
        <v>32</v>
      </c>
      <c r="W35" s="9" t="s">
        <v>32</v>
      </c>
      <c r="X35" s="9" t="s">
        <v>32</v>
      </c>
      <c r="Y35" s="9" t="s">
        <v>32</v>
      </c>
      <c r="Z35" s="9" t="s">
        <v>32</v>
      </c>
      <c r="AA35" s="9" t="s">
        <v>32</v>
      </c>
    </row>
    <row r="36" spans="1:27" ht="30.0" customHeight="1">
      <c r="A36" s="10" t="s">
        <v>193</v>
      </c>
      <c r="B36" s="11" t="s">
        <v>194</v>
      </c>
      <c r="C36" s="12" t="s">
        <v>195</v>
      </c>
      <c r="D36" s="12" t="s">
        <v>129</v>
      </c>
      <c r="E36" s="12" t="s">
        <v>196</v>
      </c>
      <c r="F36" s="12" t="s">
        <v>195</v>
      </c>
      <c r="G36" s="12" t="s">
        <v>197</v>
      </c>
      <c r="H36" s="12" t="s">
        <v>195</v>
      </c>
      <c r="I36" s="10" t="s">
        <v>126</v>
      </c>
      <c r="J36" s="10" t="s">
        <v>126</v>
      </c>
      <c r="K36" s="10" t="s">
        <v>33</v>
      </c>
      <c r="L36" s="13" t="s">
        <v>34</v>
      </c>
      <c r="M36" s="12" t="s">
        <v>35</v>
      </c>
      <c r="N36" s="10" t="s">
        <v>198</v>
      </c>
      <c r="O36" s="13" t="s">
        <v>32</v>
      </c>
      <c r="P36" s="13" t="s">
        <v>32</v>
      </c>
      <c r="Q36" s="13" t="s">
        <v>32</v>
      </c>
      <c r="R36" s="13" t="s">
        <v>32</v>
      </c>
      <c r="S36" s="13" t="s">
        <v>32</v>
      </c>
      <c r="T36" s="13" t="s">
        <v>32</v>
      </c>
      <c r="U36" s="13" t="s">
        <v>32</v>
      </c>
      <c r="V36" s="13" t="s">
        <v>32</v>
      </c>
      <c r="W36" s="13" t="s">
        <v>32</v>
      </c>
      <c r="X36" s="13" t="s">
        <v>32</v>
      </c>
      <c r="Y36" s="13" t="s">
        <v>32</v>
      </c>
      <c r="Z36" s="13" t="s">
        <v>32</v>
      </c>
      <c r="AA36" s="13" t="s">
        <v>32</v>
      </c>
    </row>
    <row r="37" spans="1:27">
      <c r="A37" s="6" t="s">
        <v>199</v>
      </c>
      <c r="B37" s="9" t="s">
        <v>32</v>
      </c>
      <c r="C37" s="8" t="s">
        <v>200</v>
      </c>
      <c r="D37" s="8" t="s">
        <v>200</v>
      </c>
      <c r="E37" s="8" t="s">
        <v>201</v>
      </c>
      <c r="F37" s="8" t="s">
        <v>200</v>
      </c>
      <c r="G37" s="8" t="s">
        <v>202</v>
      </c>
      <c r="H37" s="8" t="s">
        <v>200</v>
      </c>
      <c r="I37" s="6" t="s">
        <v>27</v>
      </c>
      <c r="J37" s="6" t="s">
        <v>27</v>
      </c>
      <c r="K37" s="6" t="s">
        <v>33</v>
      </c>
      <c r="L37" s="9" t="s">
        <v>32</v>
      </c>
      <c r="M37" s="8" t="s">
        <v>35</v>
      </c>
      <c r="N37" s="6" t="s">
        <v>36</v>
      </c>
      <c r="O37" s="9" t="s">
        <v>32</v>
      </c>
      <c r="P37" s="9" t="s">
        <v>32</v>
      </c>
      <c r="Q37" s="7" t="s">
        <v>203</v>
      </c>
      <c r="R37" s="7" t="s">
        <v>204</v>
      </c>
      <c r="S37" s="7" t="s">
        <v>205</v>
      </c>
      <c r="T37" s="9" t="s">
        <v>32</v>
      </c>
      <c r="U37" s="9" t="s">
        <v>32</v>
      </c>
      <c r="V37" s="9" t="s">
        <v>32</v>
      </c>
      <c r="W37" s="9" t="s">
        <v>32</v>
      </c>
      <c r="X37" s="9" t="s">
        <v>32</v>
      </c>
      <c r="Y37" s="9" t="s">
        <v>32</v>
      </c>
      <c r="Z37" s="9" t="s">
        <v>32</v>
      </c>
      <c r="AA37" s="9" t="s">
        <v>32</v>
      </c>
    </row>
    <row r="38" spans="1:27">
      <c r="A38" s="10" t="s">
        <v>206</v>
      </c>
      <c r="B38" s="11" t="s">
        <v>207</v>
      </c>
      <c r="C38" s="12" t="s">
        <v>208</v>
      </c>
      <c r="D38" s="12" t="s">
        <v>99</v>
      </c>
      <c r="E38" s="12" t="s">
        <v>209</v>
      </c>
      <c r="F38" s="12" t="s">
        <v>208</v>
      </c>
      <c r="G38" s="12" t="s">
        <v>210</v>
      </c>
      <c r="H38" s="12" t="s">
        <v>99</v>
      </c>
      <c r="I38" s="10" t="s">
        <v>27</v>
      </c>
      <c r="J38" s="10" t="s">
        <v>27</v>
      </c>
      <c r="K38" s="10" t="s">
        <v>33</v>
      </c>
      <c r="L38" s="13" t="s">
        <v>32</v>
      </c>
      <c r="M38" s="12" t="s">
        <v>35</v>
      </c>
      <c r="N38" s="10" t="s">
        <v>36</v>
      </c>
      <c r="O38" s="13" t="s">
        <v>32</v>
      </c>
      <c r="P38" s="13" t="s">
        <v>32</v>
      </c>
      <c r="Q38" s="13" t="s">
        <v>32</v>
      </c>
      <c r="R38" s="13" t="s">
        <v>32</v>
      </c>
      <c r="S38" s="13" t="s">
        <v>32</v>
      </c>
      <c r="T38" s="13" t="s">
        <v>32</v>
      </c>
      <c r="U38" s="13" t="s">
        <v>32</v>
      </c>
      <c r="V38" s="13" t="s">
        <v>32</v>
      </c>
      <c r="W38" s="13" t="s">
        <v>32</v>
      </c>
      <c r="X38" s="13" t="s">
        <v>32</v>
      </c>
      <c r="Y38" s="13" t="s">
        <v>32</v>
      </c>
      <c r="Z38" s="13" t="s">
        <v>32</v>
      </c>
      <c r="AA38" s="13" t="s">
        <v>32</v>
      </c>
    </row>
    <row r="39" spans="1:27" ht="30.0" customHeight="1">
      <c r="A39" s="6" t="s">
        <v>211</v>
      </c>
      <c r="B39" s="7" t="s">
        <v>212</v>
      </c>
      <c r="C39" s="8" t="s">
        <v>213</v>
      </c>
      <c r="D39" s="8" t="s">
        <v>214</v>
      </c>
      <c r="E39" s="8" t="s">
        <v>215</v>
      </c>
      <c r="F39" s="8" t="s">
        <v>216</v>
      </c>
      <c r="G39" s="8" t="s">
        <v>217</v>
      </c>
      <c r="H39" s="8" t="s">
        <v>218</v>
      </c>
      <c r="I39" s="6" t="s">
        <v>27</v>
      </c>
      <c r="J39" s="6" t="s">
        <v>27</v>
      </c>
      <c r="K39" s="6" t="s">
        <v>33</v>
      </c>
      <c r="L39" s="8" t="s">
        <v>219</v>
      </c>
      <c r="M39" s="8" t="s">
        <v>35</v>
      </c>
      <c r="N39" s="6" t="s">
        <v>36</v>
      </c>
      <c r="O39" s="9" t="s">
        <v>32</v>
      </c>
      <c r="P39" s="9" t="s">
        <v>32</v>
      </c>
      <c r="Q39" s="9" t="s">
        <v>32</v>
      </c>
      <c r="R39" s="9" t="s">
        <v>32</v>
      </c>
      <c r="S39" s="9" t="s">
        <v>32</v>
      </c>
      <c r="T39" s="9" t="s">
        <v>32</v>
      </c>
      <c r="U39" s="9" t="s">
        <v>32</v>
      </c>
      <c r="V39" s="9" t="s">
        <v>32</v>
      </c>
      <c r="W39" s="9" t="s">
        <v>32</v>
      </c>
      <c r="X39" s="9" t="s">
        <v>32</v>
      </c>
      <c r="Y39" s="9" t="s">
        <v>32</v>
      </c>
      <c r="Z39" s="9" t="s">
        <v>32</v>
      </c>
      <c r="AA39" s="9" t="s">
        <v>32</v>
      </c>
    </row>
    <row r="40" spans="1:27">
      <c r="A40" s="10" t="s">
        <v>220</v>
      </c>
      <c r="B40" s="11" t="s">
        <v>221</v>
      </c>
      <c r="C40" s="12" t="s">
        <v>222</v>
      </c>
      <c r="D40" s="12" t="s">
        <v>40</v>
      </c>
      <c r="E40" s="12" t="s">
        <v>223</v>
      </c>
      <c r="F40" s="12" t="s">
        <v>224</v>
      </c>
      <c r="G40" s="12" t="s">
        <v>225</v>
      </c>
      <c r="H40" s="12" t="s">
        <v>226</v>
      </c>
      <c r="I40" s="10" t="s">
        <v>27</v>
      </c>
      <c r="J40" s="10" t="s">
        <v>27</v>
      </c>
      <c r="K40" s="10" t="s">
        <v>33</v>
      </c>
      <c r="L40" s="13" t="s">
        <v>34</v>
      </c>
      <c r="M40" s="12" t="s">
        <v>35</v>
      </c>
      <c r="N40" s="10" t="s">
        <v>36</v>
      </c>
      <c r="O40" s="13" t="s">
        <v>32</v>
      </c>
      <c r="P40" s="13" t="s">
        <v>32</v>
      </c>
      <c r="Q40" s="13" t="s">
        <v>32</v>
      </c>
      <c r="R40" s="13" t="s">
        <v>32</v>
      </c>
      <c r="S40" s="13" t="s">
        <v>32</v>
      </c>
      <c r="T40" s="13" t="s">
        <v>32</v>
      </c>
      <c r="U40" s="13" t="s">
        <v>32</v>
      </c>
      <c r="V40" s="13" t="s">
        <v>32</v>
      </c>
      <c r="W40" s="13" t="s">
        <v>32</v>
      </c>
      <c r="X40" s="13" t="s">
        <v>32</v>
      </c>
      <c r="Y40" s="13" t="s">
        <v>32</v>
      </c>
      <c r="Z40" s="13" t="s">
        <v>32</v>
      </c>
      <c r="AA40" s="13" t="s">
        <v>32</v>
      </c>
    </row>
  </sheetData>
  <mergeCells count="1">
    <mergeCell ref="C1:AA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09"/>
  <sheetViews>
    <sheetView workbookViewId="0">
      <pane xSplit="9" ySplit="9" topLeftCell="J10" activePane="bottomRight" state="frozen"/>
      <selection pane="topRight" activeCell="J1" sqref="J1"/>
      <selection pane="bottomLeft" activeCell="A10" sqref="A10"/>
      <selection pane="bottomRight"/>
    </sheetView>
  </sheetViews>
  <sheetFormatPr defaultRowHeight="15" outlineLevelCol="3"/>
  <cols>
    <col min="1" max="1" width="61.7109375" customWidth="1"/>
    <col min="2" max="2" width="25.7109375" customWidth="1"/>
    <col min="3" max="3" width="58.7109375" customWidth="1" outlineLevel="2"/>
    <col min="4" max="4" width="47.7109375" customWidth="1" outlineLevel="2"/>
    <col min="5" max="5" width="21.7109375" customWidth="1" outlineLevel="1"/>
    <col min="6" max="6" width="61.7109375" customWidth="1" outlineLevel="1"/>
    <col min="7" max="7" width="17.7109375" customWidth="1" outlineLevel="1"/>
    <col min="8" max="8" width="22.7109375" customWidth="1"/>
    <col min="9" max="9" width="16.7109375" customWidth="1"/>
    <col min="10" max="10" width="9.7109375" customWidth="1" outlineLevel="1"/>
    <col min="11" max="11" width="9.140625" outlineLevel="2"/>
    <col min="12" max="12" width="10.7109375" customWidth="1" outlineLevel="2"/>
    <col min="13" max="13" width="0" hidden="1" customWidth="1" outlineLevel="3" collapsed="1"/>
    <col min="14" max="14" width="16.7109375" customWidth="1"/>
    <col min="15" max="15" width="16.7109375" customWidth="1" outlineLevel="2"/>
    <col min="16" max="16" width="9.7109375" customWidth="1" outlineLevel="1"/>
    <col min="17" max="17" width="9.140625" outlineLevel="2"/>
    <col min="18" max="18" width="10.7109375" customWidth="1" outlineLevel="2"/>
    <col min="19" max="19" width="0" hidden="1" customWidth="1" outlineLevel="3" collapsed="1"/>
    <col min="20" max="20" width="16.7109375" customWidth="1"/>
    <col min="21" max="21" width="16.7109375" customWidth="1" outlineLevel="2"/>
    <col min="22" max="22" width="9.7109375" customWidth="1" outlineLevel="1"/>
    <col min="23" max="23" width="9.140625" outlineLevel="2"/>
    <col min="24" max="24" width="10.7109375" customWidth="1" outlineLevel="2"/>
    <col min="25" max="25" width="0" hidden="1" customWidth="1" outlineLevel="3" collapsed="1"/>
    <col min="26" max="26" width="16.7109375" customWidth="1"/>
    <col min="27" max="27" width="16.7109375" customWidth="1" outlineLevel="2"/>
    <col min="28" max="28" width="9.7109375" customWidth="1" outlineLevel="1"/>
    <col min="29" max="29" width="9.140625" outlineLevel="2"/>
    <col min="30" max="30" width="10.7109375" customWidth="1" outlineLevel="2"/>
    <col min="31" max="31" width="0" hidden="1" customWidth="1" outlineLevel="3" collapsed="1"/>
    <col min="32" max="32" width="16.7109375" customWidth="1"/>
    <col min="33" max="33" width="16.7109375" customWidth="1" outlineLevel="2"/>
    <col min="34" max="34" width="9.7109375" customWidth="1" outlineLevel="1"/>
    <col min="35" max="35" width="9.140625" outlineLevel="2"/>
    <col min="36" max="36" width="10.7109375" customWidth="1" outlineLevel="2"/>
    <col min="37" max="37" width="0" hidden="1" customWidth="1" outlineLevel="3" collapsed="1"/>
    <col min="38" max="38" width="16.7109375" customWidth="1"/>
    <col min="39" max="39" width="16.7109375" customWidth="1" outlineLevel="2"/>
    <col min="40" max="40" width="9.7109375" customWidth="1" outlineLevel="1"/>
    <col min="41" max="41" width="9.140625" outlineLevel="2"/>
    <col min="42" max="42" width="10.7109375" customWidth="1" outlineLevel="2"/>
    <col min="43" max="43" width="0" hidden="1" customWidth="1" outlineLevel="3" collapsed="1"/>
    <col min="44" max="44" width="16.7109375" customWidth="1"/>
    <col min="45" max="45" width="16.7109375" customWidth="1" outlineLevel="2"/>
    <col min="46" max="46" width="9.7109375" customWidth="1" outlineLevel="1"/>
    <col min="47" max="47" width="9.140625" outlineLevel="2"/>
    <col min="48" max="48" width="10.7109375" customWidth="1" outlineLevel="2"/>
    <col min="49" max="49" width="0" hidden="1" customWidth="1" outlineLevel="3" collapsed="1"/>
    <col min="50" max="50" width="16.7109375" customWidth="1"/>
    <col min="51" max="51" width="16.7109375" customWidth="1" outlineLevel="2"/>
    <col min="52" max="52" width="9.7109375" customWidth="1" outlineLevel="1"/>
    <col min="53" max="53" width="9.140625" outlineLevel="2"/>
    <col min="54" max="54" width="10.7109375" customWidth="1" outlineLevel="2"/>
    <col min="55" max="55" width="0" hidden="1" customWidth="1" outlineLevel="3" collapsed="1"/>
    <col min="56" max="56" width="16.7109375" customWidth="1"/>
    <col min="57" max="57" width="16.7109375" customWidth="1" outlineLevel="2"/>
  </cols>
  <sheetData>
    <row r="1" spans="1:57" ht="32" customHeight="1">
      <c r="D1" s="2" t="s">
        <v>227</v>
      </c>
      <c r="E1" s="2"/>
      <c r="F1" s="2"/>
      <c r="G1" s="2"/>
      <c r="H1" s="2"/>
      <c r="I1" s="2"/>
    </row>
    <row r="2" spans="1:57">
      <c r="D2" s="3" t="s">
        <v>228</v>
      </c>
      <c r="E2" s="4" t="s">
        <v>229</v>
      </c>
      <c r="H2" s="14" t="s">
        <v>266</v>
      </c>
      <c r="I2" s="14">
        <v>1</v>
      </c>
    </row>
    <row r="3" spans="1:57">
      <c r="D3" s="3" t="s">
        <v>230</v>
      </c>
      <c r="E3" s="4" t="s">
        <v>231</v>
      </c>
      <c r="H3" s="15" t="s">
        <v>268</v>
      </c>
      <c r="I3" s="16">
        <f>TotalCost/BoardQty</f>
        <v>0.0</v>
      </c>
    </row>
    <row r="4" spans="1:57">
      <c r="D4" s="3" t="s">
        <v>232</v>
      </c>
      <c r="E4" s="4" t="s">
        <v>233</v>
      </c>
      <c r="H4" s="15" t="s">
        <v>267</v>
      </c>
      <c r="I4" s="17">
        <f>SUM(I10:I41)</f>
        <v>0</v>
      </c>
      <c r="N4" s="17">
        <f>SUM(N10:N41)</f>
        <v>0</v>
      </c>
      <c r="O4" s="18" t="str">
        <f>(COUNTA(N10:N41)&amp;" of "&amp;ROWS(N10:N41)&amp;" parts found")</f>
        <v>0 of 32 parts found</v>
      </c>
      <c r="T4" s="17">
        <f>SUM(T10:T41)</f>
        <v>0</v>
      </c>
      <c r="U4" s="18" t="str">
        <f>(COUNTA(T10:T41)&amp;" of "&amp;ROWS(T10:T41)&amp;" parts found")</f>
        <v>0 of 32 parts found</v>
      </c>
      <c r="Z4" s="17">
        <f>SUM(Z10:Z41)</f>
        <v>0</v>
      </c>
      <c r="AA4" s="18" t="str">
        <f>(COUNTA(Z10:Z41)&amp;" of "&amp;ROWS(Z10:Z41)&amp;" parts found")</f>
        <v>0 of 32 parts found</v>
      </c>
      <c r="AF4" s="17">
        <f>SUM(AF10:AF41)</f>
        <v>0</v>
      </c>
      <c r="AG4" s="18" t="str">
        <f>(COUNTA(AF10:AF41)&amp;" of "&amp;ROWS(AF10:AF41)&amp;" parts found")</f>
        <v>0 of 32 parts found</v>
      </c>
      <c r="AL4" s="17">
        <f>SUM(AL10:AL41)</f>
        <v>0</v>
      </c>
      <c r="AM4" s="18" t="str">
        <f>(COUNTA(AL10:AL41)&amp;" of "&amp;ROWS(AL10:AL41)&amp;" parts found")</f>
        <v>0 of 32 parts found</v>
      </c>
      <c r="AR4" s="17">
        <f>SUM(AR10:AR41)</f>
        <v>0</v>
      </c>
      <c r="AS4" s="18" t="str">
        <f>(COUNTA(AR10:AR41)&amp;" of "&amp;ROWS(AR10:AR41)&amp;" parts found")</f>
        <v>0 of 32 parts found</v>
      </c>
      <c r="AX4" s="17">
        <f>SUM(AX10:AX41)</f>
        <v>0</v>
      </c>
      <c r="AY4" s="18" t="str">
        <f>(COUNTA(AX10:AX41)&amp;" of "&amp;ROWS(AX10:AX41)&amp;" parts found")</f>
        <v>0 of 32 parts found</v>
      </c>
      <c r="BD4" s="17">
        <f>SUM(BD10:BD41)</f>
        <v>0</v>
      </c>
      <c r="BE4" s="18" t="str">
        <f>(COUNTA(BD10:BD41)&amp;" of "&amp;ROWS(BD10:BD41)&amp;" parts found")</f>
        <v>0 of 32 parts found</v>
      </c>
    </row>
    <row r="5" spans="1:57">
      <c r="D5" s="3" t="s">
        <v>234</v>
      </c>
      <c r="E5" s="4" t="s">
        <v>235</v>
      </c>
    </row>
    <row r="6" spans="1:57">
      <c r="D6" s="3" t="s">
        <v>236</v>
      </c>
      <c r="E6" s="4" t="s">
        <v>237</v>
      </c>
    </row>
    <row r="8" spans="1:57">
      <c r="A8" s="19" t="s">
        <v>244</v>
      </c>
      <c r="B8" s="19"/>
      <c r="C8" s="19"/>
      <c r="D8" s="19"/>
      <c r="E8" s="19"/>
      <c r="F8" s="19"/>
      <c r="G8" s="19"/>
      <c r="H8" s="19"/>
      <c r="I8" s="19"/>
      <c r="J8" s="20" t="s">
        <v>251</v>
      </c>
      <c r="K8" s="20"/>
      <c r="L8" s="20"/>
      <c r="M8" s="20"/>
      <c r="N8" s="20"/>
      <c r="O8" s="20"/>
      <c r="P8" s="21" t="s">
        <v>257</v>
      </c>
      <c r="Q8" s="21"/>
      <c r="R8" s="21"/>
      <c r="S8" s="21"/>
      <c r="T8" s="21"/>
      <c r="U8" s="21"/>
      <c r="V8" s="22" t="s">
        <v>258</v>
      </c>
      <c r="W8" s="22"/>
      <c r="X8" s="22"/>
      <c r="Y8" s="22"/>
      <c r="Z8" s="22"/>
      <c r="AA8" s="22"/>
      <c r="AB8" s="23" t="s">
        <v>259</v>
      </c>
      <c r="AC8" s="23"/>
      <c r="AD8" s="23"/>
      <c r="AE8" s="23"/>
      <c r="AF8" s="23"/>
      <c r="AG8" s="23"/>
      <c r="AH8" s="24" t="s">
        <v>260</v>
      </c>
      <c r="AI8" s="24"/>
      <c r="AJ8" s="24"/>
      <c r="AK8" s="24"/>
      <c r="AL8" s="24"/>
      <c r="AM8" s="24"/>
      <c r="AN8" s="25" t="s">
        <v>261</v>
      </c>
      <c r="AO8" s="25"/>
      <c r="AP8" s="25"/>
      <c r="AQ8" s="25"/>
      <c r="AR8" s="25"/>
      <c r="AS8" s="25"/>
      <c r="AT8" s="26" t="s">
        <v>262</v>
      </c>
      <c r="AU8" s="26"/>
      <c r="AV8" s="26"/>
      <c r="AW8" s="26"/>
      <c r="AX8" s="26"/>
      <c r="AY8" s="26"/>
      <c r="AZ8" s="27" t="s">
        <v>263</v>
      </c>
      <c r="BA8" s="27"/>
      <c r="BB8" s="27"/>
      <c r="BC8" s="27"/>
      <c r="BD8" s="27"/>
      <c r="BE8" s="27"/>
    </row>
    <row r="9" spans="1:57">
      <c r="A9" s="28" t="s">
        <v>4</v>
      </c>
      <c r="B9" s="28" t="s">
        <v>5</v>
      </c>
      <c r="C9" s="28" t="s">
        <v>1</v>
      </c>
      <c r="D9" s="28" t="s">
        <v>6</v>
      </c>
      <c r="E9" s="28" t="s">
        <v>245</v>
      </c>
      <c r="F9" s="28" t="s">
        <v>246</v>
      </c>
      <c r="G9" s="28" t="s">
        <v>9</v>
      </c>
      <c r="H9" s="28" t="s">
        <v>247</v>
      </c>
      <c r="I9" s="28" t="s">
        <v>248</v>
      </c>
      <c r="J9" s="28" t="s">
        <v>252</v>
      </c>
      <c r="K9" s="28" t="s">
        <v>253</v>
      </c>
      <c r="L9" s="28" t="s">
        <v>247</v>
      </c>
      <c r="M9" s="28" t="s">
        <v>254</v>
      </c>
      <c r="N9" s="28" t="s">
        <v>248</v>
      </c>
      <c r="O9" s="28" t="s">
        <v>255</v>
      </c>
      <c r="P9" s="28" t="s">
        <v>252</v>
      </c>
      <c r="Q9" s="28" t="s">
        <v>253</v>
      </c>
      <c r="R9" s="28" t="s">
        <v>247</v>
      </c>
      <c r="S9" s="28" t="s">
        <v>254</v>
      </c>
      <c r="T9" s="28" t="s">
        <v>248</v>
      </c>
      <c r="U9" s="28" t="s">
        <v>255</v>
      </c>
      <c r="V9" s="28" t="s">
        <v>252</v>
      </c>
      <c r="W9" s="28" t="s">
        <v>253</v>
      </c>
      <c r="X9" s="28" t="s">
        <v>247</v>
      </c>
      <c r="Y9" s="28" t="s">
        <v>254</v>
      </c>
      <c r="Z9" s="28" t="s">
        <v>248</v>
      </c>
      <c r="AA9" s="28" t="s">
        <v>255</v>
      </c>
      <c r="AB9" s="28" t="s">
        <v>252</v>
      </c>
      <c r="AC9" s="28" t="s">
        <v>253</v>
      </c>
      <c r="AD9" s="28" t="s">
        <v>247</v>
      </c>
      <c r="AE9" s="28" t="s">
        <v>254</v>
      </c>
      <c r="AF9" s="28" t="s">
        <v>248</v>
      </c>
      <c r="AG9" s="28" t="s">
        <v>255</v>
      </c>
      <c r="AH9" s="28" t="s">
        <v>252</v>
      </c>
      <c r="AI9" s="28" t="s">
        <v>253</v>
      </c>
      <c r="AJ9" s="28" t="s">
        <v>247</v>
      </c>
      <c r="AK9" s="28" t="s">
        <v>254</v>
      </c>
      <c r="AL9" s="28" t="s">
        <v>248</v>
      </c>
      <c r="AM9" s="28" t="s">
        <v>255</v>
      </c>
      <c r="AN9" s="28" t="s">
        <v>252</v>
      </c>
      <c r="AO9" s="28" t="s">
        <v>253</v>
      </c>
      <c r="AP9" s="28" t="s">
        <v>247</v>
      </c>
      <c r="AQ9" s="28" t="s">
        <v>254</v>
      </c>
      <c r="AR9" s="28" t="s">
        <v>248</v>
      </c>
      <c r="AS9" s="28" t="s">
        <v>255</v>
      </c>
      <c r="AT9" s="28" t="s">
        <v>252</v>
      </c>
      <c r="AU9" s="28" t="s">
        <v>253</v>
      </c>
      <c r="AV9" s="28" t="s">
        <v>247</v>
      </c>
      <c r="AW9" s="28" t="s">
        <v>254</v>
      </c>
      <c r="AX9" s="28" t="s">
        <v>248</v>
      </c>
      <c r="AY9" s="28" t="s">
        <v>255</v>
      </c>
      <c r="AZ9" s="28" t="s">
        <v>252</v>
      </c>
      <c r="BA9" s="28" t="s">
        <v>253</v>
      </c>
      <c r="BB9" s="28" t="s">
        <v>247</v>
      </c>
      <c r="BC9" s="28" t="s">
        <v>254</v>
      </c>
      <c r="BD9" s="28" t="s">
        <v>248</v>
      </c>
      <c r="BE9" s="28" t="s">
        <v>255</v>
      </c>
    </row>
    <row r="10" spans="1:57">
      <c r="A10" s="29" t="s">
        <v>31</v>
      </c>
      <c r="B10" s="29" t="s">
        <v>29</v>
      </c>
      <c r="D10" s="29" t="s">
        <v>32</v>
      </c>
      <c r="G10" s="29">
        <f>BoardQty*1</f>
        <v>1</v>
      </c>
      <c r="H10" s="30" t="str">
        <f>IF(MIN(L10,R10,X10,AD10,AJ10,AP10,AV10,BB10)&lt;&gt;0,MIN(L10,R10,X10,AD10,AJ10,AP10,AV10,BB10),"")</f>
        <v/>
      </c>
      <c r="I10" s="31" t="str">
        <f>IF(AND(ISNUMBER(G10),ISNUMBER(H10)),G10*H10,"")</f>
        <v/>
      </c>
    </row>
    <row r="11" spans="1:57">
      <c r="A11" s="29" t="s">
        <v>41</v>
      </c>
      <c r="B11" s="29" t="s">
        <v>42</v>
      </c>
      <c r="D11" s="29" t="s">
        <v>43</v>
      </c>
      <c r="G11" s="29">
        <f>CEILING(BoardQty*2,1)</f>
        <v>2</v>
      </c>
      <c r="H11" s="30" t="str">
        <f>IF(MIN(L11,R11,X11,AD11,AJ11,AP11,AV11,BB11)&lt;&gt;0,MIN(L11,R11,X11,AD11,AJ11,AP11,AV11,BB11),"")</f>
        <v/>
      </c>
      <c r="I11" s="31" t="str">
        <f>IF(AND(ISNUMBER(G11),ISNUMBER(H11)),G11*H11,"")</f>
        <v/>
      </c>
    </row>
    <row r="12" spans="1:57">
      <c r="A12" s="29" t="s">
        <v>47</v>
      </c>
      <c r="B12" s="29" t="s">
        <v>48</v>
      </c>
      <c r="D12" s="29" t="s">
        <v>43</v>
      </c>
      <c r="G12" s="29">
        <f>BoardQty*1</f>
        <v>1</v>
      </c>
      <c r="H12" s="30" t="str">
        <f>IF(MIN(L12,R12,X12,AD12,AJ12,AP12,AV12,BB12)&lt;&gt;0,MIN(L12,R12,X12,AD12,AJ12,AP12,AV12,BB12),"")</f>
        <v/>
      </c>
      <c r="I12" s="31" t="str">
        <f>IF(AND(ISNUMBER(G12),ISNUMBER(H12)),G12*H12,"")</f>
        <v/>
      </c>
    </row>
    <row r="13" spans="1:57">
      <c r="A13" s="29" t="s">
        <v>50</v>
      </c>
      <c r="B13" s="29" t="s">
        <v>51</v>
      </c>
      <c r="D13" s="29" t="s">
        <v>43</v>
      </c>
      <c r="G13" s="29">
        <f>CEILING(BoardQty*14,1)</f>
        <v>14</v>
      </c>
      <c r="H13" s="30" t="str">
        <f>IF(MIN(L13,R13,X13,AD13,AJ13,AP13,AV13,BB13)&lt;&gt;0,MIN(L13,R13,X13,AD13,AJ13,AP13,AV13,BB13),"")</f>
        <v/>
      </c>
      <c r="I13" s="31" t="str">
        <f>IF(AND(ISNUMBER(G13),ISNUMBER(H13)),G13*H13,"")</f>
        <v/>
      </c>
    </row>
    <row r="14" spans="1:57">
      <c r="A14" s="29" t="s">
        <v>55</v>
      </c>
      <c r="B14" s="29" t="s">
        <v>56</v>
      </c>
      <c r="D14" s="29" t="s">
        <v>43</v>
      </c>
      <c r="G14" s="29">
        <f>CEILING(BoardQty*2,1)</f>
        <v>2</v>
      </c>
      <c r="H14" s="30" t="str">
        <f>IF(MIN(L14,R14,X14,AD14,AJ14,AP14,AV14,BB14)&lt;&gt;0,MIN(L14,R14,X14,AD14,AJ14,AP14,AV14,BB14),"")</f>
        <v/>
      </c>
      <c r="I14" s="31" t="str">
        <f>IF(AND(ISNUMBER(G14),ISNUMBER(H14)),G14*H14,"")</f>
        <v/>
      </c>
    </row>
    <row r="15" spans="1:57">
      <c r="A15" s="29" t="s">
        <v>58</v>
      </c>
      <c r="B15" s="29" t="s">
        <v>59</v>
      </c>
      <c r="D15" s="29" t="s">
        <v>43</v>
      </c>
      <c r="G15" s="29">
        <f>BoardQty*1</f>
        <v>1</v>
      </c>
      <c r="H15" s="30" t="str">
        <f>IF(MIN(L15,R15,X15,AD15,AJ15,AP15,AV15,BB15)&lt;&gt;0,MIN(L15,R15,X15,AD15,AJ15,AP15,AV15,BB15),"")</f>
        <v/>
      </c>
      <c r="I15" s="31" t="str">
        <f>IF(AND(ISNUMBER(G15),ISNUMBER(H15)),G15*H15,"")</f>
        <v/>
      </c>
    </row>
    <row r="16" spans="1:57">
      <c r="A16" s="29" t="s">
        <v>61</v>
      </c>
      <c r="B16" s="29" t="s">
        <v>62</v>
      </c>
      <c r="D16" s="29" t="s">
        <v>43</v>
      </c>
      <c r="G16" s="29">
        <f>BoardQty*1</f>
        <v>1</v>
      </c>
      <c r="H16" s="30" t="str">
        <f>IF(MIN(L16,R16,X16,AD16,AJ16,AP16,AV16,BB16)&lt;&gt;0,MIN(L16,R16,X16,AD16,AJ16,AP16,AV16,BB16),"")</f>
        <v/>
      </c>
      <c r="I16" s="31" t="str">
        <f>IF(AND(ISNUMBER(G16),ISNUMBER(H16)),G16*H16,"")</f>
        <v/>
      </c>
    </row>
    <row r="17" spans="1:9">
      <c r="A17" s="29" t="s">
        <v>64</v>
      </c>
      <c r="B17" s="29" t="s">
        <v>65</v>
      </c>
      <c r="D17" s="29" t="s">
        <v>43</v>
      </c>
      <c r="G17" s="29">
        <f>CEILING(BoardQty*3,1)</f>
        <v>3</v>
      </c>
      <c r="H17" s="30" t="str">
        <f>IF(MIN(L17,R17,X17,AD17,AJ17,AP17,AV17,BB17)&lt;&gt;0,MIN(L17,R17,X17,AD17,AJ17,AP17,AV17,BB17),"")</f>
        <v/>
      </c>
      <c r="I17" s="31" t="str">
        <f>IF(AND(ISNUMBER(G17),ISNUMBER(H17)),G17*H17,"")</f>
        <v/>
      </c>
    </row>
    <row r="18" spans="1:9">
      <c r="A18" s="29" t="s">
        <v>70</v>
      </c>
      <c r="B18" s="29" t="s">
        <v>71</v>
      </c>
      <c r="D18" s="29" t="s">
        <v>72</v>
      </c>
      <c r="G18" s="29">
        <f>BoardQty*1</f>
        <v>1</v>
      </c>
      <c r="H18" s="30" t="str">
        <f>IF(MIN(L18,R18,X18,AD18,AJ18,AP18,AV18,BB18)&lt;&gt;0,MIN(L18,R18,X18,AD18,AJ18,AP18,AV18,BB18),"")</f>
        <v/>
      </c>
      <c r="I18" s="31" t="str">
        <f>IF(AND(ISNUMBER(G18),ISNUMBER(H18)),G18*H18,"")</f>
        <v/>
      </c>
    </row>
    <row r="19" spans="1:9">
      <c r="A19" s="29" t="s">
        <v>75</v>
      </c>
      <c r="B19" s="29" t="s">
        <v>76</v>
      </c>
      <c r="D19" s="29" t="s">
        <v>72</v>
      </c>
      <c r="G19" s="29">
        <f>BoardQty*1</f>
        <v>1</v>
      </c>
      <c r="H19" s="30" t="str">
        <f>IF(MIN(L19,R19,X19,AD19,AJ19,AP19,AV19,BB19)&lt;&gt;0,MIN(L19,R19,X19,AD19,AJ19,AP19,AV19,BB19),"")</f>
        <v/>
      </c>
      <c r="I19" s="31" t="str">
        <f>IF(AND(ISNUMBER(G19),ISNUMBER(H19)),G19*H19,"")</f>
        <v/>
      </c>
    </row>
    <row r="20" spans="1:9">
      <c r="A20" s="29" t="s">
        <v>80</v>
      </c>
      <c r="B20" s="29" t="s">
        <v>81</v>
      </c>
      <c r="D20" s="29" t="s">
        <v>82</v>
      </c>
      <c r="G20" s="29">
        <f>BoardQty*1</f>
        <v>1</v>
      </c>
      <c r="H20" s="30" t="str">
        <f>IF(MIN(L20,R20,X20,AD20,AJ20,AP20,AV20,BB20)&lt;&gt;0,MIN(L20,R20,X20,AD20,AJ20,AP20,AV20,BB20),"")</f>
        <v/>
      </c>
      <c r="I20" s="31" t="str">
        <f>IF(AND(ISNUMBER(G20),ISNUMBER(H20)),G20*H20,"")</f>
        <v/>
      </c>
    </row>
    <row r="21" spans="1:9" ht="30.0" customHeight="1">
      <c r="A21" s="29" t="s">
        <v>88</v>
      </c>
      <c r="B21" s="29" t="s">
        <v>86</v>
      </c>
      <c r="D21" s="29" t="s">
        <v>89</v>
      </c>
      <c r="F21" s="29" t="s">
        <v>91</v>
      </c>
      <c r="G21" s="29">
        <f>BoardQty*1</f>
        <v>1</v>
      </c>
      <c r="H21" s="30" t="str">
        <f>IF(MIN(L21,R21,X21,AD21,AJ21,AP21,AV21,BB21)&lt;&gt;0,MIN(L21,R21,X21,AD21,AJ21,AP21,AV21,BB21),"")</f>
        <v/>
      </c>
      <c r="I21" s="31" t="str">
        <f>IF(AND(ISNUMBER(G21),ISNUMBER(H21)),G21*H21,"")</f>
        <v/>
      </c>
    </row>
    <row r="22" spans="1:9">
      <c r="A22" s="29" t="s">
        <v>93</v>
      </c>
      <c r="B22" s="29" t="s">
        <v>94</v>
      </c>
      <c r="D22" s="29" t="s">
        <v>72</v>
      </c>
      <c r="G22" s="29">
        <f>CEILING(BoardQty*3,1)</f>
        <v>3</v>
      </c>
      <c r="H22" s="30" t="str">
        <f>IF(MIN(L22,R22,X22,AD22,AJ22,AP22,AV22,BB22)&lt;&gt;0,MIN(L22,R22,X22,AD22,AJ22,AP22,AV22,BB22),"")</f>
        <v/>
      </c>
      <c r="I22" s="31" t="str">
        <f>IF(AND(ISNUMBER(G22),ISNUMBER(H22)),G22*H22,"")</f>
        <v/>
      </c>
    </row>
    <row r="23" spans="1:9">
      <c r="A23" s="29" t="s">
        <v>97</v>
      </c>
      <c r="B23" s="29" t="s">
        <v>96</v>
      </c>
      <c r="D23" s="29" t="s">
        <v>98</v>
      </c>
      <c r="G23" s="29">
        <f>BoardQty*1</f>
        <v>1</v>
      </c>
      <c r="H23" s="30" t="str">
        <f>IF(MIN(L23,R23,X23,AD23,AJ23,AP23,AV23,BB23)&lt;&gt;0,MIN(L23,R23,X23,AD23,AJ23,AP23,AV23,BB23),"")</f>
        <v/>
      </c>
      <c r="I23" s="31" t="str">
        <f>IF(AND(ISNUMBER(G23),ISNUMBER(H23)),G23*H23,"")</f>
        <v/>
      </c>
    </row>
    <row r="24" spans="1:9">
      <c r="A24" s="29" t="s">
        <v>103</v>
      </c>
      <c r="B24" s="29" t="s">
        <v>104</v>
      </c>
      <c r="D24" s="29" t="s">
        <v>105</v>
      </c>
      <c r="G24" s="29">
        <f>BoardQty*1</f>
        <v>1</v>
      </c>
      <c r="H24" s="30" t="str">
        <f>IF(MIN(L24,R24,X24,AD24,AJ24,AP24,AV24,BB24)&lt;&gt;0,MIN(L24,R24,X24,AD24,AJ24,AP24,AV24,BB24),"")</f>
        <v/>
      </c>
      <c r="I24" s="31" t="str">
        <f>IF(AND(ISNUMBER(G24),ISNUMBER(H24)),G24*H24,"")</f>
        <v/>
      </c>
    </row>
    <row r="25" spans="1:9">
      <c r="A25" s="29" t="s">
        <v>111</v>
      </c>
      <c r="B25" s="29" t="s">
        <v>34</v>
      </c>
      <c r="D25" s="29" t="s">
        <v>112</v>
      </c>
      <c r="G25" s="29">
        <f>BoardQty*1</f>
        <v>1</v>
      </c>
      <c r="H25" s="30" t="str">
        <f>IF(MIN(L25,R25,X25,AD25,AJ25,AP25,AV25,BB25)&lt;&gt;0,MIN(L25,R25,X25,AD25,AJ25,AP25,AV25,BB25),"")</f>
        <v/>
      </c>
      <c r="I25" s="31" t="str">
        <f>IF(AND(ISNUMBER(G25),ISNUMBER(H25)),G25*H25,"")</f>
        <v/>
      </c>
    </row>
    <row r="26" spans="1:9" ht="30.0" customHeight="1">
      <c r="A26" s="29" t="s">
        <v>117</v>
      </c>
      <c r="B26" s="29" t="s">
        <v>118</v>
      </c>
      <c r="C26" s="29" t="s">
        <v>115</v>
      </c>
      <c r="D26" s="29" t="s">
        <v>119</v>
      </c>
      <c r="F26" s="29" t="s">
        <v>121</v>
      </c>
      <c r="G26" s="29">
        <f>BoardQty*1</f>
        <v>1</v>
      </c>
      <c r="H26" s="30" t="str">
        <f>IF(MIN(L26,R26,X26,AD26,AJ26,AP26,AV26,BB26)&lt;&gt;0,MIN(L26,R26,X26,AD26,AJ26,AP26,AV26,BB26),"")</f>
        <v/>
      </c>
      <c r="I26" s="31" t="str">
        <f>IF(AND(ISNUMBER(G26),ISNUMBER(H26)),G26*H26,"")</f>
        <v/>
      </c>
    </row>
    <row r="27" spans="1:9">
      <c r="A27" s="29" t="s">
        <v>130</v>
      </c>
      <c r="B27" s="29" t="s">
        <v>128</v>
      </c>
      <c r="D27" s="29" t="s">
        <v>131</v>
      </c>
      <c r="G27" s="29">
        <f>BoardQty*1</f>
        <v>1</v>
      </c>
      <c r="H27" s="30" t="str">
        <f>IF(MIN(L27,R27,X27,AD27,AJ27,AP27,AV27,BB27)&lt;&gt;0,MIN(L27,R27,X27,AD27,AJ27,AP27,AV27,BB27),"")</f>
        <v/>
      </c>
      <c r="I27" s="31" t="str">
        <f>IF(AND(ISNUMBER(G27),ISNUMBER(H27)),G27*H27,"")</f>
        <v/>
      </c>
    </row>
    <row r="28" spans="1:9" ht="30.0" customHeight="1">
      <c r="A28" s="29" t="s">
        <v>136</v>
      </c>
      <c r="B28" s="29" t="s">
        <v>135</v>
      </c>
      <c r="D28" s="29" t="s">
        <v>137</v>
      </c>
      <c r="F28" s="29" t="s">
        <v>139</v>
      </c>
      <c r="G28" s="29">
        <f>BoardQty*1</f>
        <v>1</v>
      </c>
      <c r="H28" s="30" t="str">
        <f>IF(MIN(L28,R28,X28,AD28,AJ28,AP28,AV28,BB28)&lt;&gt;0,MIN(L28,R28,X28,AD28,AJ28,AP28,AV28,BB28),"")</f>
        <v/>
      </c>
      <c r="I28" s="31" t="str">
        <f>IF(AND(ISNUMBER(G28),ISNUMBER(H28)),G28*H28,"")</f>
        <v/>
      </c>
    </row>
    <row r="29" spans="1:9">
      <c r="A29" s="29" t="s">
        <v>144</v>
      </c>
      <c r="B29" s="29" t="s">
        <v>145</v>
      </c>
      <c r="D29" s="29" t="s">
        <v>146</v>
      </c>
      <c r="G29" s="29">
        <f>BoardQty*1</f>
        <v>1</v>
      </c>
      <c r="H29" s="30" t="str">
        <f>IF(MIN(L29,R29,X29,AD29,AJ29,AP29,AV29,BB29)&lt;&gt;0,MIN(L29,R29,X29,AD29,AJ29,AP29,AV29,BB29),"")</f>
        <v/>
      </c>
      <c r="I29" s="31" t="str">
        <f>IF(AND(ISNUMBER(G29),ISNUMBER(H29)),G29*H29,"")</f>
        <v/>
      </c>
    </row>
    <row r="30" spans="1:9" ht="30.0" customHeight="1">
      <c r="A30" s="29" t="s">
        <v>151</v>
      </c>
      <c r="B30" s="29" t="s">
        <v>150</v>
      </c>
      <c r="D30" s="29" t="s">
        <v>152</v>
      </c>
      <c r="F30" s="29" t="s">
        <v>154</v>
      </c>
      <c r="G30" s="29">
        <f>BoardQty*1</f>
        <v>1</v>
      </c>
      <c r="H30" s="30" t="str">
        <f>IF(MIN(L30,R30,X30,AD30,AJ30,AP30,AV30,BB30)&lt;&gt;0,MIN(L30,R30,X30,AD30,AJ30,AP30,AV30,BB30),"")</f>
        <v/>
      </c>
      <c r="I30" s="31" t="str">
        <f>IF(AND(ISNUMBER(G30),ISNUMBER(H30)),G30*H30,"")</f>
        <v/>
      </c>
    </row>
    <row r="31" spans="1:9">
      <c r="A31" s="29" t="s">
        <v>159</v>
      </c>
      <c r="B31" s="29" t="s">
        <v>160</v>
      </c>
      <c r="D31" s="29" t="s">
        <v>161</v>
      </c>
      <c r="G31" s="29">
        <f>BoardQty*1</f>
        <v>1</v>
      </c>
      <c r="H31" s="30" t="str">
        <f>IF(MIN(L31,R31,X31,AD31,AJ31,AP31,AV31,BB31)&lt;&gt;0,MIN(L31,R31,X31,AD31,AJ31,AP31,AV31,BB31),"")</f>
        <v/>
      </c>
      <c r="I31" s="31" t="str">
        <f>IF(AND(ISNUMBER(G31),ISNUMBER(H31)),G31*H31,"")</f>
        <v/>
      </c>
    </row>
    <row r="32" spans="1:9">
      <c r="A32" s="29" t="s">
        <v>166</v>
      </c>
      <c r="B32" s="29" t="s">
        <v>249</v>
      </c>
      <c r="D32" s="29" t="s">
        <v>168</v>
      </c>
      <c r="G32" s="29">
        <f>CEILING(BoardQty*2,1)</f>
        <v>2</v>
      </c>
      <c r="H32" s="30" t="str">
        <f>IF(MIN(L32,R32,X32,AD32,AJ32,AP32,AV32,BB32)&lt;&gt;0,MIN(L32,R32,X32,AD32,AJ32,AP32,AV32,BB32),"")</f>
        <v/>
      </c>
      <c r="I32" s="31" t="str">
        <f>IF(AND(ISNUMBER(G32),ISNUMBER(H32)),G32*H32,"")</f>
        <v/>
      </c>
    </row>
    <row r="33" spans="1:56">
      <c r="A33" s="29" t="s">
        <v>173</v>
      </c>
      <c r="B33" s="29" t="s">
        <v>174</v>
      </c>
      <c r="D33" s="29" t="s">
        <v>168</v>
      </c>
      <c r="G33" s="29">
        <f>CEILING(BoardQty*6,1)</f>
        <v>6</v>
      </c>
      <c r="H33" s="30" t="str">
        <f>IF(MIN(L33,R33,X33,AD33,AJ33,AP33,AV33,BB33)&lt;&gt;0,MIN(L33,R33,X33,AD33,AJ33,AP33,AV33,BB33),"")</f>
        <v/>
      </c>
      <c r="I33" s="31" t="str">
        <f>IF(AND(ISNUMBER(G33),ISNUMBER(H33)),G33*H33,"")</f>
        <v/>
      </c>
    </row>
    <row r="34" spans="1:56">
      <c r="A34" s="29" t="s">
        <v>177</v>
      </c>
      <c r="B34" s="29" t="s">
        <v>178</v>
      </c>
      <c r="D34" s="29" t="s">
        <v>168</v>
      </c>
      <c r="G34" s="29">
        <f>BoardQty*1</f>
        <v>1</v>
      </c>
      <c r="H34" s="30" t="str">
        <f>IF(MIN(L34,R34,X34,AD34,AJ34,AP34,AV34,BB34)&lt;&gt;0,MIN(L34,R34,X34,AD34,AJ34,AP34,AV34,BB34),"")</f>
        <v/>
      </c>
      <c r="I34" s="31" t="str">
        <f>IF(AND(ISNUMBER(G34),ISNUMBER(H34)),G34*H34,"")</f>
        <v/>
      </c>
    </row>
    <row r="35" spans="1:56">
      <c r="A35" s="29" t="s">
        <v>183</v>
      </c>
      <c r="B35" s="29" t="s">
        <v>184</v>
      </c>
      <c r="D35" s="29" t="s">
        <v>185</v>
      </c>
      <c r="G35" s="29">
        <f>BoardQty*1</f>
        <v>1</v>
      </c>
      <c r="H35" s="30" t="str">
        <f>IF(MIN(L35,R35,X35,AD35,AJ35,AP35,AV35,BB35)&lt;&gt;0,MIN(L35,R35,X35,AD35,AJ35,AP35,AV35,BB35),"")</f>
        <v/>
      </c>
      <c r="I35" s="31" t="str">
        <f>IF(AND(ISNUMBER(G35),ISNUMBER(H35)),G35*H35,"")</f>
        <v/>
      </c>
    </row>
    <row r="36" spans="1:56">
      <c r="A36" s="29" t="s">
        <v>190</v>
      </c>
      <c r="B36" s="29" t="s">
        <v>191</v>
      </c>
      <c r="D36" s="29" t="s">
        <v>192</v>
      </c>
      <c r="G36" s="29">
        <f>CEILING(BoardQty*3,1)</f>
        <v>3</v>
      </c>
      <c r="H36" s="30" t="str">
        <f>IF(MIN(L36,R36,X36,AD36,AJ36,AP36,AV36,BB36)&lt;&gt;0,MIN(L36,R36,X36,AD36,AJ36,AP36,AV36,BB36),"")</f>
        <v/>
      </c>
      <c r="I36" s="31" t="str">
        <f>IF(AND(ISNUMBER(G36),ISNUMBER(H36)),G36*H36,"")</f>
        <v/>
      </c>
    </row>
    <row r="37" spans="1:56" ht="30.0" customHeight="1">
      <c r="A37" s="29" t="s">
        <v>196</v>
      </c>
      <c r="B37" s="29" t="s">
        <v>195</v>
      </c>
      <c r="D37" s="29" t="s">
        <v>197</v>
      </c>
      <c r="G37" s="29">
        <f>CEILING(BoardQty*18,1)</f>
        <v>18</v>
      </c>
      <c r="H37" s="30" t="str">
        <f>IF(MIN(L37,R37,X37,AD37,AJ37,AP37,AV37,BB37)&lt;&gt;0,MIN(L37,R37,X37,AD37,AJ37,AP37,AV37,BB37),"")</f>
        <v/>
      </c>
      <c r="I37" s="31" t="str">
        <f>IF(AND(ISNUMBER(G37),ISNUMBER(H37)),G37*H37,"")</f>
        <v/>
      </c>
    </row>
    <row r="38" spans="1:56">
      <c r="A38" s="29" t="s">
        <v>201</v>
      </c>
      <c r="B38" s="29" t="s">
        <v>200</v>
      </c>
      <c r="D38" s="29" t="s">
        <v>202</v>
      </c>
      <c r="E38" s="29" t="s">
        <v>250</v>
      </c>
      <c r="G38" s="29">
        <f>BoardQty*1</f>
        <v>1</v>
      </c>
      <c r="H38" s="30" t="str">
        <f>IF(MIN(L38,R38,X38,AD38,AJ38,AP38,AV38,BB38)&lt;&gt;0,MIN(L38,R38,X38,AD38,AJ38,AP38,AV38,BB38),"")</f>
        <v/>
      </c>
      <c r="I38" s="31" t="str">
        <f>IF(AND(ISNUMBER(G38),ISNUMBER(H38)),G38*H38,"")</f>
        <v/>
      </c>
    </row>
    <row r="39" spans="1:56">
      <c r="A39" s="29" t="s">
        <v>209</v>
      </c>
      <c r="B39" s="29" t="s">
        <v>208</v>
      </c>
      <c r="D39" s="29" t="s">
        <v>210</v>
      </c>
      <c r="G39" s="29">
        <f>BoardQty*1</f>
        <v>1</v>
      </c>
      <c r="H39" s="30" t="str">
        <f>IF(MIN(L39,R39,X39,AD39,AJ39,AP39,AV39,BB39)&lt;&gt;0,MIN(L39,R39,X39,AD39,AJ39,AP39,AV39,BB39),"")</f>
        <v/>
      </c>
      <c r="I39" s="31" t="str">
        <f>IF(AND(ISNUMBER(G39),ISNUMBER(H39)),G39*H39,"")</f>
        <v/>
      </c>
    </row>
    <row r="40" spans="1:56">
      <c r="A40" s="29" t="s">
        <v>215</v>
      </c>
      <c r="B40" s="29" t="s">
        <v>216</v>
      </c>
      <c r="D40" s="29" t="s">
        <v>217</v>
      </c>
      <c r="F40" s="29" t="s">
        <v>219</v>
      </c>
      <c r="G40" s="29">
        <f>BoardQty*1</f>
        <v>1</v>
      </c>
      <c r="H40" s="30" t="str">
        <f>IF(MIN(L40,R40,X40,AD40,AJ40,AP40,AV40,BB40)&lt;&gt;0,MIN(L40,R40,X40,AD40,AJ40,AP40,AV40,BB40),"")</f>
        <v/>
      </c>
      <c r="I40" s="31" t="str">
        <f>IF(AND(ISNUMBER(G40),ISNUMBER(H40)),G40*H40,"")</f>
        <v/>
      </c>
    </row>
    <row r="41" spans="1:56">
      <c r="A41" s="29" t="s">
        <v>223</v>
      </c>
      <c r="B41" s="29" t="s">
        <v>224</v>
      </c>
      <c r="D41" s="29" t="s">
        <v>225</v>
      </c>
      <c r="G41" s="29">
        <f>BoardQty*1</f>
        <v>1</v>
      </c>
      <c r="H41" s="30" t="str">
        <f>IF(MIN(L41,R41,X41,AD41,AJ41,AP41,AV41,BB41)&lt;&gt;0,MIN(L41,R41,X41,AD41,AJ41,AP41,AV41,BB41),"")</f>
        <v/>
      </c>
      <c r="I41" s="31" t="str">
        <f>IF(AND(ISNUMBER(G41),ISNUMBER(H41)),G41*H41,"")</f>
        <v/>
      </c>
    </row>
    <row r="43" spans="1:56">
      <c r="H43" s="15" t="s">
        <v>264</v>
      </c>
      <c r="I43" s="17">
        <f>SUM(N43,T43,Z43,AF43,AL43,AR43,AX43,BD43)</f>
        <v>0</v>
      </c>
      <c r="J43" s="32" t="s">
        <v>256</v>
      </c>
      <c r="K43" s="18" t="str">
        <f>IFERROR(IF(COUNTIF(K10:K41,"&gt;0")&gt;0,COUNTIF(K10:K41,"&gt;0")&amp;" of "&amp;(ROWS(M10:M41)-COUNTBLANK(M10:M41))&amp;" parts purchased",""),"")</f>
        <v/>
      </c>
      <c r="N43" s="17">
        <f>SUMIF(K10:K41,"&gt;0",N10:N41)</f>
        <v>0</v>
      </c>
      <c r="P43" s="32" t="s">
        <v>256</v>
      </c>
      <c r="Q43" s="18" t="str">
        <f>IFERROR(IF(COUNTIF(Q10:Q41,"&gt;0")&gt;0,COUNTIF(Q10:Q41,"&gt;0")&amp;" of "&amp;(ROWS(S10:S41)-COUNTBLANK(S10:S41))&amp;" parts purchased",""),"")</f>
        <v/>
      </c>
      <c r="T43" s="17">
        <f>SUMIF(Q10:Q41,"&gt;0",T10:T41)</f>
        <v>0</v>
      </c>
      <c r="V43" s="32" t="s">
        <v>256</v>
      </c>
      <c r="W43" s="18" t="str">
        <f>IFERROR(IF(COUNTIF(W10:W41,"&gt;0")&gt;0,COUNTIF(W10:W41,"&gt;0")&amp;" of "&amp;(ROWS(Y10:Y41)-COUNTBLANK(Y10:Y41))&amp;" parts purchased",""),"")</f>
        <v/>
      </c>
      <c r="Z43" s="17">
        <f>SUMIF(W10:W41,"&gt;0",Z10:Z41)</f>
        <v>0</v>
      </c>
      <c r="AB43" s="32" t="s">
        <v>256</v>
      </c>
      <c r="AC43" s="18" t="str">
        <f>IFERROR(IF(COUNTIF(AC10:AC41,"&gt;0")&gt;0,COUNTIF(AC10:AC41,"&gt;0")&amp;" of "&amp;(ROWS(AE10:AE41)-COUNTBLANK(AE10:AE41))&amp;" parts purchased",""),"")</f>
        <v/>
      </c>
      <c r="AF43" s="17">
        <f>SUMIF(AC10:AC41,"&gt;0",AF10:AF41)</f>
        <v>0</v>
      </c>
      <c r="AH43" s="32" t="s">
        <v>256</v>
      </c>
      <c r="AI43" s="18" t="str">
        <f>IFERROR(IF(COUNTIF(AI10:AI41,"&gt;0")&gt;0,COUNTIF(AI10:AI41,"&gt;0")&amp;" of "&amp;(ROWS(AK10:AK41)-COUNTBLANK(AK10:AK41))&amp;" parts purchased",""),"")</f>
        <v/>
      </c>
      <c r="AL43" s="17">
        <f>SUMIF(AI10:AI41,"&gt;0",AL10:AL41)</f>
        <v>0</v>
      </c>
      <c r="AN43" s="32" t="s">
        <v>256</v>
      </c>
      <c r="AO43" s="18" t="str">
        <f>IFERROR(IF(COUNTIF(AO10:AO41,"&gt;0")&gt;0,COUNTIF(AO10:AO41,"&gt;0")&amp;" of "&amp;(ROWS(AQ10:AQ41)-COUNTBLANK(AQ10:AQ41))&amp;" parts purchased",""),"")</f>
        <v/>
      </c>
      <c r="AR43" s="17">
        <f>SUMIF(AO10:AO41,"&gt;0",AR10:AR41)</f>
        <v>0</v>
      </c>
      <c r="AT43" s="32" t="s">
        <v>256</v>
      </c>
      <c r="AU43" s="18" t="str">
        <f>IFERROR(IF(COUNTIF(AU10:AU41,"&gt;0")&gt;0,COUNTIF(AU10:AU41,"&gt;0")&amp;" of "&amp;(ROWS(AW10:AW41)-COUNTBLANK(AW10:AW41))&amp;" parts purchased",""),"")</f>
        <v/>
      </c>
      <c r="AX43" s="17">
        <f>SUMIF(AU10:AU41,"&gt;0",AX10:AX41)</f>
        <v>0</v>
      </c>
      <c r="AZ43" s="32" t="s">
        <v>256</v>
      </c>
      <c r="BA43" s="18" t="str">
        <f>IFERROR(IF(COUNTIF(BA10:BA41,"&gt;0")&gt;0,COUNTIF(BA10:BA41,"&gt;0")&amp;" of "&amp;(ROWS(BC10:BC41)-COUNTBLANK(BC10:BC41))&amp;" parts purchased",""),"")</f>
        <v/>
      </c>
      <c r="BD43" s="17">
        <f>SUMIF(BA10:BA41,"&gt;0",BD10:BD41)</f>
        <v>0</v>
      </c>
    </row>
    <row r="44" spans="1:56">
      <c r="A44" s="33" t="s">
        <v>269</v>
      </c>
      <c r="B44" s="34" t="s">
        <v>270</v>
      </c>
      <c r="H44" s="35" t="s">
        <v>265</v>
      </c>
      <c r="K44" s="36" t="str">
        <f>CONCATENATE(K77,K78,K79,K80,K81,K82,K83,K84,K85,K86,K87,K88,K89,K90,K91,K92,K93,K94,K95,K96,K97,K98,K99,K100,K101,K102,K103,K104,K105,K106,K107,K108)</f>
        <v/>
      </c>
      <c r="Q44" s="36" t="str">
        <f>CONCATENATE(Q77,Q78,Q79,Q80,Q81,Q82,Q83,Q84,Q85,Q86,Q87,Q88,Q89,Q90,Q91,Q92,Q93,Q94,Q95,Q96,Q97,Q98,Q99,Q100,Q101,Q102,Q103,Q104,Q105,Q106,Q107,Q108)</f>
        <v/>
      </c>
      <c r="W44" s="36" t="str">
        <f>CONCATENATE(W77,W78,W79,W80,W81,W82,W83,W84,W85,W86,W87,W88,W89,W90,W91,W92,W93,W94,W95,W96,W97,W98,W99,W100,W101,W102,W103,W104,W105,W106,W107,W108)</f>
        <v/>
      </c>
      <c r="AC44" s="36" t="str">
        <f>CONCATENATE(AC109,AC77,AC78,AC79,AC80,AC81,AC82,AC83,AC84,AC85,AC86,AC87,AC88,AC89,AC90,AC91,AC92,AC93,AC94,AC95,AC96,AC97,AC98,AC99,AC100,AC101,AC102,AC103,AC104,AC105,AC106,AC107,AC108)</f>
        <v>Copy this header and order to a CSV
file and use it for JLCPCB 
manufacturer PCB house.
The multipart components that use
"#" symbol are not allowed by JLCPCB.</v>
      </c>
      <c r="AI44" s="36" t="str">
        <f>CONCATENATE(AI77,AI78,AI79,AI80,AI81,AI82,AI83,AI84,AI85,AI86,AI87,AI88,AI89,AI90,AI91,AI92,AI93,AI94,AI95,AI96,AI97,AI98,AI99,AI100,AI101,AI102,AI103,AI104,AI105,AI106,AI107,AI108)</f>
        <v/>
      </c>
      <c r="AO44" s="36" t="str">
        <f>CONCATENATE(AO77,AO78,AO79,AO80,AO81,AO82,AO83,AO84,AO85,AO86,AO87,AO88,AO89,AO90,AO91,AO92,AO93,AO94,AO95,AO96,AO97,AO98,AO99,AO100,AO101,AO102,AO103,AO104,AO105,AO106,AO107,AO108)</f>
        <v/>
      </c>
      <c r="AU44" s="36" t="str">
        <f>CONCATENATE(AU77,AU78,AU79,AU80,AU81,AU82,AU83,AU84,AU85,AU86,AU87,AU88,AU89,AU90,AU91,AU92,AU93,AU94,AU95,AU96,AU97,AU98,AU99,AU100,AU101,AU102,AU103,AU104,AU105,AU106,AU107,AU108)</f>
        <v/>
      </c>
      <c r="BA44" s="36" t="str">
        <f>CONCATENATE(BA77,BA78,BA79,BA80,BA81,BA82,BA83,BA84,BA85,BA86,BA87,BA88,BA89,BA90,BA91,BA92,BA93,BA94,BA95,BA96,BA97,BA98,BA99,BA100,BA101,BA102,BA103,BA104,BA105,BA106,BA107,BA108)</f>
        <v/>
      </c>
    </row>
    <row r="45" spans="1:56">
      <c r="A45" s="37" t="s">
        <v>271</v>
      </c>
    </row>
    <row r="77" spans="11:53" ht="30" hidden="1" customHeight="1">
      <c r="K77" t="str">
        <f t="array" ref="K77:K108">IF(ISNUMBER(K10:K41)*(K10:K41&gt;=M10:M41)*(O10:O41&lt;&gt;""),O10:O41&amp;","&amp;TEXT(ROUNDUP(K10:K41/IF(ISNUMBER(M10:M41),M10:M41,1),0)*M10:M41,"##0")&amp;","&amp;SUBSTITUTE(SUBSTITUTE(IF(PURCHASE_DESCRIPTION&lt;&gt;"",PURCHASE_DESCRIPTION&amp;":","")&amp;A10:A41,",",";"),"
"," ")&amp;CHAR(10),"")</f>
        <v/>
      </c>
      <c r="Q77" t="str">
        <f t="array" ref="Q77:Q108">IF(ISNUMBER(Q10:Q41)*(Q10:Q41&gt;=S10:S41)*(U10:U41&lt;&gt;""),TEXT(ROUNDUP(Q10:Q41/IF(ISNUMBER(S10:S41),S10:S41,1),0)*S10:S41,"##0")&amp;","&amp;U10:U41&amp;","&amp;SUBSTITUTE(SUBSTITUTE(IF(PURCHASE_DESCRIPTION&lt;&gt;"",PURCHASE_DESCRIPTION&amp;":","")&amp;A10:A41,",",";"),"
"," ")&amp;CHAR(10),"")</f>
        <v/>
      </c>
      <c r="W77" t="str">
        <f t="array" ref="W77:W108">IF(ISNUMBER(W10:W41)*(W10:W41&gt;=Y10:Y41)*(AA10:AA41&lt;&gt;""),AA10:AA41&amp;","&amp;TEXT(ROUNDUP(W10:W41/IF(ISNUMBER(Y10:Y41),Y10:Y41,1),0)*Y10:Y41,"##0")&amp;","&amp;LEFT(SUBSTITUTE(SUBSTITUTE(IF(PURCHASE_DESCRIPTION&lt;&gt;"",PURCHASE_DESCRIPTION&amp;":","")&amp;C10:C41,",",";"),"
"," "),30)&amp;","&amp;LEFT(SUBSTITUTE(SUBSTITUTE(IF(PURCHASE_DESCRIPTION&lt;&gt;"",PURCHASE_DESCRIPTION&amp;":","")&amp;A10:A41,",",";"),"
"," "),30)&amp;CHAR(10),"")</f>
        <v/>
      </c>
      <c r="AC77" t="str">
        <f t="array" ref="AC77:AC108">IF(ISNUMBER(AC10:AC41)*(AC10:AC41&gt;=AE10:AE41)*(AG10:AG41&lt;&gt;""),TEXT(ROUNDUP(AC10:AC41/IF(ISNUMBER(AE10:AE41),AE10:AE41,1),0)*AE10:AE41,"##0")&amp;","&amp;SUBSTITUTE(SUBSTITUTE(IF(PURCHASE_DESCRIPTION&lt;&gt;"",PURCHASE_DESCRIPTION&amp;":","")&amp;A10:A41,",",";"),"
"," ")&amp;","&amp;SUBSTITUTE(SUBSTITUTE(IF(PURCHASE_DESCRIPTION&lt;&gt;"",PURCHASE_DESCRIPTION&amp;":","")&amp;D10:D41,",",";"),"
"," ")&amp;","&amp;AG10:AG41&amp;CHAR(10),"")</f>
        <v/>
      </c>
      <c r="AI77" t="str">
        <f t="array" ref="AI77:AI108">IF(ISNUMBER(AI10:AI41)*(AI10:AI41&gt;=AK10:AK41)*(AM10:AM41&lt;&gt;""),AM10:AM41&amp;"|"&amp;TEXT(ROUNDUP(AI10:AI41/IF(ISNUMBER(AK10:AK41),AK10:AK41,1),0)*AK10:AK41,"##0")&amp;"|"&amp;SUBSTITUTE(SUBSTITUTE(SUBSTITUTE(IF(PURCHASE_DESCRIPTION&lt;&gt;"",PURCHASE_DESCRIPTION&amp;":","")&amp;A10:A41,"|",";")," ","_"),"
","_")&amp;CHAR(10),"")</f>
        <v/>
      </c>
      <c r="AO77" t="str">
        <f t="array" ref="AO77:AO108">IF(ISNUMBER(AO10:AO41)*(AO10:AO41&gt;=AQ10:AQ41)*(AS10:AS41&lt;&gt;""),AS10:AS41&amp;","&amp;TEXT(ROUNDUP(AO10:AO41/IF(ISNUMBER(AQ10:AQ41),AQ10:AQ41,1),0)*AQ10:AQ41,"##0")&amp;","&amp;SUBSTITUTE(SUBSTITUTE(IF(PURCHASE_DESCRIPTION&lt;&gt;"",PURCHASE_DESCRIPTION&amp;":","")&amp;A10:A41,",",";"),"
"," ")&amp;","&amp;SUBSTITUTE(SUBSTITUTE(IF(PURCHASE_DESCRIPTION&lt;&gt;"",PURCHASE_DESCRIPTION&amp;":","")&amp;C10:C41,",",";"),"
"," ")&amp;CHAR(10),"")</f>
        <v/>
      </c>
      <c r="AU77" t="str">
        <f t="array" ref="AU77:AU108">IF(ISNUMBER(AU10:AU41)*(AU10:AU41&gt;=AW10:AW41)*(AY10:AY41&lt;&gt;""),AY10:AY41&amp;","&amp;TEXT(ROUNDUP(AU10:AU41/IF(ISNUMBER(AW10:AW41),AW10:AW41,1),0)*AW10:AW41,"##0")&amp;","&amp;""&amp;","&amp;""&amp;","&amp;""&amp;","&amp;F10:F41&amp;","&amp;SUBSTITUTE(SUBSTITUTE(IF(PURCHASE_DESCRIPTION&lt;&gt;"",PURCHASE_DESCRIPTION&amp;":","")&amp;A10:A41,",",";"),"
"," ")&amp;CHAR(10),"")</f>
        <v/>
      </c>
      <c r="BA77" t="str">
        <f t="array" ref="BA77:BA108">IF(ISNUMBER(BA10:BA41)*(BA10:BA41&gt;=BC10:BC41)*(BE10:BE41&lt;&gt;""),BE10:BE41&amp;" "&amp;TEXT(ROUNDUP(BA10:BA41/IF(ISNUMBER(BC10:BC41),BC10:BC41,1),0)*BC10:BC41,"##0")&amp;" "&amp;SUBSTITUTE(SUBSTITUTE(IF(PURCHASE_DESCRIPTION&lt;&gt;"",PURCHASE_DESCRIPTION&amp;":","")&amp;A10:A41," ",";"),"
",";")&amp;CHAR(10),"")</f>
        <v/>
      </c>
    </row>
    <row r="78" spans="11:53" ht="30" hidden="1" customHeight="1">
      <c r="K78">
        <v>0</v>
      </c>
      <c r="Q78">
        <v>0</v>
      </c>
      <c r="W78">
        <v>0</v>
      </c>
      <c r="AC78">
        <v>0</v>
      </c>
      <c r="AI78">
        <v>0</v>
      </c>
      <c r="AO78">
        <v>0</v>
      </c>
      <c r="AU78">
        <v>0</v>
      </c>
      <c r="BA78">
        <v>0</v>
      </c>
    </row>
    <row r="79" spans="11:53" ht="30" hidden="1" customHeight="1">
      <c r="K79">
        <v>0</v>
      </c>
      <c r="Q79">
        <v>0</v>
      </c>
      <c r="W79">
        <v>0</v>
      </c>
      <c r="AC79">
        <v>0</v>
      </c>
      <c r="AI79">
        <v>0</v>
      </c>
      <c r="AO79">
        <v>0</v>
      </c>
      <c r="AU79">
        <v>0</v>
      </c>
      <c r="BA79">
        <v>0</v>
      </c>
    </row>
    <row r="80" spans="11:53" ht="30" hidden="1" customHeight="1">
      <c r="K80">
        <v>0</v>
      </c>
      <c r="Q80">
        <v>0</v>
      </c>
      <c r="W80">
        <v>0</v>
      </c>
      <c r="AC80">
        <v>0</v>
      </c>
      <c r="AI80">
        <v>0</v>
      </c>
      <c r="AO80">
        <v>0</v>
      </c>
      <c r="AU80">
        <v>0</v>
      </c>
      <c r="BA80">
        <v>0</v>
      </c>
    </row>
    <row r="81" spans="11:53" ht="30" hidden="1" customHeight="1">
      <c r="K81">
        <v>0</v>
      </c>
      <c r="Q81">
        <v>0</v>
      </c>
      <c r="W81">
        <v>0</v>
      </c>
      <c r="AC81">
        <v>0</v>
      </c>
      <c r="AI81">
        <v>0</v>
      </c>
      <c r="AO81">
        <v>0</v>
      </c>
      <c r="AU81">
        <v>0</v>
      </c>
      <c r="BA81">
        <v>0</v>
      </c>
    </row>
    <row r="82" spans="11:53" ht="30" hidden="1" customHeight="1">
      <c r="K82">
        <v>0</v>
      </c>
      <c r="Q82">
        <v>0</v>
      </c>
      <c r="W82">
        <v>0</v>
      </c>
      <c r="AC82">
        <v>0</v>
      </c>
      <c r="AI82">
        <v>0</v>
      </c>
      <c r="AO82">
        <v>0</v>
      </c>
      <c r="AU82">
        <v>0</v>
      </c>
      <c r="BA82">
        <v>0</v>
      </c>
    </row>
    <row r="83" spans="11:53" ht="30" hidden="1" customHeight="1">
      <c r="K83">
        <v>0</v>
      </c>
      <c r="Q83">
        <v>0</v>
      </c>
      <c r="W83">
        <v>0</v>
      </c>
      <c r="AC83">
        <v>0</v>
      </c>
      <c r="AI83">
        <v>0</v>
      </c>
      <c r="AO83">
        <v>0</v>
      </c>
      <c r="AU83">
        <v>0</v>
      </c>
      <c r="BA83">
        <v>0</v>
      </c>
    </row>
    <row r="84" spans="11:53" ht="30" hidden="1" customHeight="1">
      <c r="K84">
        <v>0</v>
      </c>
      <c r="Q84">
        <v>0</v>
      </c>
      <c r="W84">
        <v>0</v>
      </c>
      <c r="AC84">
        <v>0</v>
      </c>
      <c r="AI84">
        <v>0</v>
      </c>
      <c r="AO84">
        <v>0</v>
      </c>
      <c r="AU84">
        <v>0</v>
      </c>
      <c r="BA84">
        <v>0</v>
      </c>
    </row>
    <row r="85" spans="11:53" ht="30" hidden="1" customHeight="1">
      <c r="K85">
        <v>0</v>
      </c>
      <c r="Q85">
        <v>0</v>
      </c>
      <c r="W85">
        <v>0</v>
      </c>
      <c r="AC85">
        <v>0</v>
      </c>
      <c r="AI85">
        <v>0</v>
      </c>
      <c r="AO85">
        <v>0</v>
      </c>
      <c r="AU85">
        <v>0</v>
      </c>
      <c r="BA85">
        <v>0</v>
      </c>
    </row>
    <row r="86" spans="11:53" ht="30" hidden="1" customHeight="1">
      <c r="K86">
        <v>0</v>
      </c>
      <c r="Q86">
        <v>0</v>
      </c>
      <c r="W86">
        <v>0</v>
      </c>
      <c r="AC86">
        <v>0</v>
      </c>
      <c r="AI86">
        <v>0</v>
      </c>
      <c r="AO86">
        <v>0</v>
      </c>
      <c r="AU86">
        <v>0</v>
      </c>
      <c r="BA86">
        <v>0</v>
      </c>
    </row>
    <row r="87" spans="11:53" ht="30" hidden="1" customHeight="1">
      <c r="K87">
        <v>0</v>
      </c>
      <c r="Q87">
        <v>0</v>
      </c>
      <c r="W87">
        <v>0</v>
      </c>
      <c r="AC87">
        <v>0</v>
      </c>
      <c r="AI87">
        <v>0</v>
      </c>
      <c r="AO87">
        <v>0</v>
      </c>
      <c r="AU87">
        <v>0</v>
      </c>
      <c r="BA87">
        <v>0</v>
      </c>
    </row>
    <row r="88" spans="11:53" ht="30" hidden="1" customHeight="1">
      <c r="K88">
        <v>0</v>
      </c>
      <c r="Q88">
        <v>0</v>
      </c>
      <c r="W88">
        <v>0</v>
      </c>
      <c r="AC88">
        <v>0</v>
      </c>
      <c r="AI88">
        <v>0</v>
      </c>
      <c r="AO88">
        <v>0</v>
      </c>
      <c r="AU88">
        <v>0</v>
      </c>
      <c r="BA88">
        <v>0</v>
      </c>
    </row>
    <row r="89" spans="11:53" ht="30" hidden="1" customHeight="1">
      <c r="K89">
        <v>0</v>
      </c>
      <c r="Q89">
        <v>0</v>
      </c>
      <c r="W89">
        <v>0</v>
      </c>
      <c r="AC89">
        <v>0</v>
      </c>
      <c r="AI89">
        <v>0</v>
      </c>
      <c r="AO89">
        <v>0</v>
      </c>
      <c r="AU89">
        <v>0</v>
      </c>
      <c r="BA89">
        <v>0</v>
      </c>
    </row>
    <row r="90" spans="11:53" ht="30" hidden="1" customHeight="1">
      <c r="K90">
        <v>0</v>
      </c>
      <c r="Q90">
        <v>0</v>
      </c>
      <c r="W90">
        <v>0</v>
      </c>
      <c r="AC90">
        <v>0</v>
      </c>
      <c r="AI90">
        <v>0</v>
      </c>
      <c r="AO90">
        <v>0</v>
      </c>
      <c r="AU90">
        <v>0</v>
      </c>
      <c r="BA90">
        <v>0</v>
      </c>
    </row>
    <row r="91" spans="11:53" ht="30" hidden="1" customHeight="1">
      <c r="K91">
        <v>0</v>
      </c>
      <c r="Q91">
        <v>0</v>
      </c>
      <c r="W91">
        <v>0</v>
      </c>
      <c r="AC91">
        <v>0</v>
      </c>
      <c r="AI91">
        <v>0</v>
      </c>
      <c r="AO91">
        <v>0</v>
      </c>
      <c r="AU91">
        <v>0</v>
      </c>
      <c r="BA91">
        <v>0</v>
      </c>
    </row>
    <row r="92" spans="11:53" ht="30" hidden="1" customHeight="1">
      <c r="K92">
        <v>0</v>
      </c>
      <c r="Q92">
        <v>0</v>
      </c>
      <c r="W92">
        <v>0</v>
      </c>
      <c r="AC92">
        <v>0</v>
      </c>
      <c r="AI92">
        <v>0</v>
      </c>
      <c r="AO92">
        <v>0</v>
      </c>
      <c r="AU92">
        <v>0</v>
      </c>
      <c r="BA92">
        <v>0</v>
      </c>
    </row>
    <row r="93" spans="11:53" ht="30" hidden="1" customHeight="1">
      <c r="K93">
        <v>0</v>
      </c>
      <c r="Q93">
        <v>0</v>
      </c>
      <c r="W93">
        <v>0</v>
      </c>
      <c r="AC93">
        <v>0</v>
      </c>
      <c r="AI93">
        <v>0</v>
      </c>
      <c r="AO93">
        <v>0</v>
      </c>
      <c r="AU93">
        <v>0</v>
      </c>
      <c r="BA93">
        <v>0</v>
      </c>
    </row>
    <row r="94" spans="11:53" ht="30" hidden="1" customHeight="1">
      <c r="K94">
        <v>0</v>
      </c>
      <c r="Q94">
        <v>0</v>
      </c>
      <c r="W94">
        <v>0</v>
      </c>
      <c r="AC94">
        <v>0</v>
      </c>
      <c r="AI94">
        <v>0</v>
      </c>
      <c r="AO94">
        <v>0</v>
      </c>
      <c r="AU94">
        <v>0</v>
      </c>
      <c r="BA94">
        <v>0</v>
      </c>
    </row>
    <row r="95" spans="11:53" ht="30" hidden="1" customHeight="1">
      <c r="K95">
        <v>0</v>
      </c>
      <c r="Q95">
        <v>0</v>
      </c>
      <c r="W95">
        <v>0</v>
      </c>
      <c r="AC95">
        <v>0</v>
      </c>
      <c r="AI95">
        <v>0</v>
      </c>
      <c r="AO95">
        <v>0</v>
      </c>
      <c r="AU95">
        <v>0</v>
      </c>
      <c r="BA95">
        <v>0</v>
      </c>
    </row>
    <row r="96" spans="11:53" ht="30" hidden="1" customHeight="1">
      <c r="K96">
        <v>0</v>
      </c>
      <c r="Q96">
        <v>0</v>
      </c>
      <c r="W96">
        <v>0</v>
      </c>
      <c r="AC96">
        <v>0</v>
      </c>
      <c r="AI96">
        <v>0</v>
      </c>
      <c r="AO96">
        <v>0</v>
      </c>
      <c r="AU96">
        <v>0</v>
      </c>
      <c r="BA96">
        <v>0</v>
      </c>
    </row>
    <row r="97" spans="11:53" ht="30" hidden="1" customHeight="1">
      <c r="K97">
        <v>0</v>
      </c>
      <c r="Q97">
        <v>0</v>
      </c>
      <c r="W97">
        <v>0</v>
      </c>
      <c r="AC97">
        <v>0</v>
      </c>
      <c r="AI97">
        <v>0</v>
      </c>
      <c r="AO97">
        <v>0</v>
      </c>
      <c r="AU97">
        <v>0</v>
      </c>
      <c r="BA97">
        <v>0</v>
      </c>
    </row>
    <row r="98" spans="11:53" ht="30" hidden="1" customHeight="1">
      <c r="K98">
        <v>0</v>
      </c>
      <c r="Q98">
        <v>0</v>
      </c>
      <c r="W98">
        <v>0</v>
      </c>
      <c r="AC98">
        <v>0</v>
      </c>
      <c r="AI98">
        <v>0</v>
      </c>
      <c r="AO98">
        <v>0</v>
      </c>
      <c r="AU98">
        <v>0</v>
      </c>
      <c r="BA98">
        <v>0</v>
      </c>
    </row>
    <row r="99" spans="11:53" ht="30" hidden="1" customHeight="1">
      <c r="K99">
        <v>0</v>
      </c>
      <c r="Q99">
        <v>0</v>
      </c>
      <c r="W99">
        <v>0</v>
      </c>
      <c r="AC99">
        <v>0</v>
      </c>
      <c r="AI99">
        <v>0</v>
      </c>
      <c r="AO99">
        <v>0</v>
      </c>
      <c r="AU99">
        <v>0</v>
      </c>
      <c r="BA99">
        <v>0</v>
      </c>
    </row>
    <row r="100" spans="11:53" ht="30" hidden="1" customHeight="1">
      <c r="K100">
        <v>0</v>
      </c>
      <c r="Q100">
        <v>0</v>
      </c>
      <c r="W100">
        <v>0</v>
      </c>
      <c r="AC100">
        <v>0</v>
      </c>
      <c r="AI100">
        <v>0</v>
      </c>
      <c r="AO100">
        <v>0</v>
      </c>
      <c r="AU100">
        <v>0</v>
      </c>
      <c r="BA100">
        <v>0</v>
      </c>
    </row>
    <row r="101" spans="11:53" ht="30" hidden="1" customHeight="1">
      <c r="K101">
        <v>0</v>
      </c>
      <c r="Q101">
        <v>0</v>
      </c>
      <c r="W101">
        <v>0</v>
      </c>
      <c r="AC101">
        <v>0</v>
      </c>
      <c r="AI101">
        <v>0</v>
      </c>
      <c r="AO101">
        <v>0</v>
      </c>
      <c r="AU101">
        <v>0</v>
      </c>
      <c r="BA101">
        <v>0</v>
      </c>
    </row>
    <row r="102" spans="11:53" ht="30" hidden="1" customHeight="1">
      <c r="K102">
        <v>0</v>
      </c>
      <c r="Q102">
        <v>0</v>
      </c>
      <c r="W102">
        <v>0</v>
      </c>
      <c r="AC102">
        <v>0</v>
      </c>
      <c r="AI102">
        <v>0</v>
      </c>
      <c r="AO102">
        <v>0</v>
      </c>
      <c r="AU102">
        <v>0</v>
      </c>
      <c r="BA102">
        <v>0</v>
      </c>
    </row>
    <row r="103" spans="11:53" ht="30" hidden="1" customHeight="1">
      <c r="K103">
        <v>0</v>
      </c>
      <c r="Q103">
        <v>0</v>
      </c>
      <c r="W103">
        <v>0</v>
      </c>
      <c r="AC103">
        <v>0</v>
      </c>
      <c r="AI103">
        <v>0</v>
      </c>
      <c r="AO103">
        <v>0</v>
      </c>
      <c r="AU103">
        <v>0</v>
      </c>
      <c r="BA103">
        <v>0</v>
      </c>
    </row>
    <row r="104" spans="11:53" ht="30" hidden="1" customHeight="1">
      <c r="K104">
        <v>0</v>
      </c>
      <c r="Q104">
        <v>0</v>
      </c>
      <c r="W104">
        <v>0</v>
      </c>
      <c r="AC104">
        <v>0</v>
      </c>
      <c r="AI104">
        <v>0</v>
      </c>
      <c r="AO104">
        <v>0</v>
      </c>
      <c r="AU104">
        <v>0</v>
      </c>
      <c r="BA104">
        <v>0</v>
      </c>
    </row>
    <row r="105" spans="11:53" ht="30" hidden="1" customHeight="1">
      <c r="K105">
        <v>0</v>
      </c>
      <c r="Q105">
        <v>0</v>
      </c>
      <c r="W105">
        <v>0</v>
      </c>
      <c r="AC105">
        <v>0</v>
      </c>
      <c r="AI105">
        <v>0</v>
      </c>
      <c r="AO105">
        <v>0</v>
      </c>
      <c r="AU105">
        <v>0</v>
      </c>
      <c r="BA105">
        <v>0</v>
      </c>
    </row>
    <row r="106" spans="11:53" ht="30" hidden="1" customHeight="1">
      <c r="K106">
        <v>0</v>
      </c>
      <c r="Q106">
        <v>0</v>
      </c>
      <c r="W106">
        <v>0</v>
      </c>
      <c r="AC106">
        <v>0</v>
      </c>
      <c r="AI106">
        <v>0</v>
      </c>
      <c r="AO106">
        <v>0</v>
      </c>
      <c r="AU106">
        <v>0</v>
      </c>
      <c r="BA106">
        <v>0</v>
      </c>
    </row>
    <row r="107" spans="11:53" ht="30" hidden="1" customHeight="1">
      <c r="K107">
        <v>0</v>
      </c>
      <c r="Q107">
        <v>0</v>
      </c>
      <c r="W107">
        <v>0</v>
      </c>
      <c r="AC107">
        <v>0</v>
      </c>
      <c r="AI107">
        <v>0</v>
      </c>
      <c r="AO107">
        <v>0</v>
      </c>
      <c r="AU107">
        <v>0</v>
      </c>
      <c r="BA107">
        <v>0</v>
      </c>
    </row>
    <row r="108" spans="11:53" ht="30" hidden="1" customHeight="1">
      <c r="K108">
        <v>0</v>
      </c>
      <c r="Q108">
        <v>0</v>
      </c>
      <c r="W108">
        <v>0</v>
      </c>
      <c r="AC108">
        <v>0</v>
      </c>
      <c r="AI108">
        <v>0</v>
      </c>
      <c r="AO108">
        <v>0</v>
      </c>
      <c r="AU108">
        <v>0</v>
      </c>
      <c r="BA108">
        <v>0</v>
      </c>
    </row>
    <row r="109" spans="11:53" ht="30" hidden="1" customHeight="1">
      <c r="AC109" t="str">
        <f>IFERROR(IF(COUNTIFS(AC10:AC41,"&gt;0",AF10:AF41,"&lt;&gt;")&gt;0,"Quantity,Comment,Designator,Footprint,LCSC Part #(optional)"&amp;CHAR(10),""),"")</f>
        <v/>
      </c>
    </row>
  </sheetData>
  <mergeCells count="18">
    <mergeCell ref="A8:I8"/>
    <mergeCell ref="J8:O8"/>
    <mergeCell ref="K44:N76"/>
    <mergeCell ref="P8:U8"/>
    <mergeCell ref="Q44:T76"/>
    <mergeCell ref="V8:AA8"/>
    <mergeCell ref="W44:Z76"/>
    <mergeCell ref="AB8:AG8"/>
    <mergeCell ref="AC44:AF76"/>
    <mergeCell ref="AH8:AM8"/>
    <mergeCell ref="AI44:AL76"/>
    <mergeCell ref="AN8:AS8"/>
    <mergeCell ref="AO44:AR76"/>
    <mergeCell ref="AT8:AY8"/>
    <mergeCell ref="AU44:AX76"/>
    <mergeCell ref="AZ8:BE8"/>
    <mergeCell ref="BA44:BD76"/>
    <mergeCell ref="D1:I1"/>
  </mergeCells>
  <conditionalFormatting sqref="G10">
    <cfRule type="expression" dxfId="0" priority="1">
      <formula>AND(ISBLANK(F10),ISBLANK(N10),ISBLANK(T10),ISBLANK(Z10),ISBLANK(AF10),ISBLANK(AL10),ISBLANK(AR10),ISBLANK(AX10),ISBLANK(BD10))</formula>
    </cfRule>
    <cfRule type="expression" dxfId="1" priority="2">
      <formula>IF(SUM(J10,P10,V10,AB10,AH10,AN10,AT10,AZ10)=0,1,0)</formula>
    </cfRule>
    <cfRule type="cellIs" dxfId="2" priority="3" operator="greaterThan">
      <formula>SUM(J10,P10,V10,AB10,AH10,AN10,AT10,AZ10)</formula>
    </cfRule>
    <cfRule type="cellIs" dxfId="3" priority="4" operator="greaterThan">
      <formula>SUM(IF(ISNUMBER(L10),K10,0),IF(ISNUMBER(R10),Q10,0),IF(ISNUMBER(X10),W10,0),IF(ISNUMBER(AD10),AC10,0),IF(ISNUMBER(AJ10),AI10,0),IF(ISNUMBER(AP10),AO10,0),IF(ISNUMBER(AV10),AU10,0),IF(ISNUMBER(BB10),BA10,0))</formula>
    </cfRule>
  </conditionalFormatting>
  <conditionalFormatting sqref="G11">
    <cfRule type="expression" dxfId="0" priority="5">
      <formula>AND(ISBLANK(F11),ISBLANK(N11),ISBLANK(T11),ISBLANK(Z11),ISBLANK(AF11),ISBLANK(AL11),ISBLANK(AR11),ISBLANK(AX11),ISBLANK(BD11))</formula>
    </cfRule>
    <cfRule type="expression" dxfId="1" priority="6">
      <formula>IF(SUM(J11,P11,V11,AB11,AH11,AN11,AT11,AZ11)=0,1,0)</formula>
    </cfRule>
    <cfRule type="cellIs" dxfId="2" priority="7" operator="greaterThan">
      <formula>SUM(J11,P11,V11,AB11,AH11,AN11,AT11,AZ11)</formula>
    </cfRule>
    <cfRule type="cellIs" dxfId="3" priority="8" operator="greaterThan">
      <formula>SUM(IF(ISNUMBER(L11),K11,0),IF(ISNUMBER(R11),Q11,0),IF(ISNUMBER(X11),W11,0),IF(ISNUMBER(AD11),AC11,0),IF(ISNUMBER(AJ11),AI11,0),IF(ISNUMBER(AP11),AO11,0),IF(ISNUMBER(AV11),AU11,0),IF(ISNUMBER(BB11),BA11,0))</formula>
    </cfRule>
  </conditionalFormatting>
  <conditionalFormatting sqref="G12">
    <cfRule type="expression" dxfId="0" priority="9">
      <formula>AND(ISBLANK(F12),ISBLANK(N12),ISBLANK(T12),ISBLANK(Z12),ISBLANK(AF12),ISBLANK(AL12),ISBLANK(AR12),ISBLANK(AX12),ISBLANK(BD12))</formula>
    </cfRule>
    <cfRule type="expression" dxfId="1" priority="10">
      <formula>IF(SUM(J12,P12,V12,AB12,AH12,AN12,AT12,AZ12)=0,1,0)</formula>
    </cfRule>
    <cfRule type="cellIs" dxfId="2" priority="11" operator="greaterThan">
      <formula>SUM(J12,P12,V12,AB12,AH12,AN12,AT12,AZ12)</formula>
    </cfRule>
    <cfRule type="cellIs" dxfId="3" priority="12" operator="greaterThan">
      <formula>SUM(IF(ISNUMBER(L12),K12,0),IF(ISNUMBER(R12),Q12,0),IF(ISNUMBER(X12),W12,0),IF(ISNUMBER(AD12),AC12,0),IF(ISNUMBER(AJ12),AI12,0),IF(ISNUMBER(AP12),AO12,0),IF(ISNUMBER(AV12),AU12,0),IF(ISNUMBER(BB12),BA12,0))</formula>
    </cfRule>
  </conditionalFormatting>
  <conditionalFormatting sqref="G13">
    <cfRule type="expression" dxfId="0" priority="13">
      <formula>AND(ISBLANK(F13),ISBLANK(N13),ISBLANK(T13),ISBLANK(Z13),ISBLANK(AF13),ISBLANK(AL13),ISBLANK(AR13),ISBLANK(AX13),ISBLANK(BD13))</formula>
    </cfRule>
    <cfRule type="expression" dxfId="1" priority="14">
      <formula>IF(SUM(J13,P13,V13,AB13,AH13,AN13,AT13,AZ13)=0,1,0)</formula>
    </cfRule>
    <cfRule type="cellIs" dxfId="2" priority="15" operator="greaterThan">
      <formula>SUM(J13,P13,V13,AB13,AH13,AN13,AT13,AZ13)</formula>
    </cfRule>
    <cfRule type="cellIs" dxfId="3" priority="16" operator="greaterThan">
      <formula>SUM(IF(ISNUMBER(L13),K13,0),IF(ISNUMBER(R13),Q13,0),IF(ISNUMBER(X13),W13,0),IF(ISNUMBER(AD13),AC13,0),IF(ISNUMBER(AJ13),AI13,0),IF(ISNUMBER(AP13),AO13,0),IF(ISNUMBER(AV13),AU13,0),IF(ISNUMBER(BB13),BA13,0))</formula>
    </cfRule>
  </conditionalFormatting>
  <conditionalFormatting sqref="G14">
    <cfRule type="expression" dxfId="0" priority="17">
      <formula>AND(ISBLANK(F14),ISBLANK(N14),ISBLANK(T14),ISBLANK(Z14),ISBLANK(AF14),ISBLANK(AL14),ISBLANK(AR14),ISBLANK(AX14),ISBLANK(BD14))</formula>
    </cfRule>
    <cfRule type="expression" dxfId="1" priority="18">
      <formula>IF(SUM(J14,P14,V14,AB14,AH14,AN14,AT14,AZ14)=0,1,0)</formula>
    </cfRule>
    <cfRule type="cellIs" dxfId="2" priority="19" operator="greaterThan">
      <formula>SUM(J14,P14,V14,AB14,AH14,AN14,AT14,AZ14)</formula>
    </cfRule>
    <cfRule type="cellIs" dxfId="3" priority="20" operator="greaterThan">
      <formula>SUM(IF(ISNUMBER(L14),K14,0),IF(ISNUMBER(R14),Q14,0),IF(ISNUMBER(X14),W14,0),IF(ISNUMBER(AD14),AC14,0),IF(ISNUMBER(AJ14),AI14,0),IF(ISNUMBER(AP14),AO14,0),IF(ISNUMBER(AV14),AU14,0),IF(ISNUMBER(BB14),BA14,0))</formula>
    </cfRule>
  </conditionalFormatting>
  <conditionalFormatting sqref="G15">
    <cfRule type="expression" dxfId="0" priority="21">
      <formula>AND(ISBLANK(F15),ISBLANK(N15),ISBLANK(T15),ISBLANK(Z15),ISBLANK(AF15),ISBLANK(AL15),ISBLANK(AR15),ISBLANK(AX15),ISBLANK(BD15))</formula>
    </cfRule>
    <cfRule type="expression" dxfId="1" priority="22">
      <formula>IF(SUM(J15,P15,V15,AB15,AH15,AN15,AT15,AZ15)=0,1,0)</formula>
    </cfRule>
    <cfRule type="cellIs" dxfId="2" priority="23" operator="greaterThan">
      <formula>SUM(J15,P15,V15,AB15,AH15,AN15,AT15,AZ15)</formula>
    </cfRule>
    <cfRule type="cellIs" dxfId="3" priority="24" operator="greaterThan">
      <formula>SUM(IF(ISNUMBER(L15),K15,0),IF(ISNUMBER(R15),Q15,0),IF(ISNUMBER(X15),W15,0),IF(ISNUMBER(AD15),AC15,0),IF(ISNUMBER(AJ15),AI15,0),IF(ISNUMBER(AP15),AO15,0),IF(ISNUMBER(AV15),AU15,0),IF(ISNUMBER(BB15),BA15,0))</formula>
    </cfRule>
  </conditionalFormatting>
  <conditionalFormatting sqref="G16">
    <cfRule type="expression" dxfId="0" priority="25">
      <formula>AND(ISBLANK(F16),ISBLANK(N16),ISBLANK(T16),ISBLANK(Z16),ISBLANK(AF16),ISBLANK(AL16),ISBLANK(AR16),ISBLANK(AX16),ISBLANK(BD16))</formula>
    </cfRule>
    <cfRule type="expression" dxfId="1" priority="26">
      <formula>IF(SUM(J16,P16,V16,AB16,AH16,AN16,AT16,AZ16)=0,1,0)</formula>
    </cfRule>
    <cfRule type="cellIs" dxfId="2" priority="27" operator="greaterThan">
      <formula>SUM(J16,P16,V16,AB16,AH16,AN16,AT16,AZ16)</formula>
    </cfRule>
    <cfRule type="cellIs" dxfId="3" priority="28" operator="greaterThan">
      <formula>SUM(IF(ISNUMBER(L16),K16,0),IF(ISNUMBER(R16),Q16,0),IF(ISNUMBER(X16),W16,0),IF(ISNUMBER(AD16),AC16,0),IF(ISNUMBER(AJ16),AI16,0),IF(ISNUMBER(AP16),AO16,0),IF(ISNUMBER(AV16),AU16,0),IF(ISNUMBER(BB16),BA16,0))</formula>
    </cfRule>
  </conditionalFormatting>
  <conditionalFormatting sqref="G17">
    <cfRule type="expression" dxfId="0" priority="29">
      <formula>AND(ISBLANK(F17),ISBLANK(N17),ISBLANK(T17),ISBLANK(Z17),ISBLANK(AF17),ISBLANK(AL17),ISBLANK(AR17),ISBLANK(AX17),ISBLANK(BD17))</formula>
    </cfRule>
    <cfRule type="expression" dxfId="1" priority="30">
      <formula>IF(SUM(J17,P17,V17,AB17,AH17,AN17,AT17,AZ17)=0,1,0)</formula>
    </cfRule>
    <cfRule type="cellIs" dxfId="2" priority="31" operator="greaterThan">
      <formula>SUM(J17,P17,V17,AB17,AH17,AN17,AT17,AZ17)</formula>
    </cfRule>
    <cfRule type="cellIs" dxfId="3" priority="32" operator="greaterThan">
      <formula>SUM(IF(ISNUMBER(L17),K17,0),IF(ISNUMBER(R17),Q17,0),IF(ISNUMBER(X17),W17,0),IF(ISNUMBER(AD17),AC17,0),IF(ISNUMBER(AJ17),AI17,0),IF(ISNUMBER(AP17),AO17,0),IF(ISNUMBER(AV17),AU17,0),IF(ISNUMBER(BB17),BA17,0))</formula>
    </cfRule>
  </conditionalFormatting>
  <conditionalFormatting sqref="G18">
    <cfRule type="expression" dxfId="0" priority="33">
      <formula>AND(ISBLANK(F18),ISBLANK(N18),ISBLANK(T18),ISBLANK(Z18),ISBLANK(AF18),ISBLANK(AL18),ISBLANK(AR18),ISBLANK(AX18),ISBLANK(BD18))</formula>
    </cfRule>
    <cfRule type="expression" dxfId="1" priority="34">
      <formula>IF(SUM(J18,P18,V18,AB18,AH18,AN18,AT18,AZ18)=0,1,0)</formula>
    </cfRule>
    <cfRule type="cellIs" dxfId="2" priority="35" operator="greaterThan">
      <formula>SUM(J18,P18,V18,AB18,AH18,AN18,AT18,AZ18)</formula>
    </cfRule>
    <cfRule type="cellIs" dxfId="3" priority="36" operator="greaterThan">
      <formula>SUM(IF(ISNUMBER(L18),K18,0),IF(ISNUMBER(R18),Q18,0),IF(ISNUMBER(X18),W18,0),IF(ISNUMBER(AD18),AC18,0),IF(ISNUMBER(AJ18),AI18,0),IF(ISNUMBER(AP18),AO18,0),IF(ISNUMBER(AV18),AU18,0),IF(ISNUMBER(BB18),BA18,0))</formula>
    </cfRule>
  </conditionalFormatting>
  <conditionalFormatting sqref="G19">
    <cfRule type="expression" dxfId="0" priority="37">
      <formula>AND(ISBLANK(F19),ISBLANK(N19),ISBLANK(T19),ISBLANK(Z19),ISBLANK(AF19),ISBLANK(AL19),ISBLANK(AR19),ISBLANK(AX19),ISBLANK(BD19))</formula>
    </cfRule>
    <cfRule type="expression" dxfId="1" priority="38">
      <formula>IF(SUM(J19,P19,V19,AB19,AH19,AN19,AT19,AZ19)=0,1,0)</formula>
    </cfRule>
    <cfRule type="cellIs" dxfId="2" priority="39" operator="greaterThan">
      <formula>SUM(J19,P19,V19,AB19,AH19,AN19,AT19,AZ19)</formula>
    </cfRule>
    <cfRule type="cellIs" dxfId="3" priority="40" operator="greaterThan">
      <formula>SUM(IF(ISNUMBER(L19),K19,0),IF(ISNUMBER(R19),Q19,0),IF(ISNUMBER(X19),W19,0),IF(ISNUMBER(AD19),AC19,0),IF(ISNUMBER(AJ19),AI19,0),IF(ISNUMBER(AP19),AO19,0),IF(ISNUMBER(AV19),AU19,0),IF(ISNUMBER(BB19),BA19,0))</formula>
    </cfRule>
  </conditionalFormatting>
  <conditionalFormatting sqref="G20">
    <cfRule type="expression" dxfId="0" priority="41">
      <formula>AND(ISBLANK(F20),ISBLANK(N20),ISBLANK(T20),ISBLANK(Z20),ISBLANK(AF20),ISBLANK(AL20),ISBLANK(AR20),ISBLANK(AX20),ISBLANK(BD20))</formula>
    </cfRule>
    <cfRule type="expression" dxfId="1" priority="42">
      <formula>IF(SUM(J20,P20,V20,AB20,AH20,AN20,AT20,AZ20)=0,1,0)</formula>
    </cfRule>
    <cfRule type="cellIs" dxfId="2" priority="43" operator="greaterThan">
      <formula>SUM(J20,P20,V20,AB20,AH20,AN20,AT20,AZ20)</formula>
    </cfRule>
    <cfRule type="cellIs" dxfId="3" priority="44" operator="greaterThan">
      <formula>SUM(IF(ISNUMBER(L20),K20,0),IF(ISNUMBER(R20),Q20,0),IF(ISNUMBER(X20),W20,0),IF(ISNUMBER(AD20),AC20,0),IF(ISNUMBER(AJ20),AI20,0),IF(ISNUMBER(AP20),AO20,0),IF(ISNUMBER(AV20),AU20,0),IF(ISNUMBER(BB20),BA20,0))</formula>
    </cfRule>
  </conditionalFormatting>
  <conditionalFormatting sqref="G21">
    <cfRule type="expression" dxfId="0" priority="45">
      <formula>AND(ISBLANK(F21),ISBLANK(N21),ISBLANK(T21),ISBLANK(Z21),ISBLANK(AF21),ISBLANK(AL21),ISBLANK(AR21),ISBLANK(AX21),ISBLANK(BD21))</formula>
    </cfRule>
    <cfRule type="expression" dxfId="1" priority="46">
      <formula>IF(SUM(J21,P21,V21,AB21,AH21,AN21,AT21,AZ21)=0,1,0)</formula>
    </cfRule>
    <cfRule type="cellIs" dxfId="2" priority="47" operator="greaterThan">
      <formula>SUM(J21,P21,V21,AB21,AH21,AN21,AT21,AZ21)</formula>
    </cfRule>
    <cfRule type="cellIs" dxfId="3" priority="48" operator="greaterThan">
      <formula>SUM(IF(ISNUMBER(L21),K21,0),IF(ISNUMBER(R21),Q21,0),IF(ISNUMBER(X21),W21,0),IF(ISNUMBER(AD21),AC21,0),IF(ISNUMBER(AJ21),AI21,0),IF(ISNUMBER(AP21),AO21,0),IF(ISNUMBER(AV21),AU21,0),IF(ISNUMBER(BB21),BA21,0))</formula>
    </cfRule>
  </conditionalFormatting>
  <conditionalFormatting sqref="G22">
    <cfRule type="expression" dxfId="0" priority="49">
      <formula>AND(ISBLANK(F22),ISBLANK(N22),ISBLANK(T22),ISBLANK(Z22),ISBLANK(AF22),ISBLANK(AL22),ISBLANK(AR22),ISBLANK(AX22),ISBLANK(BD22))</formula>
    </cfRule>
    <cfRule type="expression" dxfId="1" priority="50">
      <formula>IF(SUM(J22,P22,V22,AB22,AH22,AN22,AT22,AZ22)=0,1,0)</formula>
    </cfRule>
    <cfRule type="cellIs" dxfId="2" priority="51" operator="greaterThan">
      <formula>SUM(J22,P22,V22,AB22,AH22,AN22,AT22,AZ22)</formula>
    </cfRule>
    <cfRule type="cellIs" dxfId="3" priority="52" operator="greaterThan">
      <formula>SUM(IF(ISNUMBER(L22),K22,0),IF(ISNUMBER(R22),Q22,0),IF(ISNUMBER(X22),W22,0),IF(ISNUMBER(AD22),AC22,0),IF(ISNUMBER(AJ22),AI22,0),IF(ISNUMBER(AP22),AO22,0),IF(ISNUMBER(AV22),AU22,0),IF(ISNUMBER(BB22),BA22,0))</formula>
    </cfRule>
  </conditionalFormatting>
  <conditionalFormatting sqref="G23">
    <cfRule type="expression" dxfId="0" priority="53">
      <formula>AND(ISBLANK(F23),ISBLANK(N23),ISBLANK(T23),ISBLANK(Z23),ISBLANK(AF23),ISBLANK(AL23),ISBLANK(AR23),ISBLANK(AX23),ISBLANK(BD23))</formula>
    </cfRule>
    <cfRule type="expression" dxfId="1" priority="54">
      <formula>IF(SUM(J23,P23,V23,AB23,AH23,AN23,AT23,AZ23)=0,1,0)</formula>
    </cfRule>
    <cfRule type="cellIs" dxfId="2" priority="55" operator="greaterThan">
      <formula>SUM(J23,P23,V23,AB23,AH23,AN23,AT23,AZ23)</formula>
    </cfRule>
    <cfRule type="cellIs" dxfId="3" priority="56" operator="greaterThan">
      <formula>SUM(IF(ISNUMBER(L23),K23,0),IF(ISNUMBER(R23),Q23,0),IF(ISNUMBER(X23),W23,0),IF(ISNUMBER(AD23),AC23,0),IF(ISNUMBER(AJ23),AI23,0),IF(ISNUMBER(AP23),AO23,0),IF(ISNUMBER(AV23),AU23,0),IF(ISNUMBER(BB23),BA23,0))</formula>
    </cfRule>
  </conditionalFormatting>
  <conditionalFormatting sqref="G24">
    <cfRule type="expression" dxfId="0" priority="57">
      <formula>AND(ISBLANK(F24),ISBLANK(N24),ISBLANK(T24),ISBLANK(Z24),ISBLANK(AF24),ISBLANK(AL24),ISBLANK(AR24),ISBLANK(AX24),ISBLANK(BD24))</formula>
    </cfRule>
    <cfRule type="expression" dxfId="1" priority="58">
      <formula>IF(SUM(J24,P24,V24,AB24,AH24,AN24,AT24,AZ24)=0,1,0)</formula>
    </cfRule>
    <cfRule type="cellIs" dxfId="2" priority="59" operator="greaterThan">
      <formula>SUM(J24,P24,V24,AB24,AH24,AN24,AT24,AZ24)</formula>
    </cfRule>
    <cfRule type="cellIs" dxfId="3" priority="60" operator="greaterThan">
      <formula>SUM(IF(ISNUMBER(L24),K24,0),IF(ISNUMBER(R24),Q24,0),IF(ISNUMBER(X24),W24,0),IF(ISNUMBER(AD24),AC24,0),IF(ISNUMBER(AJ24),AI24,0),IF(ISNUMBER(AP24),AO24,0),IF(ISNUMBER(AV24),AU24,0),IF(ISNUMBER(BB24),BA24,0))</formula>
    </cfRule>
  </conditionalFormatting>
  <conditionalFormatting sqref="G25">
    <cfRule type="expression" dxfId="0" priority="61">
      <formula>AND(ISBLANK(F25),ISBLANK(N25),ISBLANK(T25),ISBLANK(Z25),ISBLANK(AF25),ISBLANK(AL25),ISBLANK(AR25),ISBLANK(AX25),ISBLANK(BD25))</formula>
    </cfRule>
    <cfRule type="expression" dxfId="1" priority="62">
      <formula>IF(SUM(J25,P25,V25,AB25,AH25,AN25,AT25,AZ25)=0,1,0)</formula>
    </cfRule>
    <cfRule type="cellIs" dxfId="2" priority="63" operator="greaterThan">
      <formula>SUM(J25,P25,V25,AB25,AH25,AN25,AT25,AZ25)</formula>
    </cfRule>
    <cfRule type="cellIs" dxfId="3" priority="64" operator="greaterThan">
      <formula>SUM(IF(ISNUMBER(L25),K25,0),IF(ISNUMBER(R25),Q25,0),IF(ISNUMBER(X25),W25,0),IF(ISNUMBER(AD25),AC25,0),IF(ISNUMBER(AJ25),AI25,0),IF(ISNUMBER(AP25),AO25,0),IF(ISNUMBER(AV25),AU25,0),IF(ISNUMBER(BB25),BA25,0))</formula>
    </cfRule>
  </conditionalFormatting>
  <conditionalFormatting sqref="G26">
    <cfRule type="expression" dxfId="0" priority="65">
      <formula>AND(ISBLANK(F26),ISBLANK(N26),ISBLANK(T26),ISBLANK(Z26),ISBLANK(AF26),ISBLANK(AL26),ISBLANK(AR26),ISBLANK(AX26),ISBLANK(BD26))</formula>
    </cfRule>
    <cfRule type="expression" dxfId="1" priority="66">
      <formula>IF(SUM(J26,P26,V26,AB26,AH26,AN26,AT26,AZ26)=0,1,0)</formula>
    </cfRule>
    <cfRule type="cellIs" dxfId="2" priority="67" operator="greaterThan">
      <formula>SUM(J26,P26,V26,AB26,AH26,AN26,AT26,AZ26)</formula>
    </cfRule>
    <cfRule type="cellIs" dxfId="3" priority="68" operator="greaterThan">
      <formula>SUM(IF(ISNUMBER(L26),K26,0),IF(ISNUMBER(R26),Q26,0),IF(ISNUMBER(X26),W26,0),IF(ISNUMBER(AD26),AC26,0),IF(ISNUMBER(AJ26),AI26,0),IF(ISNUMBER(AP26),AO26,0),IF(ISNUMBER(AV26),AU26,0),IF(ISNUMBER(BB26),BA26,0))</formula>
    </cfRule>
  </conditionalFormatting>
  <conditionalFormatting sqref="G27">
    <cfRule type="expression" dxfId="0" priority="69">
      <formula>AND(ISBLANK(F27),ISBLANK(N27),ISBLANK(T27),ISBLANK(Z27),ISBLANK(AF27),ISBLANK(AL27),ISBLANK(AR27),ISBLANK(AX27),ISBLANK(BD27))</formula>
    </cfRule>
    <cfRule type="expression" dxfId="1" priority="70">
      <formula>IF(SUM(J27,P27,V27,AB27,AH27,AN27,AT27,AZ27)=0,1,0)</formula>
    </cfRule>
    <cfRule type="cellIs" dxfId="2" priority="71" operator="greaterThan">
      <formula>SUM(J27,P27,V27,AB27,AH27,AN27,AT27,AZ27)</formula>
    </cfRule>
    <cfRule type="cellIs" dxfId="3" priority="72" operator="greaterThan">
      <formula>SUM(IF(ISNUMBER(L27),K27,0),IF(ISNUMBER(R27),Q27,0),IF(ISNUMBER(X27),W27,0),IF(ISNUMBER(AD27),AC27,0),IF(ISNUMBER(AJ27),AI27,0),IF(ISNUMBER(AP27),AO27,0),IF(ISNUMBER(AV27),AU27,0),IF(ISNUMBER(BB27),BA27,0))</formula>
    </cfRule>
  </conditionalFormatting>
  <conditionalFormatting sqref="G28">
    <cfRule type="expression" dxfId="0" priority="73">
      <formula>AND(ISBLANK(F28),ISBLANK(N28),ISBLANK(T28),ISBLANK(Z28),ISBLANK(AF28),ISBLANK(AL28),ISBLANK(AR28),ISBLANK(AX28),ISBLANK(BD28))</formula>
    </cfRule>
    <cfRule type="expression" dxfId="1" priority="74">
      <formula>IF(SUM(J28,P28,V28,AB28,AH28,AN28,AT28,AZ28)=0,1,0)</formula>
    </cfRule>
    <cfRule type="cellIs" dxfId="2" priority="75" operator="greaterThan">
      <formula>SUM(J28,P28,V28,AB28,AH28,AN28,AT28,AZ28)</formula>
    </cfRule>
    <cfRule type="cellIs" dxfId="3" priority="76" operator="greaterThan">
      <formula>SUM(IF(ISNUMBER(L28),K28,0),IF(ISNUMBER(R28),Q28,0),IF(ISNUMBER(X28),W28,0),IF(ISNUMBER(AD28),AC28,0),IF(ISNUMBER(AJ28),AI28,0),IF(ISNUMBER(AP28),AO28,0),IF(ISNUMBER(AV28),AU28,0),IF(ISNUMBER(BB28),BA28,0))</formula>
    </cfRule>
  </conditionalFormatting>
  <conditionalFormatting sqref="G29">
    <cfRule type="expression" dxfId="0" priority="77">
      <formula>AND(ISBLANK(F29),ISBLANK(N29),ISBLANK(T29),ISBLANK(Z29),ISBLANK(AF29),ISBLANK(AL29),ISBLANK(AR29),ISBLANK(AX29),ISBLANK(BD29))</formula>
    </cfRule>
    <cfRule type="expression" dxfId="1" priority="78">
      <formula>IF(SUM(J29,P29,V29,AB29,AH29,AN29,AT29,AZ29)=0,1,0)</formula>
    </cfRule>
    <cfRule type="cellIs" dxfId="2" priority="79" operator="greaterThan">
      <formula>SUM(J29,P29,V29,AB29,AH29,AN29,AT29,AZ29)</formula>
    </cfRule>
    <cfRule type="cellIs" dxfId="3" priority="80" operator="greaterThan">
      <formula>SUM(IF(ISNUMBER(L29),K29,0),IF(ISNUMBER(R29),Q29,0),IF(ISNUMBER(X29),W29,0),IF(ISNUMBER(AD29),AC29,0),IF(ISNUMBER(AJ29),AI29,0),IF(ISNUMBER(AP29),AO29,0),IF(ISNUMBER(AV29),AU29,0),IF(ISNUMBER(BB29),BA29,0))</formula>
    </cfRule>
  </conditionalFormatting>
  <conditionalFormatting sqref="G30">
    <cfRule type="expression" dxfId="0" priority="81">
      <formula>AND(ISBLANK(F30),ISBLANK(N30),ISBLANK(T30),ISBLANK(Z30),ISBLANK(AF30),ISBLANK(AL30),ISBLANK(AR30),ISBLANK(AX30),ISBLANK(BD30))</formula>
    </cfRule>
    <cfRule type="expression" dxfId="1" priority="82">
      <formula>IF(SUM(J30,P30,V30,AB30,AH30,AN30,AT30,AZ30)=0,1,0)</formula>
    </cfRule>
    <cfRule type="cellIs" dxfId="2" priority="83" operator="greaterThan">
      <formula>SUM(J30,P30,V30,AB30,AH30,AN30,AT30,AZ30)</formula>
    </cfRule>
    <cfRule type="cellIs" dxfId="3" priority="84" operator="greaterThan">
      <formula>SUM(IF(ISNUMBER(L30),K30,0),IF(ISNUMBER(R30),Q30,0),IF(ISNUMBER(X30),W30,0),IF(ISNUMBER(AD30),AC30,0),IF(ISNUMBER(AJ30),AI30,0),IF(ISNUMBER(AP30),AO30,0),IF(ISNUMBER(AV30),AU30,0),IF(ISNUMBER(BB30),BA30,0))</formula>
    </cfRule>
  </conditionalFormatting>
  <conditionalFormatting sqref="G31">
    <cfRule type="expression" dxfId="0" priority="85">
      <formula>AND(ISBLANK(F31),ISBLANK(N31),ISBLANK(T31),ISBLANK(Z31),ISBLANK(AF31),ISBLANK(AL31),ISBLANK(AR31),ISBLANK(AX31),ISBLANK(BD31))</formula>
    </cfRule>
    <cfRule type="expression" dxfId="1" priority="86">
      <formula>IF(SUM(J31,P31,V31,AB31,AH31,AN31,AT31,AZ31)=0,1,0)</formula>
    </cfRule>
    <cfRule type="cellIs" dxfId="2" priority="87" operator="greaterThan">
      <formula>SUM(J31,P31,V31,AB31,AH31,AN31,AT31,AZ31)</formula>
    </cfRule>
    <cfRule type="cellIs" dxfId="3" priority="88" operator="greaterThan">
      <formula>SUM(IF(ISNUMBER(L31),K31,0),IF(ISNUMBER(R31),Q31,0),IF(ISNUMBER(X31),W31,0),IF(ISNUMBER(AD31),AC31,0),IF(ISNUMBER(AJ31),AI31,0),IF(ISNUMBER(AP31),AO31,0),IF(ISNUMBER(AV31),AU31,0),IF(ISNUMBER(BB31),BA31,0))</formula>
    </cfRule>
  </conditionalFormatting>
  <conditionalFormatting sqref="G32">
    <cfRule type="expression" dxfId="0" priority="89">
      <formula>AND(ISBLANK(F32),ISBLANK(N32),ISBLANK(T32),ISBLANK(Z32),ISBLANK(AF32),ISBLANK(AL32),ISBLANK(AR32),ISBLANK(AX32),ISBLANK(BD32))</formula>
    </cfRule>
    <cfRule type="expression" dxfId="1" priority="90">
      <formula>IF(SUM(J32,P32,V32,AB32,AH32,AN32,AT32,AZ32)=0,1,0)</formula>
    </cfRule>
    <cfRule type="cellIs" dxfId="2" priority="91" operator="greaterThan">
      <formula>SUM(J32,P32,V32,AB32,AH32,AN32,AT32,AZ32)</formula>
    </cfRule>
    <cfRule type="cellIs" dxfId="3" priority="92" operator="greaterThan">
      <formula>SUM(IF(ISNUMBER(L32),K32,0),IF(ISNUMBER(R32),Q32,0),IF(ISNUMBER(X32),W32,0),IF(ISNUMBER(AD32),AC32,0),IF(ISNUMBER(AJ32),AI32,0),IF(ISNUMBER(AP32),AO32,0),IF(ISNUMBER(AV32),AU32,0),IF(ISNUMBER(BB32),BA32,0))</formula>
    </cfRule>
  </conditionalFormatting>
  <conditionalFormatting sqref="G33">
    <cfRule type="expression" dxfId="0" priority="93">
      <formula>AND(ISBLANK(F33),ISBLANK(N33),ISBLANK(T33),ISBLANK(Z33),ISBLANK(AF33),ISBLANK(AL33),ISBLANK(AR33),ISBLANK(AX33),ISBLANK(BD33))</formula>
    </cfRule>
    <cfRule type="expression" dxfId="1" priority="94">
      <formula>IF(SUM(J33,P33,V33,AB33,AH33,AN33,AT33,AZ33)=0,1,0)</formula>
    </cfRule>
    <cfRule type="cellIs" dxfId="2" priority="95" operator="greaterThan">
      <formula>SUM(J33,P33,V33,AB33,AH33,AN33,AT33,AZ33)</formula>
    </cfRule>
    <cfRule type="cellIs" dxfId="3" priority="96" operator="greaterThan">
      <formula>SUM(IF(ISNUMBER(L33),K33,0),IF(ISNUMBER(R33),Q33,0),IF(ISNUMBER(X33),W33,0),IF(ISNUMBER(AD33),AC33,0),IF(ISNUMBER(AJ33),AI33,0),IF(ISNUMBER(AP33),AO33,0),IF(ISNUMBER(AV33),AU33,0),IF(ISNUMBER(BB33),BA33,0))</formula>
    </cfRule>
  </conditionalFormatting>
  <conditionalFormatting sqref="G34">
    <cfRule type="expression" dxfId="0" priority="97">
      <formula>AND(ISBLANK(F34),ISBLANK(N34),ISBLANK(T34),ISBLANK(Z34),ISBLANK(AF34),ISBLANK(AL34),ISBLANK(AR34),ISBLANK(AX34),ISBLANK(BD34))</formula>
    </cfRule>
    <cfRule type="expression" dxfId="1" priority="98">
      <formula>IF(SUM(J34,P34,V34,AB34,AH34,AN34,AT34,AZ34)=0,1,0)</formula>
    </cfRule>
    <cfRule type="cellIs" dxfId="2" priority="99" operator="greaterThan">
      <formula>SUM(J34,P34,V34,AB34,AH34,AN34,AT34,AZ34)</formula>
    </cfRule>
    <cfRule type="cellIs" dxfId="3" priority="100" operator="greaterThan">
      <formula>SUM(IF(ISNUMBER(L34),K34,0),IF(ISNUMBER(R34),Q34,0),IF(ISNUMBER(X34),W34,0),IF(ISNUMBER(AD34),AC34,0),IF(ISNUMBER(AJ34),AI34,0),IF(ISNUMBER(AP34),AO34,0),IF(ISNUMBER(AV34),AU34,0),IF(ISNUMBER(BB34),BA34,0))</formula>
    </cfRule>
  </conditionalFormatting>
  <conditionalFormatting sqref="G35">
    <cfRule type="expression" dxfId="0" priority="101">
      <formula>AND(ISBLANK(F35),ISBLANK(N35),ISBLANK(T35),ISBLANK(Z35),ISBLANK(AF35),ISBLANK(AL35),ISBLANK(AR35),ISBLANK(AX35),ISBLANK(BD35))</formula>
    </cfRule>
    <cfRule type="expression" dxfId="1" priority="102">
      <formula>IF(SUM(J35,P35,V35,AB35,AH35,AN35,AT35,AZ35)=0,1,0)</formula>
    </cfRule>
    <cfRule type="cellIs" dxfId="2" priority="103" operator="greaterThan">
      <formula>SUM(J35,P35,V35,AB35,AH35,AN35,AT35,AZ35)</formula>
    </cfRule>
    <cfRule type="cellIs" dxfId="3" priority="104" operator="greaterThan">
      <formula>SUM(IF(ISNUMBER(L35),K35,0),IF(ISNUMBER(R35),Q35,0),IF(ISNUMBER(X35),W35,0),IF(ISNUMBER(AD35),AC35,0),IF(ISNUMBER(AJ35),AI35,0),IF(ISNUMBER(AP35),AO35,0),IF(ISNUMBER(AV35),AU35,0),IF(ISNUMBER(BB35),BA35,0))</formula>
    </cfRule>
  </conditionalFormatting>
  <conditionalFormatting sqref="G36">
    <cfRule type="expression" dxfId="0" priority="105">
      <formula>AND(ISBLANK(F36),ISBLANK(N36),ISBLANK(T36),ISBLANK(Z36),ISBLANK(AF36),ISBLANK(AL36),ISBLANK(AR36),ISBLANK(AX36),ISBLANK(BD36))</formula>
    </cfRule>
    <cfRule type="expression" dxfId="1" priority="106">
      <formula>IF(SUM(J36,P36,V36,AB36,AH36,AN36,AT36,AZ36)=0,1,0)</formula>
    </cfRule>
    <cfRule type="cellIs" dxfId="2" priority="107" operator="greaterThan">
      <formula>SUM(J36,P36,V36,AB36,AH36,AN36,AT36,AZ36)</formula>
    </cfRule>
    <cfRule type="cellIs" dxfId="3" priority="108" operator="greaterThan">
      <formula>SUM(IF(ISNUMBER(L36),K36,0),IF(ISNUMBER(R36),Q36,0),IF(ISNUMBER(X36),W36,0),IF(ISNUMBER(AD36),AC36,0),IF(ISNUMBER(AJ36),AI36,0),IF(ISNUMBER(AP36),AO36,0),IF(ISNUMBER(AV36),AU36,0),IF(ISNUMBER(BB36),BA36,0))</formula>
    </cfRule>
  </conditionalFormatting>
  <conditionalFormatting sqref="G37">
    <cfRule type="expression" dxfId="0" priority="109">
      <formula>AND(ISBLANK(F37),ISBLANK(N37),ISBLANK(T37),ISBLANK(Z37),ISBLANK(AF37),ISBLANK(AL37),ISBLANK(AR37),ISBLANK(AX37),ISBLANK(BD37))</formula>
    </cfRule>
    <cfRule type="expression" dxfId="1" priority="110">
      <formula>IF(SUM(J37,P37,V37,AB37,AH37,AN37,AT37,AZ37)=0,1,0)</formula>
    </cfRule>
    <cfRule type="cellIs" dxfId="2" priority="111" operator="greaterThan">
      <formula>SUM(J37,P37,V37,AB37,AH37,AN37,AT37,AZ37)</formula>
    </cfRule>
    <cfRule type="cellIs" dxfId="3" priority="112" operator="greaterThan">
      <formula>SUM(IF(ISNUMBER(L37),K37,0),IF(ISNUMBER(R37),Q37,0),IF(ISNUMBER(X37),W37,0),IF(ISNUMBER(AD37),AC37,0),IF(ISNUMBER(AJ37),AI37,0),IF(ISNUMBER(AP37),AO37,0),IF(ISNUMBER(AV37),AU37,0),IF(ISNUMBER(BB37),BA37,0))</formula>
    </cfRule>
  </conditionalFormatting>
  <conditionalFormatting sqref="G38">
    <cfRule type="expression" dxfId="0" priority="113">
      <formula>AND(ISBLANK(F38),ISBLANK(N38),ISBLANK(T38),ISBLANK(Z38),ISBLANK(AF38),ISBLANK(AL38),ISBLANK(AR38),ISBLANK(AX38),ISBLANK(BD38))</formula>
    </cfRule>
    <cfRule type="expression" dxfId="1" priority="114">
      <formula>IF(SUM(J38,P38,V38,AB38,AH38,AN38,AT38,AZ38)=0,1,0)</formula>
    </cfRule>
    <cfRule type="cellIs" dxfId="2" priority="115" operator="greaterThan">
      <formula>SUM(J38,P38,V38,AB38,AH38,AN38,AT38,AZ38)</formula>
    </cfRule>
    <cfRule type="cellIs" dxfId="3" priority="116" operator="greaterThan">
      <formula>SUM(IF(ISNUMBER(L38),K38,0),IF(ISNUMBER(R38),Q38,0),IF(ISNUMBER(X38),W38,0),IF(ISNUMBER(AD38),AC38,0),IF(ISNUMBER(AJ38),AI38,0),IF(ISNUMBER(AP38),AO38,0),IF(ISNUMBER(AV38),AU38,0),IF(ISNUMBER(BB38),BA38,0))</formula>
    </cfRule>
  </conditionalFormatting>
  <conditionalFormatting sqref="G39">
    <cfRule type="expression" dxfId="0" priority="117">
      <formula>AND(ISBLANK(F39),ISBLANK(N39),ISBLANK(T39),ISBLANK(Z39),ISBLANK(AF39),ISBLANK(AL39),ISBLANK(AR39),ISBLANK(AX39),ISBLANK(BD39))</formula>
    </cfRule>
    <cfRule type="expression" dxfId="1" priority="118">
      <formula>IF(SUM(J39,P39,V39,AB39,AH39,AN39,AT39,AZ39)=0,1,0)</formula>
    </cfRule>
    <cfRule type="cellIs" dxfId="2" priority="119" operator="greaterThan">
      <formula>SUM(J39,P39,V39,AB39,AH39,AN39,AT39,AZ39)</formula>
    </cfRule>
    <cfRule type="cellIs" dxfId="3" priority="120" operator="greaterThan">
      <formula>SUM(IF(ISNUMBER(L39),K39,0),IF(ISNUMBER(R39),Q39,0),IF(ISNUMBER(X39),W39,0),IF(ISNUMBER(AD39),AC39,0),IF(ISNUMBER(AJ39),AI39,0),IF(ISNUMBER(AP39),AO39,0),IF(ISNUMBER(AV39),AU39,0),IF(ISNUMBER(BB39),BA39,0))</formula>
    </cfRule>
  </conditionalFormatting>
  <conditionalFormatting sqref="G40">
    <cfRule type="expression" dxfId="0" priority="121">
      <formula>AND(ISBLANK(F40),ISBLANK(N40),ISBLANK(T40),ISBLANK(Z40),ISBLANK(AF40),ISBLANK(AL40),ISBLANK(AR40),ISBLANK(AX40),ISBLANK(BD40))</formula>
    </cfRule>
    <cfRule type="expression" dxfId="1" priority="122">
      <formula>IF(SUM(J40,P40,V40,AB40,AH40,AN40,AT40,AZ40)=0,1,0)</formula>
    </cfRule>
    <cfRule type="cellIs" dxfId="2" priority="123" operator="greaterThan">
      <formula>SUM(J40,P40,V40,AB40,AH40,AN40,AT40,AZ40)</formula>
    </cfRule>
    <cfRule type="cellIs" dxfId="3" priority="124" operator="greaterThan">
      <formula>SUM(IF(ISNUMBER(L40),K40,0),IF(ISNUMBER(R40),Q40,0),IF(ISNUMBER(X40),W40,0),IF(ISNUMBER(AD40),AC40,0),IF(ISNUMBER(AJ40),AI40,0),IF(ISNUMBER(AP40),AO40,0),IF(ISNUMBER(AV40),AU40,0),IF(ISNUMBER(BB40),BA40,0))</formula>
    </cfRule>
  </conditionalFormatting>
  <conditionalFormatting sqref="G41">
    <cfRule type="expression" dxfId="0" priority="125">
      <formula>AND(ISBLANK(F41),ISBLANK(N41),ISBLANK(T41),ISBLANK(Z41),ISBLANK(AF41),ISBLANK(AL41),ISBLANK(AR41),ISBLANK(AX41),ISBLANK(BD41))</formula>
    </cfRule>
    <cfRule type="expression" dxfId="1" priority="126">
      <formula>IF(SUM(J41,P41,V41,AB41,AH41,AN41,AT41,AZ41)=0,1,0)</formula>
    </cfRule>
    <cfRule type="cellIs" dxfId="2" priority="127" operator="greaterThan">
      <formula>SUM(J41,P41,V41,AB41,AH41,AN41,AT41,AZ41)</formula>
    </cfRule>
    <cfRule type="cellIs" dxfId="3" priority="128" operator="greaterThan">
      <formula>SUM(IF(ISNUMBER(L41),K41,0),IF(ISNUMBER(R41),Q41,0),IF(ISNUMBER(X41),W41,0),IF(ISNUMBER(AD41),AC41,0),IF(ISNUMBER(AJ41),AI41,0),IF(ISNUMBER(AP41),AO41,0),IF(ISNUMBER(AV41),AU41,0),IF(ISNUMBER(BB41),BA41,0))</formula>
    </cfRule>
  </conditionalFormatting>
  <hyperlinks>
    <hyperlink ref="F21" r:id="rId1"/>
    <hyperlink ref="F26" r:id="rId2"/>
    <hyperlink ref="F28" r:id="rId3"/>
    <hyperlink ref="F30" r:id="rId4"/>
    <hyperlink ref="F40" r:id="rId5"/>
    <hyperlink ref="J43" r:id="rId6"/>
    <hyperlink ref="P43" r:id="rId7"/>
    <hyperlink ref="V43" r:id="rId8"/>
    <hyperlink ref="AB43" r:id="rId9"/>
    <hyperlink ref="AH43" r:id="rId10"/>
    <hyperlink ref="AN43" r:id="rId11"/>
    <hyperlink ref="AT43" r:id="rId12"/>
    <hyperlink ref="AZ43" r:id="rId13"/>
  </hyperlinks>
  <pageMargins left="0.7" right="0.7" top="0.75" bottom="0.75" header="0.3" footer="0.3"/>
  <drawing r:id="rId14"/>
  <legacyDrawing r:id="rId1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8" t="s">
        <v>272</v>
      </c>
    </row>
    <row r="2" spans="1:1">
      <c r="A2" s="6" t="s">
        <v>273</v>
      </c>
    </row>
    <row r="3" spans="1:1">
      <c r="A3" s="7" t="s">
        <v>274</v>
      </c>
    </row>
    <row r="4" spans="1:1">
      <c r="A4" s="9" t="s">
        <v>275</v>
      </c>
    </row>
    <row r="6" spans="1:1">
      <c r="A6" t="s">
        <v>276</v>
      </c>
    </row>
    <row r="7" spans="1:1">
      <c r="A7" s="38" t="s">
        <v>277</v>
      </c>
    </row>
    <row r="8" spans="1:1">
      <c r="A8" s="39" t="s">
        <v>278</v>
      </c>
    </row>
    <row r="9" spans="1:1">
      <c r="A9" s="40" t="s">
        <v>279</v>
      </c>
    </row>
    <row r="10" spans="1:1">
      <c r="A10" s="41" t="s">
        <v>280</v>
      </c>
    </row>
    <row r="11" spans="1:1">
      <c r="A11" s="42" t="s">
        <v>281</v>
      </c>
    </row>
    <row r="12" spans="1:1">
      <c r="A12" s="43" t="s">
        <v>282</v>
      </c>
    </row>
    <row r="13" spans="1:1">
      <c r="A13" s="44" t="s">
        <v>283</v>
      </c>
    </row>
    <row r="14" spans="1:1">
      <c r="A14" s="45" t="s">
        <v>284</v>
      </c>
    </row>
    <row r="15" spans="1:1">
      <c r="A15" s="4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2022-10-07T14:18:40Z</dcterms:created>
  <dcterms:modified xsi:type="dcterms:W3CDTF">2022-10-07T14:18:40Z</dcterms:modified>
</cp:coreProperties>
</file>