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6030"/>
  </bookViews>
  <sheets>
    <sheet name="2012 국가별-월간" sheetId="1" r:id="rId1"/>
  </sheets>
  <calcPr calcId="125725"/>
</workbook>
</file>

<file path=xl/calcChain.xml><?xml version="1.0" encoding="utf-8"?>
<calcChain xmlns="http://schemas.openxmlformats.org/spreadsheetml/2006/main">
  <c r="N142" i="1"/>
  <c r="N143" s="1"/>
  <c r="N146" s="1"/>
  <c r="M142"/>
  <c r="M143" s="1"/>
  <c r="M146" s="1"/>
  <c r="L142"/>
  <c r="L143" s="1"/>
  <c r="L146" s="1"/>
  <c r="K142"/>
  <c r="K143" s="1"/>
  <c r="K146" s="1"/>
  <c r="J142"/>
  <c r="J143" s="1"/>
  <c r="J146" s="1"/>
  <c r="I142"/>
  <c r="I143" s="1"/>
  <c r="I146" s="1"/>
  <c r="H142"/>
  <c r="H143" s="1"/>
  <c r="H146" s="1"/>
  <c r="G142"/>
  <c r="G143" s="1"/>
  <c r="G146" s="1"/>
  <c r="F142"/>
  <c r="F143" s="1"/>
  <c r="F146" s="1"/>
  <c r="E142"/>
  <c r="E143" s="1"/>
  <c r="E146" s="1"/>
  <c r="D142"/>
  <c r="D143" s="1"/>
  <c r="D146" s="1"/>
  <c r="C142"/>
  <c r="C143" s="1"/>
  <c r="C146" s="1"/>
  <c r="O141"/>
  <c r="H136"/>
  <c r="D135"/>
  <c r="C135"/>
  <c r="N133"/>
  <c r="N136" s="1"/>
  <c r="F133"/>
  <c r="F136" s="1"/>
  <c r="N132"/>
  <c r="M132"/>
  <c r="M133" s="1"/>
  <c r="M136" s="1"/>
  <c r="L132"/>
  <c r="L133" s="1"/>
  <c r="L136" s="1"/>
  <c r="K132"/>
  <c r="K133" s="1"/>
  <c r="K136" s="1"/>
  <c r="K138" s="1"/>
  <c r="J132"/>
  <c r="J133" s="1"/>
  <c r="J136" s="1"/>
  <c r="I132"/>
  <c r="I133" s="1"/>
  <c r="I136" s="1"/>
  <c r="H132"/>
  <c r="H133" s="1"/>
  <c r="G132"/>
  <c r="G133" s="1"/>
  <c r="G136" s="1"/>
  <c r="G138" s="1"/>
  <c r="F132"/>
  <c r="E132"/>
  <c r="E133" s="1"/>
  <c r="E136" s="1"/>
  <c r="D132"/>
  <c r="D133" s="1"/>
  <c r="D136" s="1"/>
  <c r="C132"/>
  <c r="C133" s="1"/>
  <c r="C136" s="1"/>
  <c r="C138" s="1"/>
  <c r="O131"/>
  <c r="I123"/>
  <c r="I126" s="1"/>
  <c r="N122"/>
  <c r="N123" s="1"/>
  <c r="N126" s="1"/>
  <c r="M122"/>
  <c r="M123" s="1"/>
  <c r="M126" s="1"/>
  <c r="L122"/>
  <c r="L123" s="1"/>
  <c r="L126" s="1"/>
  <c r="L128" s="1"/>
  <c r="K122"/>
  <c r="K123" s="1"/>
  <c r="K126" s="1"/>
  <c r="J122"/>
  <c r="J123" s="1"/>
  <c r="J126" s="1"/>
  <c r="I122"/>
  <c r="H122"/>
  <c r="H123" s="1"/>
  <c r="H126" s="1"/>
  <c r="G122"/>
  <c r="G123" s="1"/>
  <c r="G126" s="1"/>
  <c r="F122"/>
  <c r="F123" s="1"/>
  <c r="F126" s="1"/>
  <c r="E122"/>
  <c r="E123" s="1"/>
  <c r="E126" s="1"/>
  <c r="D122"/>
  <c r="D123" s="1"/>
  <c r="D126" s="1"/>
  <c r="D127" s="1"/>
  <c r="C122"/>
  <c r="C123" s="1"/>
  <c r="C126" s="1"/>
  <c r="O121"/>
  <c r="K118"/>
  <c r="C118"/>
  <c r="G117"/>
  <c r="N112"/>
  <c r="N113" s="1"/>
  <c r="N116" s="1"/>
  <c r="M112"/>
  <c r="M113" s="1"/>
  <c r="M116" s="1"/>
  <c r="L112"/>
  <c r="L113" s="1"/>
  <c r="L116" s="1"/>
  <c r="K112"/>
  <c r="K113" s="1"/>
  <c r="K116" s="1"/>
  <c r="K117" s="1"/>
  <c r="J112"/>
  <c r="J113" s="1"/>
  <c r="J116" s="1"/>
  <c r="I112"/>
  <c r="I113" s="1"/>
  <c r="I116" s="1"/>
  <c r="H112"/>
  <c r="H113" s="1"/>
  <c r="H116" s="1"/>
  <c r="G112"/>
  <c r="G113" s="1"/>
  <c r="G116" s="1"/>
  <c r="G118" s="1"/>
  <c r="F112"/>
  <c r="F113" s="1"/>
  <c r="F116" s="1"/>
  <c r="E112"/>
  <c r="E113" s="1"/>
  <c r="E116" s="1"/>
  <c r="D112"/>
  <c r="D113" s="1"/>
  <c r="D116" s="1"/>
  <c r="C112"/>
  <c r="C113" s="1"/>
  <c r="C116" s="1"/>
  <c r="C117" s="1"/>
  <c r="O111"/>
  <c r="N107"/>
  <c r="G103"/>
  <c r="G106" s="1"/>
  <c r="N102"/>
  <c r="N103" s="1"/>
  <c r="N106" s="1"/>
  <c r="N108" s="1"/>
  <c r="S18" s="1"/>
  <c r="M102"/>
  <c r="M103" s="1"/>
  <c r="M106" s="1"/>
  <c r="L102"/>
  <c r="L103" s="1"/>
  <c r="L106" s="1"/>
  <c r="K102"/>
  <c r="K103" s="1"/>
  <c r="K106" s="1"/>
  <c r="J102"/>
  <c r="J103" s="1"/>
  <c r="J106" s="1"/>
  <c r="J108" s="1"/>
  <c r="I102"/>
  <c r="I103" s="1"/>
  <c r="I106" s="1"/>
  <c r="H102"/>
  <c r="H103" s="1"/>
  <c r="H106" s="1"/>
  <c r="G102"/>
  <c r="F102"/>
  <c r="F103" s="1"/>
  <c r="F106" s="1"/>
  <c r="F108" s="1"/>
  <c r="E102"/>
  <c r="E103" s="1"/>
  <c r="E106" s="1"/>
  <c r="D102"/>
  <c r="D103" s="1"/>
  <c r="D106" s="1"/>
  <c r="C102"/>
  <c r="C103" s="1"/>
  <c r="C106" s="1"/>
  <c r="O101"/>
  <c r="N93"/>
  <c r="N96" s="1"/>
  <c r="F93"/>
  <c r="F96" s="1"/>
  <c r="N92"/>
  <c r="M92"/>
  <c r="M93" s="1"/>
  <c r="M96" s="1"/>
  <c r="M98" s="1"/>
  <c r="L92"/>
  <c r="L93" s="1"/>
  <c r="L96" s="1"/>
  <c r="K92"/>
  <c r="K93" s="1"/>
  <c r="K96" s="1"/>
  <c r="J92"/>
  <c r="J93" s="1"/>
  <c r="J96" s="1"/>
  <c r="I92"/>
  <c r="I93" s="1"/>
  <c r="I96" s="1"/>
  <c r="I97" s="1"/>
  <c r="H92"/>
  <c r="H93" s="1"/>
  <c r="H96" s="1"/>
  <c r="G92"/>
  <c r="G93" s="1"/>
  <c r="G96" s="1"/>
  <c r="F92"/>
  <c r="E92"/>
  <c r="E93" s="1"/>
  <c r="E96" s="1"/>
  <c r="E98" s="1"/>
  <c r="D92"/>
  <c r="D93" s="1"/>
  <c r="D96" s="1"/>
  <c r="C92"/>
  <c r="C93" s="1"/>
  <c r="C96" s="1"/>
  <c r="O91"/>
  <c r="L88"/>
  <c r="H87"/>
  <c r="I83"/>
  <c r="I86" s="1"/>
  <c r="N82"/>
  <c r="N83" s="1"/>
  <c r="N86" s="1"/>
  <c r="M82"/>
  <c r="M83" s="1"/>
  <c r="M86" s="1"/>
  <c r="L82"/>
  <c r="L83" s="1"/>
  <c r="L86" s="1"/>
  <c r="L87" s="1"/>
  <c r="K82"/>
  <c r="K83" s="1"/>
  <c r="K86" s="1"/>
  <c r="J82"/>
  <c r="J83" s="1"/>
  <c r="J86" s="1"/>
  <c r="I82"/>
  <c r="H82"/>
  <c r="H83" s="1"/>
  <c r="H86" s="1"/>
  <c r="H88" s="1"/>
  <c r="G82"/>
  <c r="G83" s="1"/>
  <c r="G86" s="1"/>
  <c r="F82"/>
  <c r="F83" s="1"/>
  <c r="F86" s="1"/>
  <c r="E82"/>
  <c r="E83" s="1"/>
  <c r="E86" s="1"/>
  <c r="D82"/>
  <c r="D83" s="1"/>
  <c r="D86" s="1"/>
  <c r="D88" s="1"/>
  <c r="C82"/>
  <c r="C83" s="1"/>
  <c r="C86" s="1"/>
  <c r="O81"/>
  <c r="K78"/>
  <c r="C78"/>
  <c r="G77"/>
  <c r="N72"/>
  <c r="N73" s="1"/>
  <c r="N76" s="1"/>
  <c r="M72"/>
  <c r="M73" s="1"/>
  <c r="M76" s="1"/>
  <c r="L72"/>
  <c r="L73" s="1"/>
  <c r="L76" s="1"/>
  <c r="K72"/>
  <c r="K73" s="1"/>
  <c r="K76" s="1"/>
  <c r="K77" s="1"/>
  <c r="J72"/>
  <c r="J73" s="1"/>
  <c r="J76" s="1"/>
  <c r="I72"/>
  <c r="I73" s="1"/>
  <c r="I76" s="1"/>
  <c r="H72"/>
  <c r="H73" s="1"/>
  <c r="H76" s="1"/>
  <c r="G72"/>
  <c r="G73" s="1"/>
  <c r="G76" s="1"/>
  <c r="G78" s="1"/>
  <c r="F72"/>
  <c r="F73" s="1"/>
  <c r="F76" s="1"/>
  <c r="E72"/>
  <c r="E73" s="1"/>
  <c r="E76" s="1"/>
  <c r="D72"/>
  <c r="D73" s="1"/>
  <c r="D76" s="1"/>
  <c r="C72"/>
  <c r="C73" s="1"/>
  <c r="C76" s="1"/>
  <c r="C77" s="1"/>
  <c r="O71"/>
  <c r="G63"/>
  <c r="G66" s="1"/>
  <c r="N62"/>
  <c r="N63" s="1"/>
  <c r="N66" s="1"/>
  <c r="N68" s="1"/>
  <c r="S14" s="1"/>
  <c r="M62"/>
  <c r="M63" s="1"/>
  <c r="M66" s="1"/>
  <c r="L62"/>
  <c r="L63" s="1"/>
  <c r="L66" s="1"/>
  <c r="K62"/>
  <c r="K63" s="1"/>
  <c r="K66" s="1"/>
  <c r="J62"/>
  <c r="J63" s="1"/>
  <c r="J66" s="1"/>
  <c r="J67" s="1"/>
  <c r="I62"/>
  <c r="I63" s="1"/>
  <c r="I66" s="1"/>
  <c r="H62"/>
  <c r="H63" s="1"/>
  <c r="H66" s="1"/>
  <c r="O66" s="1"/>
  <c r="G62"/>
  <c r="F62"/>
  <c r="F63" s="1"/>
  <c r="F66" s="1"/>
  <c r="F68" s="1"/>
  <c r="E62"/>
  <c r="E63" s="1"/>
  <c r="E66" s="1"/>
  <c r="D62"/>
  <c r="D63" s="1"/>
  <c r="D66" s="1"/>
  <c r="C62"/>
  <c r="C63" s="1"/>
  <c r="C66" s="1"/>
  <c r="O61"/>
  <c r="M57"/>
  <c r="N53"/>
  <c r="N56" s="1"/>
  <c r="F53"/>
  <c r="F56" s="1"/>
  <c r="N52"/>
  <c r="M52"/>
  <c r="M53" s="1"/>
  <c r="M56" s="1"/>
  <c r="M58" s="1"/>
  <c r="L52"/>
  <c r="L53" s="1"/>
  <c r="L56" s="1"/>
  <c r="K52"/>
  <c r="K53" s="1"/>
  <c r="K56" s="1"/>
  <c r="J52"/>
  <c r="J53" s="1"/>
  <c r="J56" s="1"/>
  <c r="I52"/>
  <c r="I53" s="1"/>
  <c r="I56" s="1"/>
  <c r="I58" s="1"/>
  <c r="H52"/>
  <c r="H53" s="1"/>
  <c r="H56" s="1"/>
  <c r="G52"/>
  <c r="G53" s="1"/>
  <c r="G56" s="1"/>
  <c r="F52"/>
  <c r="E52"/>
  <c r="E53" s="1"/>
  <c r="E56" s="1"/>
  <c r="E58" s="1"/>
  <c r="D52"/>
  <c r="D53" s="1"/>
  <c r="D56" s="1"/>
  <c r="C52"/>
  <c r="C53" s="1"/>
  <c r="C56" s="1"/>
  <c r="O51"/>
  <c r="N43"/>
  <c r="N46" s="1"/>
  <c r="N48" s="1"/>
  <c r="S12" s="1"/>
  <c r="N42"/>
  <c r="M42"/>
  <c r="M43" s="1"/>
  <c r="M46" s="1"/>
  <c r="O41"/>
  <c r="N35"/>
  <c r="M35"/>
  <c r="L35"/>
  <c r="N33"/>
  <c r="M33"/>
  <c r="L33"/>
  <c r="K33"/>
  <c r="J33"/>
  <c r="N31"/>
  <c r="N34" s="1"/>
  <c r="M30"/>
  <c r="M31" s="1"/>
  <c r="L30"/>
  <c r="L31" s="1"/>
  <c r="L34" s="1"/>
  <c r="K30"/>
  <c r="K31" s="1"/>
  <c r="K34" s="1"/>
  <c r="J30"/>
  <c r="J31" s="1"/>
  <c r="J34" s="1"/>
  <c r="O29"/>
  <c r="M26"/>
  <c r="I26"/>
  <c r="M24"/>
  <c r="I24"/>
  <c r="N21"/>
  <c r="N24" s="1"/>
  <c r="N26" s="1"/>
  <c r="M21"/>
  <c r="J21"/>
  <c r="J24" s="1"/>
  <c r="J26" s="1"/>
  <c r="I21"/>
  <c r="N20"/>
  <c r="M20"/>
  <c r="L20"/>
  <c r="L21" s="1"/>
  <c r="L24" s="1"/>
  <c r="L26" s="1"/>
  <c r="K20"/>
  <c r="K21" s="1"/>
  <c r="K24" s="1"/>
  <c r="K26" s="1"/>
  <c r="J20"/>
  <c r="I20"/>
  <c r="H20"/>
  <c r="H21" s="1"/>
  <c r="H24" s="1"/>
  <c r="O19"/>
  <c r="H16"/>
  <c r="H15"/>
  <c r="N11"/>
  <c r="N14" s="1"/>
  <c r="K11"/>
  <c r="K14" s="1"/>
  <c r="J11"/>
  <c r="J14" s="1"/>
  <c r="H11"/>
  <c r="S10"/>
  <c r="N10"/>
  <c r="M10"/>
  <c r="M11" s="1"/>
  <c r="M14" s="1"/>
  <c r="M16" s="1"/>
  <c r="L10"/>
  <c r="L11" s="1"/>
  <c r="L14" s="1"/>
  <c r="L15" s="1"/>
  <c r="K10"/>
  <c r="J10"/>
  <c r="I10"/>
  <c r="I11" s="1"/>
  <c r="I14" s="1"/>
  <c r="I16" s="1"/>
  <c r="O9"/>
  <c r="N5"/>
  <c r="J5"/>
  <c r="F5"/>
  <c r="R4"/>
  <c r="S3"/>
  <c r="N3"/>
  <c r="O3" s="1"/>
  <c r="Q3" s="1"/>
  <c r="M3"/>
  <c r="M5" s="1"/>
  <c r="L3"/>
  <c r="L5" s="1"/>
  <c r="K3"/>
  <c r="K5" s="1"/>
  <c r="J3"/>
  <c r="I3"/>
  <c r="I5" s="1"/>
  <c r="H3"/>
  <c r="H5" s="1"/>
  <c r="G3"/>
  <c r="G5" s="1"/>
  <c r="F3"/>
  <c r="E3"/>
  <c r="E5" s="1"/>
  <c r="D3"/>
  <c r="D5" s="1"/>
  <c r="C3"/>
  <c r="O5" s="1"/>
  <c r="K16" l="1"/>
  <c r="K15"/>
  <c r="N58"/>
  <c r="S13" s="1"/>
  <c r="N57"/>
  <c r="J98"/>
  <c r="J97"/>
  <c r="C108"/>
  <c r="C107"/>
  <c r="K108"/>
  <c r="K107"/>
  <c r="G108"/>
  <c r="G107"/>
  <c r="D118"/>
  <c r="D117"/>
  <c r="H118"/>
  <c r="H117"/>
  <c r="O116"/>
  <c r="L118"/>
  <c r="L117"/>
  <c r="J138"/>
  <c r="J137"/>
  <c r="L38"/>
  <c r="L36"/>
  <c r="L37" s="1"/>
  <c r="M48"/>
  <c r="O48" s="1"/>
  <c r="R12" s="1"/>
  <c r="O46"/>
  <c r="M47"/>
  <c r="F58"/>
  <c r="F57"/>
  <c r="C68"/>
  <c r="C67"/>
  <c r="K68"/>
  <c r="K67"/>
  <c r="G68"/>
  <c r="G67"/>
  <c r="E88"/>
  <c r="O88" s="1"/>
  <c r="R16" s="1"/>
  <c r="E87"/>
  <c r="M88"/>
  <c r="M87"/>
  <c r="I128"/>
  <c r="I127"/>
  <c r="J58"/>
  <c r="J57"/>
  <c r="D78"/>
  <c r="D77"/>
  <c r="H78"/>
  <c r="H77"/>
  <c r="O76"/>
  <c r="L78"/>
  <c r="L77"/>
  <c r="N98"/>
  <c r="S17" s="1"/>
  <c r="N97"/>
  <c r="D138"/>
  <c r="D137"/>
  <c r="L138"/>
  <c r="L137"/>
  <c r="J38"/>
  <c r="J36"/>
  <c r="I88"/>
  <c r="I87"/>
  <c r="F98"/>
  <c r="F97"/>
  <c r="E128"/>
  <c r="E127"/>
  <c r="M128"/>
  <c r="M127"/>
  <c r="O24"/>
  <c r="H26"/>
  <c r="O26" s="1"/>
  <c r="R10" s="1"/>
  <c r="C58"/>
  <c r="C57"/>
  <c r="G58"/>
  <c r="G57"/>
  <c r="K58"/>
  <c r="K57"/>
  <c r="F88"/>
  <c r="F87"/>
  <c r="J88"/>
  <c r="J87"/>
  <c r="N88"/>
  <c r="S16" s="1"/>
  <c r="N87"/>
  <c r="D108"/>
  <c r="D107"/>
  <c r="H108"/>
  <c r="H107"/>
  <c r="L108"/>
  <c r="L107"/>
  <c r="F118"/>
  <c r="F117"/>
  <c r="J117"/>
  <c r="J118"/>
  <c r="N118"/>
  <c r="S19" s="1"/>
  <c r="N117"/>
  <c r="F137"/>
  <c r="F138"/>
  <c r="F148"/>
  <c r="F147"/>
  <c r="J148"/>
  <c r="J147"/>
  <c r="N148"/>
  <c r="S22" s="1"/>
  <c r="N147"/>
  <c r="K36"/>
  <c r="K37" s="1"/>
  <c r="K38"/>
  <c r="N38"/>
  <c r="S11" s="1"/>
  <c r="N36"/>
  <c r="N37" s="1"/>
  <c r="E68"/>
  <c r="E67"/>
  <c r="I67"/>
  <c r="I68"/>
  <c r="I4" s="1"/>
  <c r="M68"/>
  <c r="M67"/>
  <c r="D98"/>
  <c r="D97"/>
  <c r="O96"/>
  <c r="H97"/>
  <c r="H98"/>
  <c r="L98"/>
  <c r="L97"/>
  <c r="E118"/>
  <c r="E4" s="1"/>
  <c r="E117"/>
  <c r="I118"/>
  <c r="I117"/>
  <c r="M118"/>
  <c r="M117"/>
  <c r="C127"/>
  <c r="C128"/>
  <c r="G128"/>
  <c r="G127"/>
  <c r="K128"/>
  <c r="K127"/>
  <c r="E148"/>
  <c r="E147"/>
  <c r="I148"/>
  <c r="I147"/>
  <c r="M148"/>
  <c r="M147"/>
  <c r="I15"/>
  <c r="F67"/>
  <c r="J68"/>
  <c r="E97"/>
  <c r="I98"/>
  <c r="O126"/>
  <c r="D128"/>
  <c r="C137"/>
  <c r="L16"/>
  <c r="I57"/>
  <c r="D87"/>
  <c r="J107"/>
  <c r="L127"/>
  <c r="J15"/>
  <c r="J16"/>
  <c r="N15"/>
  <c r="N16"/>
  <c r="D68"/>
  <c r="D67"/>
  <c r="H68"/>
  <c r="H4" s="1"/>
  <c r="H67"/>
  <c r="L68"/>
  <c r="L67"/>
  <c r="F78"/>
  <c r="F77"/>
  <c r="J77"/>
  <c r="J78"/>
  <c r="N78"/>
  <c r="S15" s="1"/>
  <c r="N77"/>
  <c r="C98"/>
  <c r="C97"/>
  <c r="G98"/>
  <c r="G97"/>
  <c r="K98"/>
  <c r="K97"/>
  <c r="F128"/>
  <c r="F127"/>
  <c r="J128"/>
  <c r="J127"/>
  <c r="N128"/>
  <c r="S20" s="1"/>
  <c r="N127"/>
  <c r="E138"/>
  <c r="E137"/>
  <c r="I138"/>
  <c r="I137"/>
  <c r="M138"/>
  <c r="M137"/>
  <c r="N137"/>
  <c r="N138"/>
  <c r="S21" s="1"/>
  <c r="H138"/>
  <c r="H137"/>
  <c r="O136"/>
  <c r="D148"/>
  <c r="D147"/>
  <c r="H148"/>
  <c r="H147"/>
  <c r="O146"/>
  <c r="L148"/>
  <c r="L147"/>
  <c r="D57"/>
  <c r="D58"/>
  <c r="O56"/>
  <c r="H58"/>
  <c r="H57"/>
  <c r="L57"/>
  <c r="L58"/>
  <c r="E78"/>
  <c r="E77"/>
  <c r="I78"/>
  <c r="I77"/>
  <c r="M78"/>
  <c r="M77"/>
  <c r="C87"/>
  <c r="C88"/>
  <c r="G88"/>
  <c r="G87"/>
  <c r="K87"/>
  <c r="K88"/>
  <c r="E108"/>
  <c r="E107"/>
  <c r="I107"/>
  <c r="I108"/>
  <c r="M108"/>
  <c r="M107"/>
  <c r="C148"/>
  <c r="C147"/>
  <c r="G148"/>
  <c r="G147"/>
  <c r="K148"/>
  <c r="K147"/>
  <c r="O14"/>
  <c r="N47"/>
  <c r="E57"/>
  <c r="N67"/>
  <c r="O86"/>
  <c r="M97"/>
  <c r="F107"/>
  <c r="H127"/>
  <c r="K137"/>
  <c r="M15"/>
  <c r="M34"/>
  <c r="O106"/>
  <c r="H128"/>
  <c r="G137"/>
  <c r="C5"/>
  <c r="M36" l="1"/>
  <c r="M37" s="1"/>
  <c r="M38"/>
  <c r="M4" s="1"/>
  <c r="O36"/>
  <c r="J37"/>
  <c r="N4"/>
  <c r="S9"/>
  <c r="S23" s="1"/>
  <c r="O68"/>
  <c r="R14" s="1"/>
  <c r="O118"/>
  <c r="R19" s="1"/>
  <c r="K4"/>
  <c r="L4"/>
  <c r="L6" s="1"/>
  <c r="O108"/>
  <c r="R18" s="1"/>
  <c r="C4"/>
  <c r="H6" s="1"/>
  <c r="O58"/>
  <c r="R13" s="1"/>
  <c r="D4"/>
  <c r="D6" s="1"/>
  <c r="O78"/>
  <c r="R15" s="1"/>
  <c r="F4"/>
  <c r="F6" s="1"/>
  <c r="O148"/>
  <c r="R22" s="1"/>
  <c r="O16"/>
  <c r="R9" s="1"/>
  <c r="J4"/>
  <c r="O128"/>
  <c r="R20" s="1"/>
  <c r="O98"/>
  <c r="R17" s="1"/>
  <c r="G4"/>
  <c r="G6" s="1"/>
  <c r="O138"/>
  <c r="R21" s="1"/>
  <c r="R23" l="1"/>
  <c r="M6"/>
  <c r="E6"/>
  <c r="O38"/>
  <c r="R11" s="1"/>
  <c r="J6"/>
  <c r="O4"/>
  <c r="Q4" s="1"/>
  <c r="C6"/>
  <c r="N6"/>
  <c r="S4"/>
  <c r="I6"/>
  <c r="K6"/>
</calcChain>
</file>

<file path=xl/comments1.xml><?xml version="1.0" encoding="utf-8"?>
<comments xmlns="http://schemas.openxmlformats.org/spreadsheetml/2006/main">
  <authors>
    <author>박헌영</author>
  </authors>
  <commentList>
    <comment ref="B8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스포</t>
        </r>
        <r>
          <rPr>
            <sz val="9"/>
            <color indexed="81"/>
            <rFont val="Tahoma"/>
            <family val="2"/>
          </rPr>
          <t xml:space="preserve">&gt; 
</t>
        </r>
        <r>
          <rPr>
            <sz val="9"/>
            <color indexed="81"/>
            <rFont val="돋움"/>
            <family val="3"/>
            <charset val="129"/>
          </rPr>
          <t>대만</t>
        </r>
        <r>
          <rPr>
            <sz val="9"/>
            <color indexed="81"/>
            <rFont val="Tahoma"/>
            <family val="2"/>
          </rPr>
          <t xml:space="preserve"> ARPU 780 (3</t>
        </r>
        <r>
          <rPr>
            <sz val="9"/>
            <color indexed="81"/>
            <rFont val="돋움"/>
            <family val="3"/>
            <charset val="129"/>
          </rPr>
          <t>만원</t>
        </r>
        <r>
          <rPr>
            <sz val="9"/>
            <color indexed="81"/>
            <rFont val="Tahoma"/>
            <family val="2"/>
          </rPr>
          <t xml:space="preserve">), 14.5%  
</t>
        </r>
        <r>
          <rPr>
            <sz val="9"/>
            <color indexed="81"/>
            <rFont val="돋움"/>
            <family val="3"/>
            <charset val="129"/>
          </rPr>
          <t>동접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>, 50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UV 
&lt;CSO&gt;
ARPU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비슷하지만</t>
        </r>
        <r>
          <rPr>
            <sz val="9"/>
            <color indexed="81"/>
            <rFont val="Tahoma"/>
            <family val="2"/>
          </rPr>
          <t xml:space="preserve"> BU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</t>
        </r>
      </text>
    </comment>
    <comment ref="Q9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스포</t>
        </r>
        <r>
          <rPr>
            <sz val="9"/>
            <color indexed="81"/>
            <rFont val="Tahoma"/>
            <family val="2"/>
          </rPr>
          <t xml:space="preserve">&gt; 
</t>
        </r>
        <r>
          <rPr>
            <sz val="9"/>
            <color indexed="81"/>
            <rFont val="돋움"/>
            <family val="3"/>
            <charset val="129"/>
          </rPr>
          <t>대만</t>
        </r>
        <r>
          <rPr>
            <sz val="9"/>
            <color indexed="81"/>
            <rFont val="Tahoma"/>
            <family val="2"/>
          </rPr>
          <t xml:space="preserve"> ARPU 780 (3</t>
        </r>
        <r>
          <rPr>
            <sz val="9"/>
            <color indexed="81"/>
            <rFont val="돋움"/>
            <family val="3"/>
            <charset val="129"/>
          </rPr>
          <t>만원</t>
        </r>
        <r>
          <rPr>
            <sz val="9"/>
            <color indexed="81"/>
            <rFont val="Tahoma"/>
            <family val="2"/>
          </rPr>
          <t xml:space="preserve">), 14.5%  
</t>
        </r>
        <r>
          <rPr>
            <sz val="9"/>
            <color indexed="81"/>
            <rFont val="돋움"/>
            <family val="3"/>
            <charset val="129"/>
          </rPr>
          <t>동접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>, 16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UV(?)
</t>
        </r>
      </text>
    </comment>
    <comment ref="Q10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참고</t>
        </r>
        <r>
          <rPr>
            <sz val="9"/>
            <color indexed="81"/>
            <rFont val="Tahoma"/>
            <family val="2"/>
          </rPr>
          <t xml:space="preserve"> BU rate 
CF - 10%, AVA - 2.3%. 
</t>
        </r>
        <r>
          <rPr>
            <sz val="9"/>
            <color indexed="81"/>
            <rFont val="돋움"/>
            <family val="3"/>
            <charset val="129"/>
          </rPr>
          <t>참고</t>
        </r>
        <r>
          <rPr>
            <sz val="9"/>
            <color indexed="81"/>
            <rFont val="Tahoma"/>
            <family val="2"/>
          </rPr>
          <t xml:space="preserve"> ARPU 
CF - $10, AVA - $8
</t>
        </r>
      </text>
    </comment>
    <comment ref="Q13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
3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뽑기상점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1.5 </t>
        </r>
        <r>
          <rPr>
            <sz val="9"/>
            <color indexed="81"/>
            <rFont val="돋움"/>
            <family val="3"/>
            <charset val="129"/>
          </rPr>
          <t xml:space="preserve">런칭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재계약</t>
        </r>
      </text>
    </comment>
    <comment ref="Q14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
4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Gatcha </t>
        </r>
        <r>
          <rPr>
            <b/>
            <sz val="9"/>
            <color indexed="81"/>
            <rFont val="돋움"/>
            <family val="3"/>
            <charset val="129"/>
          </rPr>
          <t>상점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오픈
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제압미션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1.5 </t>
        </r>
        <r>
          <rPr>
            <sz val="9"/>
            <color indexed="81"/>
            <rFont val="돋움"/>
            <family val="3"/>
            <charset val="129"/>
          </rPr>
          <t>런칭</t>
        </r>
      </text>
    </comment>
    <comment ref="Q15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
6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Gatcha </t>
        </r>
        <r>
          <rPr>
            <b/>
            <sz val="9"/>
            <color indexed="81"/>
            <rFont val="돋움"/>
            <family val="3"/>
            <charset val="129"/>
          </rPr>
          <t>상점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b/>
            <sz val="9"/>
            <color indexed="81"/>
            <rFont val="Tahoma"/>
            <family val="2"/>
          </rPr>
          <t xml:space="preserve"> 
8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제압미션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런칭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1.5 </t>
        </r>
        <r>
          <rPr>
            <sz val="9"/>
            <color indexed="81"/>
            <rFont val="돋움"/>
            <family val="3"/>
            <charset val="129"/>
          </rPr>
          <t>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key 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Q16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
3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Gatcha </t>
        </r>
        <r>
          <rPr>
            <b/>
            <sz val="9"/>
            <color indexed="81"/>
            <rFont val="돋움"/>
            <family val="3"/>
            <charset val="129"/>
          </rPr>
          <t>상점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b/>
            <sz val="9"/>
            <color indexed="81"/>
            <rFont val="Tahoma"/>
            <family val="2"/>
          </rPr>
          <t xml:space="preserve"> 
7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제압미션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1.5 </t>
        </r>
        <r>
          <rPr>
            <sz val="9"/>
            <color indexed="81"/>
            <rFont val="돋움"/>
            <family val="3"/>
            <charset val="129"/>
          </rPr>
          <t>런칭</t>
        </r>
      </text>
    </comment>
    <comment ref="Q17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
4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Gatcha </t>
        </r>
        <r>
          <rPr>
            <b/>
            <sz val="9"/>
            <color indexed="81"/>
            <rFont val="돋움"/>
            <family val="3"/>
            <charset val="129"/>
          </rPr>
          <t>상점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b/>
            <sz val="9"/>
            <color indexed="81"/>
            <rFont val="Tahoma"/>
            <family val="2"/>
          </rPr>
          <t xml:space="preserve"> 
9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제압미션</t>
        </r>
        <r>
          <rPr>
            <sz val="9"/>
            <color indexed="81"/>
            <rFont val="Tahoma"/>
            <family val="2"/>
          </rPr>
          <t xml:space="preserve">+1.5 </t>
        </r>
        <r>
          <rPr>
            <sz val="9"/>
            <color indexed="81"/>
            <rFont val="돋움"/>
            <family val="3"/>
            <charset val="129"/>
          </rPr>
          <t>런칭</t>
        </r>
      </text>
    </comment>
    <comment ref="B18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참고</t>
        </r>
        <r>
          <rPr>
            <sz val="9"/>
            <color indexed="81"/>
            <rFont val="Tahoma"/>
            <family val="2"/>
          </rPr>
          <t xml:space="preserve"> BU rate 
CF - 10%, AVA - 2.3%. 
</t>
        </r>
        <r>
          <rPr>
            <sz val="9"/>
            <color indexed="81"/>
            <rFont val="돋움"/>
            <family val="3"/>
            <charset val="129"/>
          </rPr>
          <t>참고</t>
        </r>
        <r>
          <rPr>
            <sz val="9"/>
            <color indexed="81"/>
            <rFont val="Tahoma"/>
            <family val="2"/>
          </rPr>
          <t xml:space="preserve"> ARPU 
CF - $10, AVA - $8
</t>
        </r>
      </text>
    </comment>
    <comment ref="Q18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
6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할인쿠폰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가챠상점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b/>
            <sz val="9"/>
            <color indexed="81"/>
            <rFont val="Tahoma"/>
            <family val="2"/>
          </rPr>
          <t xml:space="preserve"> 
12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제압미션</t>
        </r>
        <r>
          <rPr>
            <sz val="9"/>
            <color indexed="81"/>
            <rFont val="Tahoma"/>
            <family val="2"/>
          </rPr>
          <t xml:space="preserve"> 1.5 </t>
        </r>
        <r>
          <rPr>
            <sz val="9"/>
            <color indexed="81"/>
            <rFont val="돋움"/>
            <family val="3"/>
            <charset val="129"/>
          </rPr>
          <t>런칭</t>
        </r>
      </text>
    </comment>
    <comment ref="Q19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
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할인쿠폰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가챠상점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b/>
            <sz val="9"/>
            <color indexed="81"/>
            <rFont val="Tahoma"/>
            <family val="2"/>
          </rPr>
          <t xml:space="preserve"> 
9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제압미션</t>
        </r>
        <r>
          <rPr>
            <sz val="9"/>
            <color indexed="81"/>
            <rFont val="Tahoma"/>
            <family val="2"/>
          </rPr>
          <t xml:space="preserve"> +1.5 </t>
        </r>
        <r>
          <rPr>
            <sz val="9"/>
            <color indexed="81"/>
            <rFont val="돋움"/>
            <family val="3"/>
            <charset val="129"/>
          </rPr>
          <t>런칭</t>
        </r>
      </text>
    </comment>
    <comment ref="Q20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
6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할인쿠폰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가챠상점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b/>
            <sz val="9"/>
            <color indexed="81"/>
            <rFont val="Tahoma"/>
            <family val="2"/>
          </rPr>
          <t xml:space="preserve"> 
11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제압미션</t>
        </r>
        <r>
          <rPr>
            <sz val="9"/>
            <color indexed="81"/>
            <rFont val="Tahoma"/>
            <family val="2"/>
          </rPr>
          <t xml:space="preserve"> +1.5 </t>
        </r>
        <r>
          <rPr>
            <sz val="9"/>
            <color indexed="81"/>
            <rFont val="돋움"/>
            <family val="3"/>
            <charset val="129"/>
          </rPr>
          <t>런칭</t>
        </r>
      </text>
    </comment>
    <comment ref="Q21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
6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할인쿠폰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가챠상점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b/>
            <sz val="9"/>
            <color indexed="81"/>
            <rFont val="Tahoma"/>
            <family val="2"/>
          </rPr>
          <t xml:space="preserve"> 
9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제압미션</t>
        </r>
        <r>
          <rPr>
            <sz val="9"/>
            <color indexed="81"/>
            <rFont val="Tahoma"/>
            <family val="2"/>
          </rPr>
          <t xml:space="preserve"> +1.5 </t>
        </r>
        <r>
          <rPr>
            <sz val="9"/>
            <color indexed="81"/>
            <rFont val="돋움"/>
            <family val="3"/>
            <charset val="129"/>
          </rPr>
          <t>런칭</t>
        </r>
      </text>
    </comment>
    <comment ref="Q22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
6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할인쿠폰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가챠상점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b/>
            <sz val="9"/>
            <color indexed="81"/>
            <rFont val="Tahoma"/>
            <family val="2"/>
          </rPr>
          <t xml:space="preserve"> 
9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제압미션</t>
        </r>
        <r>
          <rPr>
            <sz val="9"/>
            <color indexed="81"/>
            <rFont val="Tahoma"/>
            <family val="2"/>
          </rPr>
          <t xml:space="preserve"> +1.5 </t>
        </r>
        <r>
          <rPr>
            <sz val="9"/>
            <color indexed="81"/>
            <rFont val="돋움"/>
            <family val="3"/>
            <charset val="129"/>
          </rPr>
          <t>런칭</t>
        </r>
      </text>
    </comment>
    <comment ref="B28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수수료</t>
        </r>
        <r>
          <rPr>
            <sz val="9"/>
            <color indexed="81"/>
            <rFont val="Tahoma"/>
            <family val="2"/>
          </rPr>
          <t xml:space="preserve"> 
- </t>
        </r>
        <r>
          <rPr>
            <sz val="9"/>
            <color indexed="81"/>
            <rFont val="돋움"/>
            <family val="3"/>
            <charset val="129"/>
          </rPr>
          <t>결제수수료</t>
        </r>
        <r>
          <rPr>
            <sz val="9"/>
            <color indexed="81"/>
            <rFont val="Tahoma"/>
            <family val="2"/>
          </rPr>
          <t xml:space="preserve"> 12%
- PC</t>
        </r>
        <r>
          <rPr>
            <sz val="9"/>
            <color indexed="81"/>
            <rFont val="돋움"/>
            <family val="3"/>
            <charset val="129"/>
          </rPr>
          <t>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수수료</t>
        </r>
        <r>
          <rPr>
            <sz val="9"/>
            <color indexed="81"/>
            <rFont val="Tahoma"/>
            <family val="2"/>
          </rPr>
          <t xml:space="preserve"> 25% </t>
        </r>
      </text>
    </comment>
    <comment ref="B40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수수료</t>
        </r>
        <r>
          <rPr>
            <sz val="9"/>
            <color indexed="81"/>
            <rFont val="Tahoma"/>
            <family val="2"/>
          </rPr>
          <t xml:space="preserve"> : Gross </t>
        </r>
        <r>
          <rPr>
            <sz val="9"/>
            <color indexed="81"/>
            <rFont val="돋움"/>
            <family val="3"/>
            <charset val="129"/>
          </rPr>
          <t>대비</t>
        </r>
        <r>
          <rPr>
            <sz val="9"/>
            <color indexed="81"/>
            <rFont val="Tahoma"/>
            <family val="2"/>
          </rPr>
          <t xml:space="preserve"> 13~4%
</t>
        </r>
        <r>
          <rPr>
            <sz val="9"/>
            <color indexed="81"/>
            <rFont val="돋움"/>
            <family val="3"/>
            <charset val="129"/>
          </rPr>
          <t>수익</t>
        </r>
        <r>
          <rPr>
            <sz val="9"/>
            <color indexed="81"/>
            <rFont val="Tahoma"/>
            <family val="2"/>
          </rPr>
          <t>share 3:7</t>
        </r>
      </text>
    </comment>
    <comment ref="B50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
3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뽑기상점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1.5 </t>
        </r>
        <r>
          <rPr>
            <sz val="9"/>
            <color indexed="81"/>
            <rFont val="돋움"/>
            <family val="3"/>
            <charset val="129"/>
          </rPr>
          <t xml:space="preserve">런칭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재계약</t>
        </r>
      </text>
    </comment>
    <comment ref="B60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
4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Gatcha </t>
        </r>
        <r>
          <rPr>
            <b/>
            <sz val="9"/>
            <color indexed="81"/>
            <rFont val="돋움"/>
            <family val="3"/>
            <charset val="129"/>
          </rPr>
          <t>상점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오픈
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제압미션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1.5 </t>
        </r>
        <r>
          <rPr>
            <sz val="9"/>
            <color indexed="81"/>
            <rFont val="돋움"/>
            <family val="3"/>
            <charset val="129"/>
          </rPr>
          <t>런칭</t>
        </r>
      </text>
    </comment>
    <comment ref="B70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
6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Gatcha </t>
        </r>
        <r>
          <rPr>
            <b/>
            <sz val="9"/>
            <color indexed="81"/>
            <rFont val="돋움"/>
            <family val="3"/>
            <charset val="129"/>
          </rPr>
          <t>상점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b/>
            <sz val="9"/>
            <color indexed="81"/>
            <rFont val="Tahoma"/>
            <family val="2"/>
          </rPr>
          <t xml:space="preserve"> 
8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제압미션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런칭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1.5 </t>
        </r>
        <r>
          <rPr>
            <sz val="9"/>
            <color indexed="81"/>
            <rFont val="돋움"/>
            <family val="3"/>
            <charset val="129"/>
          </rPr>
          <t>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key 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80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
3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Gatcha </t>
        </r>
        <r>
          <rPr>
            <b/>
            <sz val="9"/>
            <color indexed="81"/>
            <rFont val="돋움"/>
            <family val="3"/>
            <charset val="129"/>
          </rPr>
          <t>상점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b/>
            <sz val="9"/>
            <color indexed="81"/>
            <rFont val="Tahoma"/>
            <family val="2"/>
          </rPr>
          <t xml:space="preserve"> 
7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제압미션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1.5 </t>
        </r>
        <r>
          <rPr>
            <sz val="9"/>
            <color indexed="81"/>
            <rFont val="돋움"/>
            <family val="3"/>
            <charset val="129"/>
          </rPr>
          <t>런칭</t>
        </r>
      </text>
    </comment>
    <comment ref="B90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
4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Gatcha </t>
        </r>
        <r>
          <rPr>
            <b/>
            <sz val="9"/>
            <color indexed="81"/>
            <rFont val="돋움"/>
            <family val="3"/>
            <charset val="129"/>
          </rPr>
          <t>상점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b/>
            <sz val="9"/>
            <color indexed="81"/>
            <rFont val="Tahoma"/>
            <family val="2"/>
          </rPr>
          <t xml:space="preserve"> 
9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제압미션</t>
        </r>
        <r>
          <rPr>
            <sz val="9"/>
            <color indexed="81"/>
            <rFont val="Tahoma"/>
            <family val="2"/>
          </rPr>
          <t xml:space="preserve">+1.5 </t>
        </r>
        <r>
          <rPr>
            <sz val="9"/>
            <color indexed="81"/>
            <rFont val="돋움"/>
            <family val="3"/>
            <charset val="129"/>
          </rPr>
          <t>런칭</t>
        </r>
      </text>
    </comment>
    <comment ref="B100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
6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할인쿠폰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가챠상점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b/>
            <sz val="9"/>
            <color indexed="81"/>
            <rFont val="Tahoma"/>
            <family val="2"/>
          </rPr>
          <t xml:space="preserve"> 
10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제압미션</t>
        </r>
        <r>
          <rPr>
            <sz val="9"/>
            <color indexed="81"/>
            <rFont val="Tahoma"/>
            <family val="2"/>
          </rPr>
          <t xml:space="preserve"> 
1~2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1.5 </t>
        </r>
        <r>
          <rPr>
            <sz val="9"/>
            <color indexed="81"/>
            <rFont val="돋움"/>
            <family val="3"/>
            <charset val="129"/>
          </rPr>
          <t>런칭</t>
        </r>
      </text>
    </comment>
    <comment ref="B110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
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할인쿠폰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가챠상점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b/>
            <sz val="9"/>
            <color indexed="81"/>
            <rFont val="Tahoma"/>
            <family val="2"/>
          </rPr>
          <t xml:space="preserve"> 
9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제압미션</t>
        </r>
        <r>
          <rPr>
            <sz val="9"/>
            <color indexed="81"/>
            <rFont val="Tahoma"/>
            <family val="2"/>
          </rPr>
          <t xml:space="preserve"> +1.5 </t>
        </r>
        <r>
          <rPr>
            <sz val="9"/>
            <color indexed="81"/>
            <rFont val="돋움"/>
            <family val="3"/>
            <charset val="129"/>
          </rPr>
          <t>런칭</t>
        </r>
      </text>
    </comment>
    <comment ref="B120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
6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할인쿠폰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가챠상점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b/>
            <sz val="9"/>
            <color indexed="81"/>
            <rFont val="Tahoma"/>
            <family val="2"/>
          </rPr>
          <t xml:space="preserve"> 
11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제압미션</t>
        </r>
        <r>
          <rPr>
            <sz val="9"/>
            <color indexed="81"/>
            <rFont val="Tahoma"/>
            <family val="2"/>
          </rPr>
          <t xml:space="preserve"> +1.5 </t>
        </r>
        <r>
          <rPr>
            <sz val="9"/>
            <color indexed="81"/>
            <rFont val="돋움"/>
            <family val="3"/>
            <charset val="129"/>
          </rPr>
          <t>런칭</t>
        </r>
      </text>
    </comment>
    <comment ref="B130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
6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할인쿠폰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가챠상점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b/>
            <sz val="9"/>
            <color indexed="81"/>
            <rFont val="Tahoma"/>
            <family val="2"/>
          </rPr>
          <t xml:space="preserve"> 
2013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1.5 </t>
        </r>
        <r>
          <rPr>
            <b/>
            <sz val="9"/>
            <color indexed="81"/>
            <rFont val="돋움"/>
            <family val="3"/>
            <charset val="129"/>
          </rPr>
          <t>런칭</t>
        </r>
      </text>
    </comment>
    <comment ref="B140" authorId="0">
      <text>
        <r>
          <rPr>
            <b/>
            <sz val="9"/>
            <color indexed="81"/>
            <rFont val="돋움"/>
            <family val="3"/>
            <charset val="129"/>
          </rPr>
          <t>박헌영</t>
        </r>
        <r>
          <rPr>
            <b/>
            <sz val="9"/>
            <color indexed="81"/>
            <rFont val="Tahoma"/>
            <family val="2"/>
          </rPr>
          <t>:
6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할인쿠폰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가챠상점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  <r>
          <rPr>
            <b/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제압미션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<sst xmlns="http://schemas.openxmlformats.org/spreadsheetml/2006/main" count="421" uniqueCount="61">
  <si>
    <t>Total</t>
    <phoneticPr fontId="3" type="noConversion"/>
  </si>
  <si>
    <t>January</t>
    <phoneticPr fontId="3" type="noConversion"/>
  </si>
  <si>
    <t>February</t>
    <phoneticPr fontId="3" type="noConversion"/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</si>
  <si>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</si>
  <si>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</si>
  <si>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</si>
  <si>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</si>
  <si>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</si>
  <si>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</si>
  <si>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</si>
  <si>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</si>
  <si>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</si>
  <si>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</si>
  <si>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  <phoneticPr fontId="3" type="noConversion"/>
  </si>
  <si>
    <t xml:space="preserve">2011년 
Total </t>
    <phoneticPr fontId="3" type="noConversion"/>
  </si>
  <si>
    <t>MCU</t>
    <phoneticPr fontId="3" type="noConversion"/>
  </si>
  <si>
    <t>Zepetto Revenue</t>
    <phoneticPr fontId="3" type="noConversion"/>
  </si>
  <si>
    <t>MCU  %</t>
    <phoneticPr fontId="3" type="noConversion"/>
  </si>
  <si>
    <t>Revenue %</t>
    <phoneticPr fontId="3" type="noConversion"/>
  </si>
  <si>
    <t>Taiwan</t>
    <phoneticPr fontId="3" type="noConversion"/>
  </si>
  <si>
    <t>January</t>
    <phoneticPr fontId="3" type="noConversion"/>
  </si>
  <si>
    <t>Total/Max</t>
    <phoneticPr fontId="3" type="noConversion"/>
  </si>
  <si>
    <t>Regions</t>
    <phoneticPr fontId="3" type="noConversion"/>
  </si>
  <si>
    <t>Yearly Revenue</t>
    <phoneticPr fontId="3" type="noConversion"/>
  </si>
  <si>
    <t>Monthly Revenue
(December)</t>
    <phoneticPr fontId="3" type="noConversion"/>
  </si>
  <si>
    <t>A.MCU</t>
  </si>
  <si>
    <t>Taiwan</t>
    <phoneticPr fontId="3" type="noConversion"/>
  </si>
  <si>
    <t>UV</t>
  </si>
  <si>
    <t>-</t>
    <phoneticPr fontId="3" type="noConversion"/>
  </si>
  <si>
    <t>China</t>
    <phoneticPr fontId="3" type="noConversion"/>
  </si>
  <si>
    <t>BU</t>
  </si>
  <si>
    <t>-</t>
    <phoneticPr fontId="3" type="noConversion"/>
  </si>
  <si>
    <t>Korea</t>
    <phoneticPr fontId="3" type="noConversion"/>
  </si>
  <si>
    <t>BU rate</t>
  </si>
  <si>
    <t>Japan</t>
    <phoneticPr fontId="3" type="noConversion"/>
  </si>
  <si>
    <t>ARPU</t>
  </si>
  <si>
    <t>Thailand</t>
    <phoneticPr fontId="3" type="noConversion"/>
  </si>
  <si>
    <t>Sales</t>
  </si>
  <si>
    <t>Indonesia</t>
    <phoneticPr fontId="3" type="noConversion"/>
  </si>
  <si>
    <t>매출기여/UV</t>
  </si>
  <si>
    <t>Russia</t>
    <phoneticPr fontId="3" type="noConversion"/>
  </si>
  <si>
    <t>Zepetto Share</t>
    <phoneticPr fontId="3" type="noConversion"/>
  </si>
  <si>
    <t>Turkey</t>
    <phoneticPr fontId="3" type="noConversion"/>
  </si>
  <si>
    <t>Brazil</t>
    <phoneticPr fontId="3" type="noConversion"/>
  </si>
  <si>
    <t>January</t>
    <phoneticPr fontId="3" type="noConversion"/>
  </si>
  <si>
    <t>February</t>
    <phoneticPr fontId="3" type="noConversion"/>
  </si>
  <si>
    <t>Total/Max</t>
    <phoneticPr fontId="3" type="noConversion"/>
  </si>
  <si>
    <t>Latin</t>
    <phoneticPr fontId="3" type="noConversion"/>
  </si>
  <si>
    <t>NAM</t>
    <phoneticPr fontId="3" type="noConversion"/>
  </si>
  <si>
    <t>Italy</t>
    <phoneticPr fontId="3" type="noConversion"/>
  </si>
  <si>
    <t>PH</t>
    <phoneticPr fontId="3" type="noConversion"/>
  </si>
  <si>
    <t>MENA</t>
    <phoneticPr fontId="3" type="noConversion"/>
  </si>
  <si>
    <t>Total</t>
    <phoneticPr fontId="3" type="noConversion"/>
  </si>
  <si>
    <t>Sales (Item)</t>
    <phoneticPr fontId="3" type="noConversion"/>
  </si>
  <si>
    <t>Sales (PC방)</t>
    <phoneticPr fontId="3" type="noConversion"/>
  </si>
  <si>
    <t>Latin America</t>
    <phoneticPr fontId="3" type="noConversion"/>
  </si>
  <si>
    <t>North America</t>
    <phoneticPr fontId="3" type="noConversion"/>
  </si>
  <si>
    <t>the Philippines</t>
    <phoneticPr fontId="3" type="noConversion"/>
  </si>
  <si>
    <t>Yearly Growth
(2011년 대비)</t>
    <phoneticPr fontId="3" type="noConversion"/>
  </si>
  <si>
    <t>2011년 월간 최고치
(9월)</t>
    <phoneticPr fontId="3" type="noConversion"/>
  </si>
  <si>
    <t>Growth for Month 
(12월)</t>
    <phoneticPr fontId="3" type="noConversion"/>
  </si>
</sst>
</file>

<file path=xl/styles.xml><?xml version="1.0" encoding="utf-8"?>
<styleSheet xmlns="http://schemas.openxmlformats.org/spreadsheetml/2006/main">
  <numFmts count="9">
    <numFmt numFmtId="42" formatCode="_-&quot;₩&quot;* #,##0_-;\-&quot;₩&quot;* #,##0_-;_-&quot;₩&quot;* &quot;-&quot;_-;_-@_-"/>
    <numFmt numFmtId="41" formatCode="_-* #,##0_-;\-* #,##0_-;_-* &quot;-&quot;_-;_-@_-"/>
    <numFmt numFmtId="24" formatCode="\$#,##0_);[Red]\(\$#,##0\)"/>
    <numFmt numFmtId="26" formatCode="\$#,##0.00_);[Red]\(\$#,##0.00\)"/>
    <numFmt numFmtId="176" formatCode="_-[$$-409]* #,##0_ ;_-[$$-409]* \-#,##0\ ;_-[$$-409]* &quot;-&quot;??_ ;_-@_ "/>
    <numFmt numFmtId="177" formatCode="_-* #,##0_-;\-* #,##0_-;_-* &quot;-&quot;?_-;_-@_-"/>
    <numFmt numFmtId="178" formatCode="_-[$$-409]* #,##0.00_ ;_-[$$-409]* \-#,##0.00\ ;_-[$$-409]* &quot;-&quot;??_ ;_-@_ "/>
    <numFmt numFmtId="179" formatCode="0.0%"/>
    <numFmt numFmtId="180" formatCode="_-* #,##0.0_-;\-* #,##0.0_-;_-* &quot;-&quot;?_-;_-@_-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1" fontId="2" fillId="0" borderId="1" xfId="1" applyFont="1" applyBorder="1">
      <alignment vertical="center"/>
    </xf>
    <xf numFmtId="9" fontId="2" fillId="0" borderId="1" xfId="3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" xfId="3" applyNumberFormat="1" applyFont="1" applyBorder="1">
      <alignment vertical="center"/>
    </xf>
    <xf numFmtId="9" fontId="2" fillId="0" borderId="1" xfId="3" applyNumberFormat="1" applyFont="1" applyBorder="1">
      <alignment vertical="center"/>
    </xf>
    <xf numFmtId="0" fontId="2" fillId="0" borderId="1" xfId="0" applyFont="1" applyBorder="1">
      <alignment vertical="center"/>
    </xf>
    <xf numFmtId="42" fontId="6" fillId="0" borderId="1" xfId="2" applyFont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3" fontId="8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>
      <alignment vertical="center"/>
    </xf>
    <xf numFmtId="177" fontId="2" fillId="0" borderId="1" xfId="0" applyNumberFormat="1" applyFont="1" applyBorder="1">
      <alignment vertical="center"/>
    </xf>
    <xf numFmtId="9" fontId="2" fillId="0" borderId="1" xfId="0" applyNumberFormat="1" applyFont="1" applyBorder="1">
      <alignment vertical="center"/>
    </xf>
    <xf numFmtId="9" fontId="8" fillId="0" borderId="1" xfId="0" applyNumberFormat="1" applyFont="1" applyBorder="1" applyAlignment="1">
      <alignment horizontal="right" vertical="center"/>
    </xf>
    <xf numFmtId="178" fontId="2" fillId="0" borderId="1" xfId="0" applyNumberFormat="1" applyFont="1" applyBorder="1">
      <alignment vertical="center"/>
    </xf>
    <xf numFmtId="178" fontId="8" fillId="0" borderId="1" xfId="0" applyNumberFormat="1" applyFont="1" applyBorder="1" applyAlignment="1">
      <alignment horizontal="left" vertical="center"/>
    </xf>
    <xf numFmtId="178" fontId="2" fillId="0" borderId="1" xfId="1" applyNumberFormat="1" applyFont="1" applyBorder="1">
      <alignment vertical="center"/>
    </xf>
    <xf numFmtId="176" fontId="2" fillId="0" borderId="1" xfId="1" applyNumberFormat="1" applyFont="1" applyBorder="1">
      <alignment vertical="center"/>
    </xf>
    <xf numFmtId="176" fontId="2" fillId="0" borderId="2" xfId="1" applyNumberFormat="1" applyFont="1" applyBorder="1">
      <alignment vertical="center"/>
    </xf>
    <xf numFmtId="0" fontId="5" fillId="0" borderId="0" xfId="0" applyFont="1">
      <alignment vertical="center"/>
    </xf>
    <xf numFmtId="41" fontId="2" fillId="4" borderId="1" xfId="1" applyFont="1" applyFill="1" applyBorder="1">
      <alignment vertical="center"/>
    </xf>
    <xf numFmtId="3" fontId="10" fillId="5" borderId="1" xfId="0" applyNumberFormat="1" applyFont="1" applyFill="1" applyBorder="1" applyAlignment="1">
      <alignment horizontal="center" vertical="center"/>
    </xf>
    <xf numFmtId="41" fontId="10" fillId="5" borderId="1" xfId="1" applyFont="1" applyFill="1" applyBorder="1" applyAlignment="1">
      <alignment horizontal="center" vertical="center"/>
    </xf>
    <xf numFmtId="3" fontId="10" fillId="5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Border="1" applyAlignment="1">
      <alignment horizontal="right" vertical="center"/>
    </xf>
    <xf numFmtId="26" fontId="8" fillId="0" borderId="1" xfId="0" applyNumberFormat="1" applyFont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24" fontId="8" fillId="0" borderId="1" xfId="0" applyNumberFormat="1" applyFont="1" applyBorder="1" applyAlignment="1">
      <alignment horizontal="right" vertical="center"/>
    </xf>
    <xf numFmtId="24" fontId="2" fillId="0" borderId="1" xfId="0" applyNumberFormat="1" applyFont="1" applyBorder="1">
      <alignment vertical="center"/>
    </xf>
    <xf numFmtId="3" fontId="8" fillId="4" borderId="1" xfId="0" applyNumberFormat="1" applyFont="1" applyFill="1" applyBorder="1" applyAlignment="1">
      <alignment horizontal="left" vertical="center"/>
    </xf>
    <xf numFmtId="3" fontId="8" fillId="5" borderId="1" xfId="0" applyNumberFormat="1" applyFont="1" applyFill="1" applyBorder="1" applyAlignment="1">
      <alignment horizontal="right" vertical="center"/>
    </xf>
    <xf numFmtId="3" fontId="8" fillId="4" borderId="1" xfId="0" applyNumberFormat="1" applyFont="1" applyFill="1" applyBorder="1" applyAlignment="1">
      <alignment horizontal="right" vertical="center"/>
    </xf>
    <xf numFmtId="176" fontId="2" fillId="0" borderId="0" xfId="0" applyNumberFormat="1" applyFont="1">
      <alignment vertical="center"/>
    </xf>
    <xf numFmtId="10" fontId="8" fillId="4" borderId="1" xfId="0" applyNumberFormat="1" applyFont="1" applyFill="1" applyBorder="1" applyAlignment="1">
      <alignment horizontal="right" vertical="center"/>
    </xf>
    <xf numFmtId="9" fontId="8" fillId="5" borderId="1" xfId="0" applyNumberFormat="1" applyFont="1" applyFill="1" applyBorder="1" applyAlignment="1">
      <alignment horizontal="right" vertical="center"/>
    </xf>
    <xf numFmtId="26" fontId="8" fillId="4" borderId="1" xfId="0" applyNumberFormat="1" applyFont="1" applyFill="1" applyBorder="1" applyAlignment="1">
      <alignment horizontal="left" vertical="center"/>
    </xf>
    <xf numFmtId="178" fontId="8" fillId="5" borderId="1" xfId="0" applyNumberFormat="1" applyFont="1" applyFill="1" applyBorder="1" applyAlignment="1">
      <alignment horizontal="left" vertical="center"/>
    </xf>
    <xf numFmtId="24" fontId="8" fillId="4" borderId="1" xfId="0" applyNumberFormat="1" applyFont="1" applyFill="1" applyBorder="1" applyAlignment="1">
      <alignment horizontal="left" vertical="center"/>
    </xf>
    <xf numFmtId="176" fontId="8" fillId="5" borderId="1" xfId="2" applyNumberFormat="1" applyFont="1" applyFill="1" applyBorder="1" applyAlignment="1">
      <alignment horizontal="left" vertical="center"/>
    </xf>
    <xf numFmtId="42" fontId="2" fillId="0" borderId="0" xfId="2" applyFont="1">
      <alignment vertical="center"/>
    </xf>
    <xf numFmtId="178" fontId="8" fillId="5" borderId="1" xfId="2" applyNumberFormat="1" applyFont="1" applyFill="1" applyBorder="1" applyAlignment="1">
      <alignment horizontal="left" vertical="center"/>
    </xf>
    <xf numFmtId="176" fontId="8" fillId="0" borderId="1" xfId="2" applyNumberFormat="1" applyFont="1" applyBorder="1" applyAlignment="1">
      <alignment horizontal="left" vertical="center"/>
    </xf>
    <xf numFmtId="26" fontId="8" fillId="4" borderId="1" xfId="0" applyNumberFormat="1" applyFont="1" applyFill="1" applyBorder="1" applyAlignment="1">
      <alignment horizontal="right" vertical="center"/>
    </xf>
    <xf numFmtId="3" fontId="8" fillId="4" borderId="1" xfId="0" applyNumberFormat="1" applyFont="1" applyFill="1" applyBorder="1" applyAlignment="1">
      <alignment horizontal="center" vertical="center"/>
    </xf>
    <xf numFmtId="41" fontId="8" fillId="5" borderId="1" xfId="1" applyFont="1" applyFill="1" applyBorder="1" applyAlignment="1">
      <alignment horizontal="center" vertical="center"/>
    </xf>
    <xf numFmtId="177" fontId="2" fillId="4" borderId="1" xfId="0" applyNumberFormat="1" applyFont="1" applyFill="1" applyBorder="1">
      <alignment vertical="center"/>
    </xf>
    <xf numFmtId="41" fontId="2" fillId="5" borderId="1" xfId="1" applyFont="1" applyFill="1" applyBorder="1">
      <alignment vertical="center"/>
    </xf>
    <xf numFmtId="9" fontId="2" fillId="4" borderId="1" xfId="0" applyNumberFormat="1" applyFont="1" applyFill="1" applyBorder="1">
      <alignment vertical="center"/>
    </xf>
    <xf numFmtId="9" fontId="2" fillId="4" borderId="1" xfId="3" applyFont="1" applyFill="1" applyBorder="1">
      <alignment vertical="center"/>
    </xf>
    <xf numFmtId="9" fontId="8" fillId="4" borderId="1" xfId="0" applyNumberFormat="1" applyFont="1" applyFill="1" applyBorder="1" applyAlignment="1">
      <alignment horizontal="right" vertical="center"/>
    </xf>
    <xf numFmtId="178" fontId="2" fillId="4" borderId="1" xfId="0" applyNumberFormat="1" applyFont="1" applyFill="1" applyBorder="1">
      <alignment vertical="center"/>
    </xf>
    <xf numFmtId="178" fontId="8" fillId="4" borderId="1" xfId="0" applyNumberFormat="1" applyFont="1" applyFill="1" applyBorder="1" applyAlignment="1">
      <alignment horizontal="left" vertical="center"/>
    </xf>
    <xf numFmtId="176" fontId="2" fillId="4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179" fontId="2" fillId="5" borderId="1" xfId="0" applyNumberFormat="1" applyFont="1" applyFill="1" applyBorder="1">
      <alignment vertical="center"/>
    </xf>
    <xf numFmtId="179" fontId="2" fillId="5" borderId="1" xfId="3" applyNumberFormat="1" applyFont="1" applyFill="1" applyBorder="1">
      <alignment vertical="center"/>
    </xf>
    <xf numFmtId="179" fontId="8" fillId="5" borderId="1" xfId="0" applyNumberFormat="1" applyFont="1" applyFill="1" applyBorder="1" applyAlignment="1">
      <alignment horizontal="right" vertical="center"/>
    </xf>
    <xf numFmtId="178" fontId="2" fillId="5" borderId="1" xfId="0" applyNumberFormat="1" applyFont="1" applyFill="1" applyBorder="1">
      <alignment vertical="center"/>
    </xf>
    <xf numFmtId="176" fontId="2" fillId="5" borderId="1" xfId="0" applyNumberFormat="1" applyFont="1" applyFill="1" applyBorder="1">
      <alignment vertical="center"/>
    </xf>
    <xf numFmtId="9" fontId="2" fillId="5" borderId="1" xfId="0" applyNumberFormat="1" applyFont="1" applyFill="1" applyBorder="1">
      <alignment vertical="center"/>
    </xf>
    <xf numFmtId="9" fontId="2" fillId="5" borderId="1" xfId="3" applyFont="1" applyFill="1" applyBorder="1">
      <alignment vertical="center"/>
    </xf>
    <xf numFmtId="10" fontId="8" fillId="5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9" fontId="2" fillId="0" borderId="1" xfId="0" applyNumberFormat="1" applyFont="1" applyFill="1" applyBorder="1">
      <alignment vertical="center"/>
    </xf>
    <xf numFmtId="10" fontId="8" fillId="0" borderId="1" xfId="0" applyNumberFormat="1" applyFont="1" applyFill="1" applyBorder="1" applyAlignment="1">
      <alignment horizontal="right" vertical="center"/>
    </xf>
    <xf numFmtId="9" fontId="8" fillId="0" borderId="1" xfId="0" applyNumberFormat="1" applyFont="1" applyFill="1" applyBorder="1" applyAlignment="1">
      <alignment horizontal="right" vertical="center"/>
    </xf>
    <xf numFmtId="180" fontId="2" fillId="5" borderId="1" xfId="0" applyNumberFormat="1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>
      <alignment vertical="center"/>
    </xf>
    <xf numFmtId="41" fontId="2" fillId="0" borderId="1" xfId="1" applyFont="1" applyFill="1" applyBorder="1">
      <alignment vertical="center"/>
    </xf>
  </cellXfs>
  <cellStyles count="4">
    <cellStyle name="백분율" xfId="3" builtinId="5"/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9.0301332032933945E-2"/>
          <c:y val="2.2090651161323242E-2"/>
          <c:w val="0.8006773649938056"/>
          <c:h val="0.85320392384785448"/>
        </c:manualLayout>
      </c:layout>
      <c:lineChart>
        <c:grouping val="stacked"/>
        <c:ser>
          <c:idx val="1"/>
          <c:order val="1"/>
          <c:tx>
            <c:strRef>
              <c:f>'2012 국가별-월간'!$B$4</c:f>
              <c:strCache>
                <c:ptCount val="1"/>
                <c:pt idx="0">
                  <c:v>Zepetto Revenue</c:v>
                </c:pt>
              </c:strCache>
            </c:strRef>
          </c:tx>
          <c:cat>
            <c:strRef>
              <c:f>'2012 국가별-월간'!$C$2:$N$2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'2012 국가별-월간'!$C$4:$N$4</c:f>
              <c:numCache>
                <c:formatCode>_-[$$-409]* #,##0_ ;_-[$$-409]* \-#,##0\ ;_-[$$-409]* "-"??_ ;_-@_ </c:formatCode>
                <c:ptCount val="12"/>
                <c:pt idx="0">
                  <c:v>903529.20000000007</c:v>
                </c:pt>
                <c:pt idx="1">
                  <c:v>978690.99</c:v>
                </c:pt>
                <c:pt idx="2">
                  <c:v>1047007.44</c:v>
                </c:pt>
                <c:pt idx="3">
                  <c:v>1208752.3600000001</c:v>
                </c:pt>
                <c:pt idx="4">
                  <c:v>1330750.1600000001</c:v>
                </c:pt>
                <c:pt idx="5">
                  <c:v>1526259.6000000003</c:v>
                </c:pt>
                <c:pt idx="6">
                  <c:v>1709708.6</c:v>
                </c:pt>
                <c:pt idx="7">
                  <c:v>1996002.2</c:v>
                </c:pt>
                <c:pt idx="8">
                  <c:v>1955656.4000000001</c:v>
                </c:pt>
                <c:pt idx="9">
                  <c:v>2175546.9054545457</c:v>
                </c:pt>
                <c:pt idx="10">
                  <c:v>2880887.4690909092</c:v>
                </c:pt>
                <c:pt idx="11">
                  <c:v>3380508.581818182</c:v>
                </c:pt>
              </c:numCache>
            </c:numRef>
          </c:val>
        </c:ser>
        <c:marker val="1"/>
        <c:axId val="113320320"/>
        <c:axId val="113321856"/>
      </c:lineChart>
      <c:lineChart>
        <c:grouping val="stacked"/>
        <c:ser>
          <c:idx val="0"/>
          <c:order val="0"/>
          <c:tx>
            <c:strRef>
              <c:f>'2012 국가별-월간'!$B$3</c:f>
              <c:strCache>
                <c:ptCount val="1"/>
                <c:pt idx="0">
                  <c:v>MCU</c:v>
                </c:pt>
              </c:strCache>
            </c:strRef>
          </c:tx>
          <c:cat>
            <c:strRef>
              <c:f>'2012 국가별-월간'!$C$2:$N$2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'2012 국가별-월간'!$C$3:$N$3</c:f>
              <c:numCache>
                <c:formatCode>_-* #,##0_-;\-* #,##0_-;_-* "-"_-;_-@_-</c:formatCode>
                <c:ptCount val="12"/>
                <c:pt idx="0">
                  <c:v>255800</c:v>
                </c:pt>
                <c:pt idx="1">
                  <c:v>276700</c:v>
                </c:pt>
                <c:pt idx="2">
                  <c:v>278300</c:v>
                </c:pt>
                <c:pt idx="3">
                  <c:v>288500</c:v>
                </c:pt>
                <c:pt idx="4">
                  <c:v>290100</c:v>
                </c:pt>
                <c:pt idx="5">
                  <c:v>316400</c:v>
                </c:pt>
                <c:pt idx="6">
                  <c:v>353000</c:v>
                </c:pt>
                <c:pt idx="7">
                  <c:v>384900</c:v>
                </c:pt>
                <c:pt idx="8">
                  <c:v>409400</c:v>
                </c:pt>
                <c:pt idx="9">
                  <c:v>428500</c:v>
                </c:pt>
                <c:pt idx="10">
                  <c:v>444100</c:v>
                </c:pt>
                <c:pt idx="11">
                  <c:v>480000</c:v>
                </c:pt>
              </c:numCache>
            </c:numRef>
          </c:val>
        </c:ser>
        <c:marker val="1"/>
        <c:axId val="113325184"/>
        <c:axId val="113323392"/>
      </c:lineChart>
      <c:catAx>
        <c:axId val="113320320"/>
        <c:scaling>
          <c:orientation val="minMax"/>
        </c:scaling>
        <c:axPos val="b"/>
        <c:numFmt formatCode="General" sourceLinked="1"/>
        <c:tickLblPos val="nextTo"/>
        <c:crossAx val="113321856"/>
        <c:crosses val="autoZero"/>
        <c:auto val="1"/>
        <c:lblAlgn val="ctr"/>
        <c:lblOffset val="100"/>
      </c:catAx>
      <c:valAx>
        <c:axId val="113321856"/>
        <c:scaling>
          <c:orientation val="minMax"/>
        </c:scaling>
        <c:axPos val="l"/>
        <c:majorGridlines/>
        <c:numFmt formatCode="_-[$$-409]* #,##0_ ;_-[$$-409]* \-#,##0\ ;_-[$$-409]* &quot;-&quot;??_ ;_-@_ " sourceLinked="1"/>
        <c:tickLblPos val="nextTo"/>
        <c:crossAx val="113320320"/>
        <c:crosses val="autoZero"/>
        <c:crossBetween val="between"/>
      </c:valAx>
      <c:valAx>
        <c:axId val="113323392"/>
        <c:scaling>
          <c:orientation val="minMax"/>
          <c:max val="1000000"/>
        </c:scaling>
        <c:axPos val="r"/>
        <c:numFmt formatCode="_-* #,##0_-;\-* #,##0_-;_-* &quot;-&quot;_-;_-@_-" sourceLinked="1"/>
        <c:tickLblPos val="nextTo"/>
        <c:crossAx val="113325184"/>
        <c:crosses val="max"/>
        <c:crossBetween val="between"/>
      </c:valAx>
      <c:catAx>
        <c:axId val="113325184"/>
        <c:scaling>
          <c:orientation val="minMax"/>
        </c:scaling>
        <c:delete val="1"/>
        <c:axPos val="b"/>
        <c:numFmt formatCode="General" sourceLinked="1"/>
        <c:tickLblPos val="none"/>
        <c:crossAx val="113323392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8.7053379209271253E-2"/>
          <c:y val="3.0131225647601369E-2"/>
          <c:w val="0.16024673918844395"/>
          <c:h val="0.1728046603609490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6.5277777777777782E-2"/>
          <c:y val="0.21064814814814828"/>
          <c:w val="0.81388888888888933"/>
          <c:h val="0.77314814814814881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4.7740156455518511E-2"/>
                  <c:y val="3.9848317023373998E-2"/>
                </c:manualLayout>
              </c:layout>
              <c:showLegendKey val="1"/>
              <c:showCatName val="1"/>
              <c:showPercent val="1"/>
            </c:dLbl>
            <c:dLbl>
              <c:idx val="3"/>
              <c:layout>
                <c:manualLayout>
                  <c:x val="5.1828222436967095E-2"/>
                  <c:y val="4.5384774016884719E-2"/>
                </c:manualLayout>
              </c:layout>
              <c:showLegendKey val="1"/>
              <c:showCatName val="1"/>
              <c:showPercent val="1"/>
            </c:dLbl>
            <c:dLbl>
              <c:idx val="4"/>
              <c:layout>
                <c:manualLayout>
                  <c:x val="-0.20087939563388013"/>
                  <c:y val="0.11477562555763204"/>
                </c:manualLayout>
              </c:layout>
              <c:showLegendKey val="1"/>
              <c:showCatName val="1"/>
              <c:showPercent val="1"/>
            </c:dLbl>
            <c:dLbl>
              <c:idx val="6"/>
              <c:layout>
                <c:manualLayout>
                  <c:x val="4.0312656445093464E-2"/>
                  <c:y val="-0.12621704612214169"/>
                </c:manualLayout>
              </c:layout>
              <c:showLegendKey val="1"/>
              <c:showCatName val="1"/>
              <c:showPercent val="1"/>
            </c:dLbl>
            <c:dLbl>
              <c:idx val="7"/>
              <c:layout>
                <c:manualLayout>
                  <c:x val="5.8681244541911232E-2"/>
                  <c:y val="1.5075816684985695E-2"/>
                </c:manualLayout>
              </c:layout>
              <c:showLegendKey val="1"/>
              <c:showCatName val="1"/>
              <c:showPercent val="1"/>
            </c:dLbl>
            <c:dLbl>
              <c:idx val="8"/>
              <c:layout>
                <c:manualLayout>
                  <c:x val="6.9948473666525374E-2"/>
                  <c:y val="6.5468736823232426E-2"/>
                </c:manualLayout>
              </c:layout>
              <c:showLegendKey val="1"/>
              <c:showCatName val="1"/>
              <c:showPercent val="1"/>
            </c:dLbl>
            <c:showLegendKey val="1"/>
            <c:showCatName val="1"/>
            <c:showPercent val="1"/>
            <c:showLeaderLines val="1"/>
          </c:dLbls>
          <c:cat>
            <c:strRef>
              <c:f>'2012 국가별-월간'!$Q$9:$Q$22</c:f>
              <c:strCache>
                <c:ptCount val="14"/>
                <c:pt idx="0">
                  <c:v>Taiwan</c:v>
                </c:pt>
                <c:pt idx="1">
                  <c:v>China</c:v>
                </c:pt>
                <c:pt idx="2">
                  <c:v>Korea</c:v>
                </c:pt>
                <c:pt idx="3">
                  <c:v>Japan</c:v>
                </c:pt>
                <c:pt idx="4">
                  <c:v>Thailand</c:v>
                </c:pt>
                <c:pt idx="5">
                  <c:v>Indonesia</c:v>
                </c:pt>
                <c:pt idx="6">
                  <c:v>Russia</c:v>
                </c:pt>
                <c:pt idx="7">
                  <c:v>Turkey</c:v>
                </c:pt>
                <c:pt idx="8">
                  <c:v>Brazil</c:v>
                </c:pt>
                <c:pt idx="9">
                  <c:v>Latin</c:v>
                </c:pt>
                <c:pt idx="10">
                  <c:v>NAM</c:v>
                </c:pt>
                <c:pt idx="11">
                  <c:v>Italy</c:v>
                </c:pt>
                <c:pt idx="12">
                  <c:v>PH</c:v>
                </c:pt>
                <c:pt idx="13">
                  <c:v>MENA</c:v>
                </c:pt>
              </c:strCache>
            </c:strRef>
          </c:cat>
          <c:val>
            <c:numRef>
              <c:f>'2012 국가별-월간'!$R$9:$R$22</c:f>
              <c:numCache>
                <c:formatCode>_-[$$-409]* #,##0_ ;_-[$$-409]* \-#,##0\ ;_-[$$-409]* "-"??_ ;_-@_ </c:formatCode>
                <c:ptCount val="14"/>
                <c:pt idx="0">
                  <c:v>436665.60000000003</c:v>
                </c:pt>
                <c:pt idx="1">
                  <c:v>724920.00000000012</c:v>
                </c:pt>
                <c:pt idx="2">
                  <c:v>480508.63636363635</c:v>
                </c:pt>
                <c:pt idx="3">
                  <c:v>168560</c:v>
                </c:pt>
                <c:pt idx="4">
                  <c:v>2918955</c:v>
                </c:pt>
                <c:pt idx="5">
                  <c:v>9264045</c:v>
                </c:pt>
                <c:pt idx="6">
                  <c:v>1576497.5500000003</c:v>
                </c:pt>
                <c:pt idx="7">
                  <c:v>1573588.8000000003</c:v>
                </c:pt>
                <c:pt idx="8">
                  <c:v>1328111.4000000001</c:v>
                </c:pt>
                <c:pt idx="9">
                  <c:v>579793.20000000007</c:v>
                </c:pt>
                <c:pt idx="10">
                  <c:v>303618</c:v>
                </c:pt>
                <c:pt idx="11">
                  <c:v>97749.12000000001</c:v>
                </c:pt>
                <c:pt idx="12">
                  <c:v>476224.00000000006</c:v>
                </c:pt>
                <c:pt idx="13">
                  <c:v>260534.40000000002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'2012 국가별-월간'!$Q$9:$Q$22</c:f>
              <c:strCache>
                <c:ptCount val="14"/>
                <c:pt idx="0">
                  <c:v>Taiwan</c:v>
                </c:pt>
                <c:pt idx="1">
                  <c:v>China</c:v>
                </c:pt>
                <c:pt idx="2">
                  <c:v>Korea</c:v>
                </c:pt>
                <c:pt idx="3">
                  <c:v>Japan</c:v>
                </c:pt>
                <c:pt idx="4">
                  <c:v>Thailand</c:v>
                </c:pt>
                <c:pt idx="5">
                  <c:v>Indonesia</c:v>
                </c:pt>
                <c:pt idx="6">
                  <c:v>Russia</c:v>
                </c:pt>
                <c:pt idx="7">
                  <c:v>Turkey</c:v>
                </c:pt>
                <c:pt idx="8">
                  <c:v>Brazil</c:v>
                </c:pt>
                <c:pt idx="9">
                  <c:v>Latin</c:v>
                </c:pt>
                <c:pt idx="10">
                  <c:v>NAM</c:v>
                </c:pt>
                <c:pt idx="11">
                  <c:v>Italy</c:v>
                </c:pt>
                <c:pt idx="12">
                  <c:v>PH</c:v>
                </c:pt>
                <c:pt idx="13">
                  <c:v>MENA</c:v>
                </c:pt>
              </c:strCache>
            </c:strRef>
          </c:cat>
          <c:val>
            <c:numRef>
              <c:f>'2012 국가별-월간'!$S$9:$S$22</c:f>
              <c:numCache>
                <c:formatCode>_-[$$-409]* #,##0_ ;_-[$$-409]* \-#,##0\ ;_-[$$-409]* "-"??_ ;_-@_ </c:formatCode>
                <c:ptCount val="14"/>
                <c:pt idx="0">
                  <c:v>127008.00000000001</c:v>
                </c:pt>
                <c:pt idx="1">
                  <c:v>235200.00000000003</c:v>
                </c:pt>
                <c:pt idx="2">
                  <c:v>225818.18181818182</c:v>
                </c:pt>
                <c:pt idx="3">
                  <c:v>144480</c:v>
                </c:pt>
                <c:pt idx="4">
                  <c:v>709800.00000000012</c:v>
                </c:pt>
                <c:pt idx="5">
                  <c:v>1048788</c:v>
                </c:pt>
                <c:pt idx="6">
                  <c:v>182784.00000000003</c:v>
                </c:pt>
                <c:pt idx="7">
                  <c:v>223440.00000000003</c:v>
                </c:pt>
                <c:pt idx="8">
                  <c:v>202300.00000000003</c:v>
                </c:pt>
                <c:pt idx="9">
                  <c:v>102782.40000000002</c:v>
                </c:pt>
                <c:pt idx="10">
                  <c:v>43092.000000000007</c:v>
                </c:pt>
                <c:pt idx="11">
                  <c:v>12544.000000000004</c:v>
                </c:pt>
                <c:pt idx="12">
                  <c:v>72072</c:v>
                </c:pt>
                <c:pt idx="13">
                  <c:v>50400.000000000007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449918</xdr:colOff>
      <xdr:row>44</xdr:row>
      <xdr:rowOff>54347</xdr:rowOff>
    </xdr:from>
    <xdr:to>
      <xdr:col>25</xdr:col>
      <xdr:colOff>289112</xdr:colOff>
      <xdr:row>69</xdr:row>
      <xdr:rowOff>30815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350744</xdr:colOff>
      <xdr:row>4</xdr:row>
      <xdr:rowOff>140074</xdr:rowOff>
    </xdr:from>
    <xdr:to>
      <xdr:col>25</xdr:col>
      <xdr:colOff>413497</xdr:colOff>
      <xdr:row>21</xdr:row>
      <xdr:rowOff>3923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358591</xdr:colOff>
      <xdr:row>21</xdr:row>
      <xdr:rowOff>145678</xdr:rowOff>
    </xdr:from>
    <xdr:to>
      <xdr:col>25</xdr:col>
      <xdr:colOff>414619</xdr:colOff>
      <xdr:row>39</xdr:row>
      <xdr:rowOff>67237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148"/>
  <sheetViews>
    <sheetView tabSelected="1" zoomScale="85" zoomScaleNormal="85" workbookViewId="0">
      <pane xSplit="2" ySplit="4" topLeftCell="F5" activePane="bottomRight" state="frozen"/>
      <selection pane="topRight" activeCell="D1" sqref="D1"/>
      <selection pane="bottomLeft" activeCell="A5" sqref="A5"/>
      <selection pane="bottomRight" activeCell="S2" sqref="S2"/>
    </sheetView>
  </sheetViews>
  <sheetFormatPr defaultRowHeight="12"/>
  <cols>
    <col min="1" max="1" width="4.375" style="1" customWidth="1"/>
    <col min="2" max="2" width="16.125" style="1" customWidth="1"/>
    <col min="3" max="15" width="10.875" style="1" customWidth="1"/>
    <col min="16" max="16" width="11.375" style="1" customWidth="1"/>
    <col min="17" max="17" width="13.75" style="1" customWidth="1"/>
    <col min="18" max="18" width="15.875" style="1" bestFit="1" customWidth="1"/>
    <col min="19" max="19" width="15.625" style="1" bestFit="1" customWidth="1"/>
    <col min="20" max="20" width="13.75" style="1" customWidth="1"/>
    <col min="21" max="21" width="10.125" style="1" customWidth="1"/>
    <col min="22" max="16384" width="9" style="1"/>
  </cols>
  <sheetData>
    <row r="2" spans="2:19" ht="24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4" t="s">
        <v>14</v>
      </c>
      <c r="Q2" s="4" t="s">
        <v>58</v>
      </c>
      <c r="R2" s="4" t="s">
        <v>59</v>
      </c>
      <c r="S2" s="4" t="s">
        <v>60</v>
      </c>
    </row>
    <row r="3" spans="2:19">
      <c r="B3" s="5" t="s">
        <v>15</v>
      </c>
      <c r="C3" s="6">
        <f>C9+C19+C29+C41+C51+C61+C71+C81+C91+C101+C111+C121+C131+C141</f>
        <v>255800</v>
      </c>
      <c r="D3" s="6">
        <f t="shared" ref="D3:M3" si="0">D9+D19+D29+D41+D51+D61+D71+D81+D91+D101+D111+D121+D131+D141</f>
        <v>276700</v>
      </c>
      <c r="E3" s="6">
        <f t="shared" si="0"/>
        <v>278300</v>
      </c>
      <c r="F3" s="6">
        <f t="shared" si="0"/>
        <v>288500</v>
      </c>
      <c r="G3" s="6">
        <f t="shared" si="0"/>
        <v>290100</v>
      </c>
      <c r="H3" s="6">
        <f t="shared" si="0"/>
        <v>316400</v>
      </c>
      <c r="I3" s="6">
        <f t="shared" si="0"/>
        <v>353000</v>
      </c>
      <c r="J3" s="6">
        <f t="shared" si="0"/>
        <v>384900</v>
      </c>
      <c r="K3" s="6">
        <f>K9+K19+K29+K41+K51+K61+K71+K81+K91+K101+K111+K121+K131+K141</f>
        <v>409400</v>
      </c>
      <c r="L3" s="6">
        <f t="shared" si="0"/>
        <v>428500</v>
      </c>
      <c r="M3" s="6">
        <f t="shared" si="0"/>
        <v>444100</v>
      </c>
      <c r="N3" s="6">
        <f>N9+N19+N29+N41+N51+N61+N71+N81+N91+N101+N111+N121+N131+N141</f>
        <v>480000</v>
      </c>
      <c r="O3" s="6">
        <f>N3</f>
        <v>480000</v>
      </c>
      <c r="P3" s="6">
        <v>332224</v>
      </c>
      <c r="Q3" s="7">
        <f>O3/P3</f>
        <v>1.4448083220959353</v>
      </c>
      <c r="R3" s="6">
        <v>332224</v>
      </c>
      <c r="S3" s="7">
        <f>N3/R3</f>
        <v>1.4448083220959353</v>
      </c>
    </row>
    <row r="4" spans="2:19">
      <c r="B4" s="5" t="s">
        <v>16</v>
      </c>
      <c r="C4" s="8">
        <f>C16+C26+C38+C48+C58+C68+C78+C88+C98+C108+C118+C128+C138+C148</f>
        <v>903529.20000000007</v>
      </c>
      <c r="D4" s="8">
        <f t="shared" ref="D4:O4" si="1">D16+D26+D38+D48+D58+D68+D78+D88+D98+D108+D118+D128+D138+D148</f>
        <v>978690.99</v>
      </c>
      <c r="E4" s="8">
        <f t="shared" si="1"/>
        <v>1047007.44</v>
      </c>
      <c r="F4" s="8">
        <f t="shared" si="1"/>
        <v>1208752.3600000001</v>
      </c>
      <c r="G4" s="8">
        <f t="shared" si="1"/>
        <v>1330750.1600000001</v>
      </c>
      <c r="H4" s="8">
        <f t="shared" si="1"/>
        <v>1526259.6000000003</v>
      </c>
      <c r="I4" s="8">
        <f t="shared" si="1"/>
        <v>1709708.6</v>
      </c>
      <c r="J4" s="8">
        <f t="shared" si="1"/>
        <v>1996002.2</v>
      </c>
      <c r="K4" s="8">
        <f t="shared" si="1"/>
        <v>1955656.4000000001</v>
      </c>
      <c r="L4" s="8">
        <f t="shared" si="1"/>
        <v>2175546.9054545457</v>
      </c>
      <c r="M4" s="8">
        <f t="shared" si="1"/>
        <v>2880887.4690909092</v>
      </c>
      <c r="N4" s="8">
        <f t="shared" si="1"/>
        <v>3380508.581818182</v>
      </c>
      <c r="O4" s="8">
        <f>SUM(C4:N4)</f>
        <v>21093299.90636364</v>
      </c>
      <c r="P4" s="8">
        <v>10624426.6211595</v>
      </c>
      <c r="Q4" s="7">
        <f>O4/P4</f>
        <v>1.9853588959195632</v>
      </c>
      <c r="R4" s="9">
        <f>R5/1100</f>
        <v>1175578.2645454546</v>
      </c>
      <c r="S4" s="7">
        <f>N4/R4</f>
        <v>2.875613375792788</v>
      </c>
    </row>
    <row r="5" spans="2:19">
      <c r="B5" s="5" t="s">
        <v>17</v>
      </c>
      <c r="C5" s="10">
        <f>C3/C3</f>
        <v>1</v>
      </c>
      <c r="D5" s="7">
        <f>D3/$C$3</f>
        <v>1.081704456606724</v>
      </c>
      <c r="E5" s="7">
        <f t="shared" ref="E5:N5" si="2">E3/$C$3</f>
        <v>1.0879593432369039</v>
      </c>
      <c r="F5" s="7">
        <f t="shared" si="2"/>
        <v>1.1278342455043002</v>
      </c>
      <c r="G5" s="7">
        <f t="shared" si="2"/>
        <v>1.1340891321344801</v>
      </c>
      <c r="H5" s="7">
        <f t="shared" si="2"/>
        <v>1.2369038311180609</v>
      </c>
      <c r="I5" s="7">
        <f t="shared" si="2"/>
        <v>1.3799843627834245</v>
      </c>
      <c r="J5" s="7">
        <f t="shared" si="2"/>
        <v>1.5046911649726349</v>
      </c>
      <c r="K5" s="7">
        <f t="shared" si="2"/>
        <v>1.6004691164972635</v>
      </c>
      <c r="L5" s="7">
        <f t="shared" si="2"/>
        <v>1.6751368256450352</v>
      </c>
      <c r="M5" s="7">
        <f t="shared" si="2"/>
        <v>1.7361219702892885</v>
      </c>
      <c r="N5" s="7">
        <f t="shared" si="2"/>
        <v>1.8764659890539483</v>
      </c>
      <c r="O5" s="6">
        <f>C3*368</f>
        <v>94134400</v>
      </c>
      <c r="P5" s="11"/>
      <c r="Q5" s="11"/>
      <c r="R5" s="12">
        <v>1293136091</v>
      </c>
      <c r="S5" s="11"/>
    </row>
    <row r="6" spans="2:19">
      <c r="B6" s="5" t="s">
        <v>18</v>
      </c>
      <c r="C6" s="10">
        <f>C4/C4</f>
        <v>1</v>
      </c>
      <c r="D6" s="7">
        <f>D4/$C$4</f>
        <v>1.0831868964500537</v>
      </c>
      <c r="E6" s="7">
        <f t="shared" ref="E6:N6" si="3">E4/$C$4</f>
        <v>1.1587975684681799</v>
      </c>
      <c r="F6" s="7">
        <f t="shared" si="3"/>
        <v>1.3378121703205608</v>
      </c>
      <c r="G6" s="7">
        <f t="shared" si="3"/>
        <v>1.4728358087375595</v>
      </c>
      <c r="H6" s="7">
        <f t="shared" si="3"/>
        <v>1.689220005285939</v>
      </c>
      <c r="I6" s="7">
        <f t="shared" si="3"/>
        <v>1.8922560554766796</v>
      </c>
      <c r="J6" s="7">
        <f t="shared" si="3"/>
        <v>2.2091175359910888</v>
      </c>
      <c r="K6" s="7">
        <f t="shared" si="3"/>
        <v>2.1644639708379096</v>
      </c>
      <c r="L6" s="7">
        <f t="shared" si="3"/>
        <v>2.4078324258414066</v>
      </c>
      <c r="M6" s="7">
        <f t="shared" si="3"/>
        <v>3.1884829722059997</v>
      </c>
      <c r="N6" s="7">
        <f t="shared" si="3"/>
        <v>3.7414491770915448</v>
      </c>
      <c r="O6" s="11"/>
      <c r="P6" s="11"/>
      <c r="Q6" s="11"/>
      <c r="R6" s="11"/>
      <c r="S6" s="11"/>
    </row>
    <row r="7" spans="2:19" ht="11.25" customHeight="1"/>
    <row r="8" spans="2:19" ht="24">
      <c r="B8" s="2" t="s">
        <v>19</v>
      </c>
      <c r="C8" s="3" t="s">
        <v>20</v>
      </c>
      <c r="D8" s="3" t="s">
        <v>2</v>
      </c>
      <c r="E8" s="3" t="s">
        <v>3</v>
      </c>
      <c r="F8" s="3" t="s">
        <v>4</v>
      </c>
      <c r="G8" s="3" t="s">
        <v>5</v>
      </c>
      <c r="H8" s="3" t="s">
        <v>6</v>
      </c>
      <c r="I8" s="3" t="s">
        <v>7</v>
      </c>
      <c r="J8" s="3" t="s">
        <v>8</v>
      </c>
      <c r="K8" s="3" t="s">
        <v>9</v>
      </c>
      <c r="L8" s="3" t="s">
        <v>10</v>
      </c>
      <c r="M8" s="3" t="s">
        <v>11</v>
      </c>
      <c r="N8" s="13" t="s">
        <v>12</v>
      </c>
      <c r="O8" s="13" t="s">
        <v>21</v>
      </c>
      <c r="Q8" s="14" t="s">
        <v>22</v>
      </c>
      <c r="R8" s="15" t="s">
        <v>23</v>
      </c>
      <c r="S8" s="16" t="s">
        <v>24</v>
      </c>
    </row>
    <row r="9" spans="2:19">
      <c r="B9" s="17" t="s">
        <v>25</v>
      </c>
      <c r="C9" s="18"/>
      <c r="D9" s="18"/>
      <c r="E9" s="18"/>
      <c r="F9" s="18"/>
      <c r="G9" s="18"/>
      <c r="H9" s="6">
        <v>2000</v>
      </c>
      <c r="I9" s="19">
        <v>5000</v>
      </c>
      <c r="J9" s="19">
        <v>6000</v>
      </c>
      <c r="K9" s="19">
        <v>6000</v>
      </c>
      <c r="L9" s="19">
        <v>6000</v>
      </c>
      <c r="M9" s="19">
        <v>6500</v>
      </c>
      <c r="N9" s="19">
        <v>7000</v>
      </c>
      <c r="O9" s="20">
        <f>N9</f>
        <v>7000</v>
      </c>
      <c r="Q9" s="21" t="s">
        <v>26</v>
      </c>
      <c r="R9" s="22">
        <f>O16</f>
        <v>436665.60000000003</v>
      </c>
      <c r="S9" s="22">
        <f>N16</f>
        <v>127008.00000000001</v>
      </c>
    </row>
    <row r="10" spans="2:19">
      <c r="B10" s="17" t="s">
        <v>27</v>
      </c>
      <c r="C10" s="18"/>
      <c r="D10" s="18"/>
      <c r="E10" s="18"/>
      <c r="F10" s="18"/>
      <c r="G10" s="18"/>
      <c r="H10" s="6">
        <v>80000</v>
      </c>
      <c r="I10" s="23">
        <f>I9*20</f>
        <v>100000</v>
      </c>
      <c r="J10" s="23">
        <f>J9*20</f>
        <v>120000</v>
      </c>
      <c r="K10" s="23">
        <f>K9*18</f>
        <v>108000</v>
      </c>
      <c r="L10" s="23">
        <f>L9*18</f>
        <v>108000</v>
      </c>
      <c r="M10" s="23">
        <f>M9*18</f>
        <v>117000</v>
      </c>
      <c r="N10" s="23">
        <f>N9*18</f>
        <v>126000</v>
      </c>
      <c r="O10" s="11" t="s">
        <v>28</v>
      </c>
      <c r="Q10" s="21" t="s">
        <v>29</v>
      </c>
      <c r="R10" s="22">
        <f>O26</f>
        <v>724920.00000000012</v>
      </c>
      <c r="S10" s="22">
        <f>N26</f>
        <v>235200.00000000003</v>
      </c>
    </row>
    <row r="11" spans="2:19">
      <c r="B11" s="17" t="s">
        <v>30</v>
      </c>
      <c r="C11" s="18"/>
      <c r="D11" s="18"/>
      <c r="E11" s="18"/>
      <c r="F11" s="18"/>
      <c r="G11" s="18"/>
      <c r="H11" s="6">
        <f>H10*H12</f>
        <v>4000</v>
      </c>
      <c r="I11" s="6">
        <f>I10*I12</f>
        <v>7000.0000000000009</v>
      </c>
      <c r="J11" s="6">
        <f t="shared" ref="J11:M11" si="4">J10*J12</f>
        <v>12000</v>
      </c>
      <c r="K11" s="6">
        <f t="shared" si="4"/>
        <v>12960</v>
      </c>
      <c r="L11" s="6">
        <f>L10*L12</f>
        <v>14040</v>
      </c>
      <c r="M11" s="6">
        <f t="shared" si="4"/>
        <v>16380.000000000002</v>
      </c>
      <c r="N11" s="6">
        <f>N10*N12</f>
        <v>22680</v>
      </c>
      <c r="O11" s="11" t="s">
        <v>31</v>
      </c>
      <c r="Q11" s="21" t="s">
        <v>32</v>
      </c>
      <c r="R11" s="22">
        <f>O38</f>
        <v>480508.63636363635</v>
      </c>
      <c r="S11" s="22">
        <f>N38</f>
        <v>225818.18181818182</v>
      </c>
    </row>
    <row r="12" spans="2:19">
      <c r="B12" s="17" t="s">
        <v>33</v>
      </c>
      <c r="C12" s="18"/>
      <c r="D12" s="18"/>
      <c r="E12" s="18"/>
      <c r="F12" s="18"/>
      <c r="G12" s="18"/>
      <c r="H12" s="24">
        <v>0.05</v>
      </c>
      <c r="I12" s="25">
        <v>7.0000000000000007E-2</v>
      </c>
      <c r="J12" s="25">
        <v>0.1</v>
      </c>
      <c r="K12" s="25">
        <v>0.12</v>
      </c>
      <c r="L12" s="25">
        <v>0.13</v>
      </c>
      <c r="M12" s="25">
        <v>0.14000000000000001</v>
      </c>
      <c r="N12" s="25">
        <v>0.18</v>
      </c>
      <c r="O12" s="11" t="s">
        <v>31</v>
      </c>
      <c r="Q12" s="21" t="s">
        <v>34</v>
      </c>
      <c r="R12" s="22">
        <f>O48</f>
        <v>168560</v>
      </c>
      <c r="S12" s="22">
        <f>N48</f>
        <v>144480</v>
      </c>
    </row>
    <row r="13" spans="2:19">
      <c r="B13" s="17" t="s">
        <v>35</v>
      </c>
      <c r="C13" s="18"/>
      <c r="D13" s="18"/>
      <c r="E13" s="18"/>
      <c r="F13" s="18"/>
      <c r="G13" s="18"/>
      <c r="H13" s="26">
        <v>10</v>
      </c>
      <c r="I13" s="27">
        <v>14</v>
      </c>
      <c r="J13" s="27">
        <v>15</v>
      </c>
      <c r="K13" s="27">
        <v>15</v>
      </c>
      <c r="L13" s="27">
        <v>17</v>
      </c>
      <c r="M13" s="27">
        <v>18</v>
      </c>
      <c r="N13" s="27">
        <v>20</v>
      </c>
      <c r="O13" s="11" t="s">
        <v>31</v>
      </c>
      <c r="Q13" s="21" t="s">
        <v>36</v>
      </c>
      <c r="R13" s="22">
        <f>O58</f>
        <v>2918955</v>
      </c>
      <c r="S13" s="22">
        <f>N58</f>
        <v>709800.00000000012</v>
      </c>
    </row>
    <row r="14" spans="2:19">
      <c r="B14" s="17" t="s">
        <v>37</v>
      </c>
      <c r="C14" s="18"/>
      <c r="D14" s="18"/>
      <c r="E14" s="18"/>
      <c r="F14" s="18"/>
      <c r="G14" s="18"/>
      <c r="H14" s="8">
        <v>100000</v>
      </c>
      <c r="I14" s="8">
        <f>I11*I13</f>
        <v>98000.000000000015</v>
      </c>
      <c r="J14" s="8">
        <f>J11*J13</f>
        <v>180000</v>
      </c>
      <c r="K14" s="8">
        <f>K11*K13</f>
        <v>194400</v>
      </c>
      <c r="L14" s="8">
        <f t="shared" ref="L14" si="5">L11*L13</f>
        <v>238680</v>
      </c>
      <c r="M14" s="8">
        <f>M11*M13</f>
        <v>294840.00000000006</v>
      </c>
      <c r="N14" s="8">
        <f>N11*N13</f>
        <v>453600</v>
      </c>
      <c r="O14" s="8">
        <f>SUM(H14:N14)</f>
        <v>1559520</v>
      </c>
      <c r="Q14" s="21" t="s">
        <v>38</v>
      </c>
      <c r="R14" s="22">
        <f>O68</f>
        <v>9264045</v>
      </c>
      <c r="S14" s="22">
        <f>N68</f>
        <v>1048788</v>
      </c>
    </row>
    <row r="15" spans="2:19">
      <c r="B15" s="17" t="s">
        <v>39</v>
      </c>
      <c r="C15" s="18"/>
      <c r="D15" s="18"/>
      <c r="E15" s="18"/>
      <c r="F15" s="18"/>
      <c r="G15" s="18"/>
      <c r="H15" s="28">
        <f>H14/H10</f>
        <v>1.25</v>
      </c>
      <c r="I15" s="28">
        <f t="shared" ref="I15:L15" si="6">I14/I10</f>
        <v>0.98000000000000009</v>
      </c>
      <c r="J15" s="28">
        <f t="shared" si="6"/>
        <v>1.5</v>
      </c>
      <c r="K15" s="28">
        <f t="shared" si="6"/>
        <v>1.8</v>
      </c>
      <c r="L15" s="28">
        <f t="shared" si="6"/>
        <v>2.21</v>
      </c>
      <c r="M15" s="28">
        <f>M14/M10</f>
        <v>2.5200000000000005</v>
      </c>
      <c r="N15" s="28">
        <f>N14/N10</f>
        <v>3.6</v>
      </c>
      <c r="O15" s="11" t="s">
        <v>31</v>
      </c>
      <c r="Q15" s="21" t="s">
        <v>40</v>
      </c>
      <c r="R15" s="22">
        <f>O78</f>
        <v>1576497.5500000003</v>
      </c>
      <c r="S15" s="22">
        <f>N78</f>
        <v>182784.00000000003</v>
      </c>
    </row>
    <row r="16" spans="2:19">
      <c r="B16" s="17" t="s">
        <v>41</v>
      </c>
      <c r="C16" s="18"/>
      <c r="D16" s="18"/>
      <c r="E16" s="18"/>
      <c r="F16" s="18"/>
      <c r="G16" s="18"/>
      <c r="H16" s="29">
        <f t="shared" ref="H16:N16" si="7">H14*0.28</f>
        <v>28000.000000000004</v>
      </c>
      <c r="I16" s="29">
        <f t="shared" si="7"/>
        <v>27440.000000000007</v>
      </c>
      <c r="J16" s="29">
        <f t="shared" si="7"/>
        <v>50400.000000000007</v>
      </c>
      <c r="K16" s="29">
        <f t="shared" si="7"/>
        <v>54432.000000000007</v>
      </c>
      <c r="L16" s="29">
        <f t="shared" si="7"/>
        <v>66830.400000000009</v>
      </c>
      <c r="M16" s="29">
        <f t="shared" si="7"/>
        <v>82555.200000000026</v>
      </c>
      <c r="N16" s="30">
        <f t="shared" si="7"/>
        <v>127008.00000000001</v>
      </c>
      <c r="O16" s="8">
        <f>SUM(D16:N16)</f>
        <v>436665.60000000003</v>
      </c>
      <c r="Q16" s="21" t="s">
        <v>42</v>
      </c>
      <c r="R16" s="22">
        <f>O88</f>
        <v>1573588.8000000003</v>
      </c>
      <c r="S16" s="22">
        <f>N88</f>
        <v>223440.00000000003</v>
      </c>
    </row>
    <row r="17" spans="2:19">
      <c r="Q17" s="21" t="s">
        <v>43</v>
      </c>
      <c r="R17" s="22">
        <f>O98</f>
        <v>1328111.4000000001</v>
      </c>
      <c r="S17" s="22">
        <f>N98</f>
        <v>202300.00000000003</v>
      </c>
    </row>
    <row r="18" spans="2:19" s="31" customFormat="1">
      <c r="B18" s="2" t="s">
        <v>29</v>
      </c>
      <c r="C18" s="3" t="s">
        <v>44</v>
      </c>
      <c r="D18" s="3" t="s">
        <v>45</v>
      </c>
      <c r="E18" s="3" t="s">
        <v>3</v>
      </c>
      <c r="F18" s="3" t="s">
        <v>4</v>
      </c>
      <c r="G18" s="3" t="s">
        <v>5</v>
      </c>
      <c r="H18" s="3" t="s">
        <v>6</v>
      </c>
      <c r="I18" s="3" t="s">
        <v>7</v>
      </c>
      <c r="J18" s="3" t="s">
        <v>8</v>
      </c>
      <c r="K18" s="3" t="s">
        <v>9</v>
      </c>
      <c r="L18" s="3" t="s">
        <v>10</v>
      </c>
      <c r="M18" s="3" t="s">
        <v>11</v>
      </c>
      <c r="N18" s="3" t="s">
        <v>12</v>
      </c>
      <c r="O18" s="13" t="s">
        <v>46</v>
      </c>
      <c r="Q18" s="21" t="s">
        <v>47</v>
      </c>
      <c r="R18" s="22">
        <f>O108</f>
        <v>579793.20000000007</v>
      </c>
      <c r="S18" s="22">
        <f>N108</f>
        <v>102782.40000000002</v>
      </c>
    </row>
    <row r="19" spans="2:19">
      <c r="B19" s="17" t="s">
        <v>25</v>
      </c>
      <c r="C19" s="18"/>
      <c r="D19" s="18"/>
      <c r="E19" s="18"/>
      <c r="F19" s="18"/>
      <c r="G19" s="32"/>
      <c r="H19" s="33">
        <v>20000</v>
      </c>
      <c r="I19" s="33">
        <v>30000</v>
      </c>
      <c r="J19" s="33">
        <v>50000</v>
      </c>
      <c r="K19" s="33">
        <v>60000</v>
      </c>
      <c r="L19" s="33">
        <v>70000</v>
      </c>
      <c r="M19" s="33">
        <v>80000</v>
      </c>
      <c r="N19" s="34">
        <v>100000</v>
      </c>
      <c r="O19" s="20">
        <f>N19</f>
        <v>100000</v>
      </c>
      <c r="Q19" s="21" t="s">
        <v>48</v>
      </c>
      <c r="R19" s="22">
        <f>O118</f>
        <v>303618</v>
      </c>
      <c r="S19" s="22">
        <f>N118</f>
        <v>43092.000000000007</v>
      </c>
    </row>
    <row r="20" spans="2:19">
      <c r="B20" s="17" t="s">
        <v>27</v>
      </c>
      <c r="C20" s="18"/>
      <c r="D20" s="18"/>
      <c r="E20" s="18"/>
      <c r="F20" s="18"/>
      <c r="G20" s="18"/>
      <c r="H20" s="35">
        <f>H19*30</f>
        <v>600000</v>
      </c>
      <c r="I20" s="35">
        <f>I19*30</f>
        <v>900000</v>
      </c>
      <c r="J20" s="35">
        <f t="shared" ref="J20:N20" si="8">J19*30</f>
        <v>1500000</v>
      </c>
      <c r="K20" s="35">
        <f t="shared" si="8"/>
        <v>1800000</v>
      </c>
      <c r="L20" s="35">
        <f t="shared" si="8"/>
        <v>2100000</v>
      </c>
      <c r="M20" s="35">
        <f t="shared" si="8"/>
        <v>2400000</v>
      </c>
      <c r="N20" s="35">
        <f t="shared" si="8"/>
        <v>3000000</v>
      </c>
      <c r="O20" s="11" t="s">
        <v>31</v>
      </c>
      <c r="Q20" s="21" t="s">
        <v>49</v>
      </c>
      <c r="R20" s="22">
        <f>O128</f>
        <v>97749.12000000001</v>
      </c>
      <c r="S20" s="22">
        <f>N128</f>
        <v>12544.000000000004</v>
      </c>
    </row>
    <row r="21" spans="2:19">
      <c r="B21" s="17" t="s">
        <v>30</v>
      </c>
      <c r="C21" s="18"/>
      <c r="D21" s="18"/>
      <c r="E21" s="18"/>
      <c r="F21" s="18"/>
      <c r="G21" s="18"/>
      <c r="H21" s="35">
        <f>H20*H22</f>
        <v>18000</v>
      </c>
      <c r="I21" s="35">
        <f t="shared" ref="I21:N21" si="9">I20*I22</f>
        <v>36000</v>
      </c>
      <c r="J21" s="35">
        <f t="shared" si="9"/>
        <v>75000</v>
      </c>
      <c r="K21" s="35">
        <f t="shared" si="9"/>
        <v>108000</v>
      </c>
      <c r="L21" s="35">
        <f t="shared" si="9"/>
        <v>126000</v>
      </c>
      <c r="M21" s="35">
        <f t="shared" si="9"/>
        <v>168000.00000000003</v>
      </c>
      <c r="N21" s="35">
        <f t="shared" si="9"/>
        <v>240000</v>
      </c>
      <c r="O21" s="11" t="s">
        <v>31</v>
      </c>
      <c r="Q21" s="21" t="s">
        <v>50</v>
      </c>
      <c r="R21" s="22">
        <f>O138</f>
        <v>476224.00000000006</v>
      </c>
      <c r="S21" s="22">
        <f>N138</f>
        <v>72072</v>
      </c>
    </row>
    <row r="22" spans="2:19">
      <c r="B22" s="17" t="s">
        <v>33</v>
      </c>
      <c r="C22" s="18"/>
      <c r="D22" s="18"/>
      <c r="E22" s="18"/>
      <c r="F22" s="18"/>
      <c r="G22" s="18"/>
      <c r="H22" s="36">
        <v>0.03</v>
      </c>
      <c r="I22" s="25">
        <v>0.04</v>
      </c>
      <c r="J22" s="25">
        <v>0.05</v>
      </c>
      <c r="K22" s="25">
        <v>0.06</v>
      </c>
      <c r="L22" s="25">
        <v>0.06</v>
      </c>
      <c r="M22" s="25">
        <v>7.0000000000000007E-2</v>
      </c>
      <c r="N22" s="25">
        <v>0.08</v>
      </c>
      <c r="O22" s="11" t="s">
        <v>31</v>
      </c>
      <c r="Q22" s="21" t="s">
        <v>51</v>
      </c>
      <c r="R22" s="22">
        <f>O148</f>
        <v>260534.40000000002</v>
      </c>
      <c r="S22" s="22">
        <f>N148</f>
        <v>50400.000000000007</v>
      </c>
    </row>
    <row r="23" spans="2:19">
      <c r="B23" s="17" t="s">
        <v>35</v>
      </c>
      <c r="C23" s="18"/>
      <c r="D23" s="18"/>
      <c r="E23" s="18"/>
      <c r="F23" s="18"/>
      <c r="G23" s="18"/>
      <c r="H23" s="37">
        <v>5</v>
      </c>
      <c r="I23" s="37">
        <v>5.5</v>
      </c>
      <c r="J23" s="37">
        <v>6</v>
      </c>
      <c r="K23" s="37">
        <v>6.5</v>
      </c>
      <c r="L23" s="37">
        <v>7</v>
      </c>
      <c r="M23" s="37">
        <v>7</v>
      </c>
      <c r="N23" s="37">
        <v>7</v>
      </c>
      <c r="O23" s="11" t="s">
        <v>31</v>
      </c>
      <c r="Q23" s="38" t="s">
        <v>52</v>
      </c>
      <c r="R23" s="22">
        <f>SUM(R9:R22)</f>
        <v>20189770.706363633</v>
      </c>
      <c r="S23" s="22">
        <f>SUM(S9:S22)</f>
        <v>3380508.581818182</v>
      </c>
    </row>
    <row r="24" spans="2:19">
      <c r="B24" s="17" t="s">
        <v>37</v>
      </c>
      <c r="C24" s="18"/>
      <c r="D24" s="18"/>
      <c r="E24" s="18"/>
      <c r="F24" s="18"/>
      <c r="G24" s="18"/>
      <c r="H24" s="39">
        <f>H21*H23</f>
        <v>90000</v>
      </c>
      <c r="I24" s="39">
        <f>I21*I23</f>
        <v>198000</v>
      </c>
      <c r="J24" s="39">
        <f>J21*J23</f>
        <v>450000</v>
      </c>
      <c r="K24" s="39">
        <f t="shared" ref="K24:N24" si="10">K21*K23</f>
        <v>702000</v>
      </c>
      <c r="L24" s="39">
        <f t="shared" si="10"/>
        <v>882000</v>
      </c>
      <c r="M24" s="39">
        <f t="shared" si="10"/>
        <v>1176000.0000000002</v>
      </c>
      <c r="N24" s="39">
        <f t="shared" si="10"/>
        <v>1680000</v>
      </c>
      <c r="O24" s="40">
        <f>SUM(H24:N24)</f>
        <v>5178000</v>
      </c>
    </row>
    <row r="25" spans="2:19">
      <c r="B25" s="17" t="s">
        <v>39</v>
      </c>
      <c r="C25" s="18"/>
      <c r="D25" s="18"/>
      <c r="E25" s="18"/>
      <c r="F25" s="18"/>
      <c r="G25" s="18"/>
      <c r="H25" s="37">
        <v>0.15</v>
      </c>
      <c r="I25" s="37">
        <v>0.22</v>
      </c>
      <c r="J25" s="37">
        <v>0.3</v>
      </c>
      <c r="K25" s="37">
        <v>0.36</v>
      </c>
      <c r="L25" s="37">
        <v>0.42</v>
      </c>
      <c r="M25" s="37">
        <v>0.49</v>
      </c>
      <c r="N25" s="37">
        <v>0.56000000000000005</v>
      </c>
      <c r="O25" s="11" t="s">
        <v>31</v>
      </c>
    </row>
    <row r="26" spans="2:19">
      <c r="B26" s="17" t="s">
        <v>41</v>
      </c>
      <c r="C26" s="18"/>
      <c r="D26" s="18"/>
      <c r="E26" s="18"/>
      <c r="F26" s="18"/>
      <c r="G26" s="18"/>
      <c r="H26" s="39">
        <f t="shared" ref="H26:N26" si="11">(H24*0.28)/2</f>
        <v>12600.000000000002</v>
      </c>
      <c r="I26" s="39">
        <f t="shared" si="11"/>
        <v>27720.000000000004</v>
      </c>
      <c r="J26" s="39">
        <f t="shared" si="11"/>
        <v>63000.000000000007</v>
      </c>
      <c r="K26" s="39">
        <f t="shared" si="11"/>
        <v>98280.000000000015</v>
      </c>
      <c r="L26" s="39">
        <f t="shared" si="11"/>
        <v>123480.00000000001</v>
      </c>
      <c r="M26" s="39">
        <f t="shared" si="11"/>
        <v>164640.00000000006</v>
      </c>
      <c r="N26" s="39">
        <f t="shared" si="11"/>
        <v>235200.00000000003</v>
      </c>
      <c r="O26" s="8">
        <f>SUM(D26:N26)</f>
        <v>724920.00000000012</v>
      </c>
    </row>
    <row r="28" spans="2:19">
      <c r="B28" s="2" t="s">
        <v>32</v>
      </c>
      <c r="C28" s="3" t="s">
        <v>44</v>
      </c>
      <c r="D28" s="3" t="s">
        <v>45</v>
      </c>
      <c r="E28" s="3" t="s">
        <v>3</v>
      </c>
      <c r="F28" s="3" t="s">
        <v>4</v>
      </c>
      <c r="G28" s="3" t="s">
        <v>5</v>
      </c>
      <c r="H28" s="3" t="s">
        <v>6</v>
      </c>
      <c r="I28" s="3" t="s">
        <v>7</v>
      </c>
      <c r="J28" s="3" t="s">
        <v>8</v>
      </c>
      <c r="K28" s="3" t="s">
        <v>9</v>
      </c>
      <c r="L28" s="3" t="s">
        <v>10</v>
      </c>
      <c r="M28" s="3" t="s">
        <v>11</v>
      </c>
      <c r="N28" s="3" t="s">
        <v>12</v>
      </c>
      <c r="O28" s="13" t="s">
        <v>46</v>
      </c>
    </row>
    <row r="29" spans="2:19">
      <c r="B29" s="17" t="s">
        <v>25</v>
      </c>
      <c r="C29" s="18"/>
      <c r="D29" s="18"/>
      <c r="E29" s="18"/>
      <c r="F29" s="18"/>
      <c r="G29" s="18"/>
      <c r="H29" s="41"/>
      <c r="I29" s="41"/>
      <c r="J29" s="42">
        <v>9500</v>
      </c>
      <c r="K29" s="42">
        <v>9000</v>
      </c>
      <c r="L29" s="42">
        <v>8500</v>
      </c>
      <c r="M29" s="42">
        <v>8000</v>
      </c>
      <c r="N29" s="42">
        <v>8000</v>
      </c>
      <c r="O29" s="20">
        <f>N29</f>
        <v>8000</v>
      </c>
    </row>
    <row r="30" spans="2:19">
      <c r="B30" s="17" t="s">
        <v>27</v>
      </c>
      <c r="C30" s="18"/>
      <c r="D30" s="18"/>
      <c r="E30" s="18"/>
      <c r="F30" s="18"/>
      <c r="G30" s="18"/>
      <c r="H30" s="43"/>
      <c r="I30" s="43"/>
      <c r="J30" s="42">
        <f>J29*30</f>
        <v>285000</v>
      </c>
      <c r="K30" s="42">
        <f>K29*30</f>
        <v>270000</v>
      </c>
      <c r="L30" s="42">
        <f>L29*30</f>
        <v>255000</v>
      </c>
      <c r="M30" s="42">
        <f>M29*30</f>
        <v>240000</v>
      </c>
      <c r="N30" s="42">
        <v>300000</v>
      </c>
      <c r="O30" s="11" t="s">
        <v>31</v>
      </c>
    </row>
    <row r="31" spans="2:19">
      <c r="B31" s="17" t="s">
        <v>30</v>
      </c>
      <c r="C31" s="18"/>
      <c r="D31" s="18"/>
      <c r="E31" s="18"/>
      <c r="F31" s="18"/>
      <c r="G31" s="18"/>
      <c r="H31" s="41"/>
      <c r="I31" s="41"/>
      <c r="J31" s="42">
        <f>J30*J32</f>
        <v>8550</v>
      </c>
      <c r="K31" s="42">
        <f t="shared" ref="K31:M31" si="12">K30*K32</f>
        <v>10800</v>
      </c>
      <c r="L31" s="42">
        <f t="shared" si="12"/>
        <v>12750</v>
      </c>
      <c r="M31" s="42">
        <f t="shared" si="12"/>
        <v>14400</v>
      </c>
      <c r="N31" s="42">
        <f>N30*N32</f>
        <v>24000</v>
      </c>
      <c r="O31" s="11" t="s">
        <v>31</v>
      </c>
      <c r="Q31" s="44"/>
    </row>
    <row r="32" spans="2:19">
      <c r="B32" s="17" t="s">
        <v>33</v>
      </c>
      <c r="C32" s="18"/>
      <c r="D32" s="18"/>
      <c r="E32" s="18"/>
      <c r="F32" s="18"/>
      <c r="G32" s="18"/>
      <c r="H32" s="45"/>
      <c r="I32" s="45"/>
      <c r="J32" s="46">
        <v>0.03</v>
      </c>
      <c r="K32" s="46">
        <v>0.04</v>
      </c>
      <c r="L32" s="46">
        <v>0.05</v>
      </c>
      <c r="M32" s="46">
        <v>0.06</v>
      </c>
      <c r="N32" s="46">
        <v>0.08</v>
      </c>
      <c r="O32" s="11" t="s">
        <v>31</v>
      </c>
    </row>
    <row r="33" spans="2:16">
      <c r="B33" s="17" t="s">
        <v>35</v>
      </c>
      <c r="C33" s="18"/>
      <c r="D33" s="18"/>
      <c r="E33" s="18"/>
      <c r="F33" s="18"/>
      <c r="G33" s="18"/>
      <c r="H33" s="47"/>
      <c r="I33" s="47"/>
      <c r="J33" s="48">
        <f>6000/1100</f>
        <v>5.4545454545454541</v>
      </c>
      <c r="K33" s="48">
        <f>9000/1100</f>
        <v>8.1818181818181817</v>
      </c>
      <c r="L33" s="48">
        <f>10000/1100</f>
        <v>9.0909090909090917</v>
      </c>
      <c r="M33" s="48">
        <f>12000/1100</f>
        <v>10.909090909090908</v>
      </c>
      <c r="N33" s="48">
        <f>15000/1100</f>
        <v>13.636363636363637</v>
      </c>
      <c r="O33" s="11" t="s">
        <v>31</v>
      </c>
    </row>
    <row r="34" spans="2:16">
      <c r="B34" s="17" t="s">
        <v>53</v>
      </c>
      <c r="C34" s="18"/>
      <c r="D34" s="18"/>
      <c r="E34" s="18"/>
      <c r="F34" s="18"/>
      <c r="G34" s="18"/>
      <c r="H34" s="49"/>
      <c r="I34" s="49"/>
      <c r="J34" s="50">
        <f>J31*J33</f>
        <v>46636.363636363632</v>
      </c>
      <c r="K34" s="50">
        <f>K31*K33</f>
        <v>88363.636363636368</v>
      </c>
      <c r="L34" s="50">
        <f t="shared" ref="L34" si="13">L31*L33</f>
        <v>115909.09090909093</v>
      </c>
      <c r="M34" s="50">
        <f>M31*M33</f>
        <v>157090.90909090909</v>
      </c>
      <c r="N34" s="50">
        <f>N31*N33</f>
        <v>327272.72727272729</v>
      </c>
      <c r="O34" s="11" t="s">
        <v>31</v>
      </c>
      <c r="P34" s="51"/>
    </row>
    <row r="35" spans="2:16">
      <c r="B35" s="17" t="s">
        <v>54</v>
      </c>
      <c r="C35" s="18"/>
      <c r="D35" s="18"/>
      <c r="E35" s="18"/>
      <c r="F35" s="18"/>
      <c r="G35" s="18"/>
      <c r="H35" s="49"/>
      <c r="I35" s="49"/>
      <c r="J35" s="52"/>
      <c r="K35" s="52"/>
      <c r="L35" s="50">
        <f>76500000/1100</f>
        <v>69545.454545454544</v>
      </c>
      <c r="M35" s="50">
        <f>144000000/1100</f>
        <v>130909.09090909091</v>
      </c>
      <c r="N35" s="50">
        <f>240000000/1100</f>
        <v>218181.81818181818</v>
      </c>
      <c r="O35" s="11" t="s">
        <v>31</v>
      </c>
      <c r="P35" s="51"/>
    </row>
    <row r="36" spans="2:16">
      <c r="B36" s="17" t="s">
        <v>52</v>
      </c>
      <c r="C36" s="18"/>
      <c r="D36" s="18"/>
      <c r="E36" s="18"/>
      <c r="F36" s="18"/>
      <c r="G36" s="18"/>
      <c r="H36" s="49"/>
      <c r="I36" s="49"/>
      <c r="J36" s="53">
        <f>J34+J35</f>
        <v>46636.363636363632</v>
      </c>
      <c r="K36" s="53">
        <f>K34+K35</f>
        <v>88363.636363636368</v>
      </c>
      <c r="L36" s="53">
        <f>L34+L35</f>
        <v>185454.54545454547</v>
      </c>
      <c r="M36" s="53">
        <f>M34+M35</f>
        <v>288000</v>
      </c>
      <c r="N36" s="53">
        <f>N34+N35</f>
        <v>545454.54545454541</v>
      </c>
      <c r="O36" s="8">
        <f>SUM(F36:N36)</f>
        <v>1153909.0909090908</v>
      </c>
      <c r="P36" s="51"/>
    </row>
    <row r="37" spans="2:16">
      <c r="B37" s="17" t="s">
        <v>39</v>
      </c>
      <c r="C37" s="18"/>
      <c r="D37" s="18"/>
      <c r="E37" s="18"/>
      <c r="F37" s="18"/>
      <c r="G37" s="18"/>
      <c r="H37" s="54"/>
      <c r="I37" s="54"/>
      <c r="J37" s="37">
        <f>J36/J30</f>
        <v>0.16363636363636364</v>
      </c>
      <c r="K37" s="37">
        <f t="shared" ref="K37:M37" si="14">K36/K30</f>
        <v>0.32727272727272727</v>
      </c>
      <c r="L37" s="37">
        <f t="shared" si="14"/>
        <v>0.72727272727272729</v>
      </c>
      <c r="M37" s="37">
        <f t="shared" si="14"/>
        <v>1.2</v>
      </c>
      <c r="N37" s="37">
        <f>N36/N30</f>
        <v>1.8181818181818181</v>
      </c>
      <c r="O37" s="11"/>
    </row>
    <row r="38" spans="2:16">
      <c r="B38" s="17" t="s">
        <v>41</v>
      </c>
      <c r="C38" s="18"/>
      <c r="D38" s="18"/>
      <c r="E38" s="18"/>
      <c r="F38" s="18"/>
      <c r="G38" s="18"/>
      <c r="H38" s="54"/>
      <c r="I38" s="54"/>
      <c r="J38" s="39">
        <f>((J34*0.88)+(J35*0.75))/2</f>
        <v>20520</v>
      </c>
      <c r="K38" s="39">
        <f t="shared" ref="K38:N38" si="15">((K34*0.88)+(K35*0.75))/2</f>
        <v>38880</v>
      </c>
      <c r="L38" s="39">
        <f t="shared" si="15"/>
        <v>77079.54545454547</v>
      </c>
      <c r="M38" s="39">
        <f t="shared" si="15"/>
        <v>118210.90909090909</v>
      </c>
      <c r="N38" s="39">
        <f t="shared" si="15"/>
        <v>225818.18181818182</v>
      </c>
      <c r="O38" s="8">
        <f>SUM(D38:N38)</f>
        <v>480508.63636363635</v>
      </c>
    </row>
    <row r="40" spans="2:16">
      <c r="B40" s="2" t="s">
        <v>34</v>
      </c>
      <c r="C40" s="3" t="s">
        <v>44</v>
      </c>
      <c r="D40" s="3" t="s">
        <v>45</v>
      </c>
      <c r="E40" s="3" t="s">
        <v>3</v>
      </c>
      <c r="F40" s="3" t="s">
        <v>4</v>
      </c>
      <c r="G40" s="3" t="s">
        <v>5</v>
      </c>
      <c r="H40" s="3" t="s">
        <v>6</v>
      </c>
      <c r="I40" s="3" t="s">
        <v>7</v>
      </c>
      <c r="J40" s="3" t="s">
        <v>8</v>
      </c>
      <c r="K40" s="3" t="s">
        <v>9</v>
      </c>
      <c r="L40" s="3" t="s">
        <v>10</v>
      </c>
      <c r="M40" s="3" t="s">
        <v>11</v>
      </c>
      <c r="N40" s="3" t="s">
        <v>12</v>
      </c>
      <c r="O40" s="13" t="s">
        <v>46</v>
      </c>
    </row>
    <row r="41" spans="2:16">
      <c r="B41" s="17" t="s">
        <v>25</v>
      </c>
      <c r="C41" s="18"/>
      <c r="D41" s="18"/>
      <c r="E41" s="18"/>
      <c r="F41" s="32"/>
      <c r="G41" s="32"/>
      <c r="H41" s="55"/>
      <c r="I41" s="55"/>
      <c r="J41" s="55"/>
      <c r="K41" s="55"/>
      <c r="L41" s="55"/>
      <c r="M41" s="56">
        <v>2000</v>
      </c>
      <c r="N41" s="56">
        <v>3000</v>
      </c>
      <c r="O41" s="20">
        <f>N41</f>
        <v>3000</v>
      </c>
    </row>
    <row r="42" spans="2:16">
      <c r="B42" s="17" t="s">
        <v>27</v>
      </c>
      <c r="C42" s="18"/>
      <c r="D42" s="18"/>
      <c r="E42" s="18"/>
      <c r="F42" s="32"/>
      <c r="G42" s="57"/>
      <c r="H42" s="57"/>
      <c r="I42" s="57"/>
      <c r="J42" s="57"/>
      <c r="K42" s="57"/>
      <c r="L42" s="57"/>
      <c r="M42" s="58">
        <f>M41*20</f>
        <v>40000</v>
      </c>
      <c r="N42" s="58">
        <f>N41*20</f>
        <v>60000</v>
      </c>
      <c r="O42" s="11" t="s">
        <v>31</v>
      </c>
    </row>
    <row r="43" spans="2:16">
      <c r="B43" s="17" t="s">
        <v>30</v>
      </c>
      <c r="C43" s="18"/>
      <c r="D43" s="18"/>
      <c r="E43" s="18"/>
      <c r="F43" s="32"/>
      <c r="G43" s="32"/>
      <c r="H43" s="32"/>
      <c r="I43" s="32"/>
      <c r="J43" s="32"/>
      <c r="K43" s="32"/>
      <c r="L43" s="32"/>
      <c r="M43" s="58">
        <f>M42*M44</f>
        <v>2000</v>
      </c>
      <c r="N43" s="58">
        <f>N42*N44</f>
        <v>6000</v>
      </c>
      <c r="O43" s="11" t="s">
        <v>31</v>
      </c>
    </row>
    <row r="44" spans="2:16">
      <c r="B44" s="17" t="s">
        <v>33</v>
      </c>
      <c r="C44" s="18"/>
      <c r="D44" s="18"/>
      <c r="E44" s="18"/>
      <c r="F44" s="59"/>
      <c r="G44" s="60"/>
      <c r="H44" s="45"/>
      <c r="I44" s="61"/>
      <c r="J44" s="61"/>
      <c r="K44" s="61"/>
      <c r="L44" s="61"/>
      <c r="M44" s="25">
        <v>0.05</v>
      </c>
      <c r="N44" s="25">
        <v>0.1</v>
      </c>
      <c r="O44" s="11" t="s">
        <v>31</v>
      </c>
    </row>
    <row r="45" spans="2:16">
      <c r="B45" s="17" t="s">
        <v>35</v>
      </c>
      <c r="C45" s="18"/>
      <c r="D45" s="18"/>
      <c r="E45" s="18"/>
      <c r="F45" s="62"/>
      <c r="G45" s="62"/>
      <c r="H45" s="63"/>
      <c r="I45" s="63"/>
      <c r="J45" s="63"/>
      <c r="K45" s="63"/>
      <c r="L45" s="63"/>
      <c r="M45" s="27">
        <v>20</v>
      </c>
      <c r="N45" s="27">
        <v>40</v>
      </c>
      <c r="O45" s="11" t="s">
        <v>31</v>
      </c>
    </row>
    <row r="46" spans="2:16">
      <c r="B46" s="17" t="s">
        <v>37</v>
      </c>
      <c r="C46" s="18"/>
      <c r="D46" s="18"/>
      <c r="E46" s="18"/>
      <c r="F46" s="64"/>
      <c r="G46" s="64"/>
      <c r="H46" s="64"/>
      <c r="I46" s="64"/>
      <c r="J46" s="64"/>
      <c r="K46" s="64"/>
      <c r="L46" s="64"/>
      <c r="M46" s="8">
        <f>M43*M45</f>
        <v>40000</v>
      </c>
      <c r="N46" s="8">
        <f>N43*N45</f>
        <v>240000</v>
      </c>
      <c r="O46" s="40">
        <f>SUM(H46:N46)</f>
        <v>280000</v>
      </c>
    </row>
    <row r="47" spans="2:16">
      <c r="B47" s="17" t="s">
        <v>39</v>
      </c>
      <c r="C47" s="18"/>
      <c r="D47" s="18"/>
      <c r="E47" s="18"/>
      <c r="F47" s="18"/>
      <c r="G47" s="18"/>
      <c r="H47" s="54"/>
      <c r="I47" s="54"/>
      <c r="J47" s="54"/>
      <c r="K47" s="54"/>
      <c r="L47" s="54"/>
      <c r="M47" s="37">
        <f>M46/M42</f>
        <v>1</v>
      </c>
      <c r="N47" s="37">
        <f>N46/N42</f>
        <v>4</v>
      </c>
      <c r="O47" s="11" t="s">
        <v>31</v>
      </c>
    </row>
    <row r="48" spans="2:16">
      <c r="B48" s="5" t="s">
        <v>41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8">
        <f>(M46*0.86)*0.7</f>
        <v>24080</v>
      </c>
      <c r="N48" s="8">
        <f>(N46*0.86)*0.7</f>
        <v>144480</v>
      </c>
      <c r="O48" s="8">
        <f>SUM(F48:N48)</f>
        <v>168560</v>
      </c>
    </row>
    <row r="50" spans="2:15">
      <c r="B50" s="2" t="s">
        <v>36</v>
      </c>
      <c r="C50" s="3" t="s">
        <v>44</v>
      </c>
      <c r="D50" s="3" t="s">
        <v>45</v>
      </c>
      <c r="E50" s="3" t="s">
        <v>3</v>
      </c>
      <c r="F50" s="3" t="s">
        <v>4</v>
      </c>
      <c r="G50" s="3" t="s">
        <v>5</v>
      </c>
      <c r="H50" s="3" t="s">
        <v>6</v>
      </c>
      <c r="I50" s="3" t="s">
        <v>7</v>
      </c>
      <c r="J50" s="3" t="s">
        <v>8</v>
      </c>
      <c r="K50" s="3" t="s">
        <v>9</v>
      </c>
      <c r="L50" s="3" t="s">
        <v>10</v>
      </c>
      <c r="M50" s="3" t="s">
        <v>11</v>
      </c>
      <c r="N50" s="3" t="s">
        <v>12</v>
      </c>
      <c r="O50" s="13" t="s">
        <v>46</v>
      </c>
    </row>
    <row r="51" spans="2:15">
      <c r="B51" s="17" t="s">
        <v>25</v>
      </c>
      <c r="C51" s="65">
        <v>50000</v>
      </c>
      <c r="D51" s="65">
        <v>55000</v>
      </c>
      <c r="E51" s="65">
        <v>57000</v>
      </c>
      <c r="F51" s="58">
        <v>57000</v>
      </c>
      <c r="G51" s="58">
        <v>57000</v>
      </c>
      <c r="H51" s="58">
        <v>60000</v>
      </c>
      <c r="I51" s="58">
        <v>60000</v>
      </c>
      <c r="J51" s="58">
        <v>60000</v>
      </c>
      <c r="K51" s="58">
        <v>60000</v>
      </c>
      <c r="L51" s="56">
        <v>65000</v>
      </c>
      <c r="M51" s="56">
        <v>65000</v>
      </c>
      <c r="N51" s="56">
        <v>65000</v>
      </c>
      <c r="O51" s="20">
        <f>N51</f>
        <v>65000</v>
      </c>
    </row>
    <row r="52" spans="2:15">
      <c r="B52" s="17" t="s">
        <v>27</v>
      </c>
      <c r="C52" s="65">
        <f>C51*30</f>
        <v>1500000</v>
      </c>
      <c r="D52" s="65">
        <f t="shared" ref="D52:I52" si="16">D51*30</f>
        <v>1650000</v>
      </c>
      <c r="E52" s="65">
        <f t="shared" si="16"/>
        <v>1710000</v>
      </c>
      <c r="F52" s="58">
        <f>F51*30</f>
        <v>1710000</v>
      </c>
      <c r="G52" s="58">
        <f t="shared" si="16"/>
        <v>1710000</v>
      </c>
      <c r="H52" s="58">
        <f t="shared" si="16"/>
        <v>1800000</v>
      </c>
      <c r="I52" s="58">
        <f t="shared" si="16"/>
        <v>1800000</v>
      </c>
      <c r="J52" s="58">
        <f>J51*30</f>
        <v>1800000</v>
      </c>
      <c r="K52" s="58">
        <f>K51*30</f>
        <v>1800000</v>
      </c>
      <c r="L52" s="58">
        <f>L51*30</f>
        <v>1950000</v>
      </c>
      <c r="M52" s="58">
        <f>M51*30</f>
        <v>1950000</v>
      </c>
      <c r="N52" s="58">
        <f>N51*30</f>
        <v>1950000</v>
      </c>
      <c r="O52" s="11" t="s">
        <v>31</v>
      </c>
    </row>
    <row r="53" spans="2:15">
      <c r="B53" s="17" t="s">
        <v>30</v>
      </c>
      <c r="C53" s="65">
        <f>C52*C54</f>
        <v>135000</v>
      </c>
      <c r="D53" s="65">
        <f t="shared" ref="D53:L53" si="17">D52*D54</f>
        <v>148500</v>
      </c>
      <c r="E53" s="65">
        <f t="shared" si="17"/>
        <v>239400.00000000003</v>
      </c>
      <c r="F53" s="58">
        <f t="shared" si="17"/>
        <v>222300</v>
      </c>
      <c r="G53" s="58">
        <f t="shared" si="17"/>
        <v>222300</v>
      </c>
      <c r="H53" s="58">
        <f t="shared" si="17"/>
        <v>234000</v>
      </c>
      <c r="I53" s="58">
        <f t="shared" si="17"/>
        <v>234000</v>
      </c>
      <c r="J53" s="58">
        <f t="shared" si="17"/>
        <v>234000</v>
      </c>
      <c r="K53" s="58">
        <f t="shared" si="17"/>
        <v>198000</v>
      </c>
      <c r="L53" s="58">
        <f t="shared" si="17"/>
        <v>214500</v>
      </c>
      <c r="M53" s="58">
        <f>M52*M54</f>
        <v>234000</v>
      </c>
      <c r="N53" s="58">
        <f>N52*N54</f>
        <v>253500</v>
      </c>
      <c r="O53" s="11" t="s">
        <v>31</v>
      </c>
    </row>
    <row r="54" spans="2:15">
      <c r="B54" s="17" t="s">
        <v>33</v>
      </c>
      <c r="C54" s="66">
        <v>0.09</v>
      </c>
      <c r="D54" s="67">
        <v>0.09</v>
      </c>
      <c r="E54" s="66">
        <v>0.14000000000000001</v>
      </c>
      <c r="F54" s="66">
        <v>0.13</v>
      </c>
      <c r="G54" s="67">
        <v>0.13</v>
      </c>
      <c r="H54" s="68">
        <v>0.13</v>
      </c>
      <c r="I54" s="68">
        <v>0.13</v>
      </c>
      <c r="J54" s="68">
        <v>0.13</v>
      </c>
      <c r="K54" s="68">
        <v>0.11</v>
      </c>
      <c r="L54" s="68">
        <v>0.11</v>
      </c>
      <c r="M54" s="68">
        <v>0.12</v>
      </c>
      <c r="N54" s="68">
        <v>0.13</v>
      </c>
      <c r="O54" s="11" t="s">
        <v>31</v>
      </c>
    </row>
    <row r="55" spans="2:15">
      <c r="B55" s="17" t="s">
        <v>35</v>
      </c>
      <c r="C55" s="69">
        <v>7</v>
      </c>
      <c r="D55" s="69">
        <v>7</v>
      </c>
      <c r="E55" s="69">
        <v>6</v>
      </c>
      <c r="F55" s="69">
        <v>6</v>
      </c>
      <c r="G55" s="69">
        <v>6</v>
      </c>
      <c r="H55" s="69">
        <v>6</v>
      </c>
      <c r="I55" s="69">
        <v>6</v>
      </c>
      <c r="J55" s="69">
        <v>6</v>
      </c>
      <c r="K55" s="48">
        <v>7</v>
      </c>
      <c r="L55" s="48">
        <v>8</v>
      </c>
      <c r="M55" s="48">
        <v>9</v>
      </c>
      <c r="N55" s="48">
        <v>10</v>
      </c>
      <c r="O55" s="11" t="s">
        <v>31</v>
      </c>
    </row>
    <row r="56" spans="2:15">
      <c r="B56" s="17" t="s">
        <v>37</v>
      </c>
      <c r="C56" s="70">
        <f>C53*C55</f>
        <v>945000</v>
      </c>
      <c r="D56" s="70">
        <f t="shared" ref="D56:N56" si="18">D53*D55</f>
        <v>1039500</v>
      </c>
      <c r="E56" s="70">
        <f>E53*E55</f>
        <v>1436400.0000000002</v>
      </c>
      <c r="F56" s="70">
        <f>F53*F55</f>
        <v>1333800</v>
      </c>
      <c r="G56" s="70">
        <f t="shared" si="18"/>
        <v>1333800</v>
      </c>
      <c r="H56" s="70">
        <f t="shared" si="18"/>
        <v>1404000</v>
      </c>
      <c r="I56" s="70">
        <f t="shared" si="18"/>
        <v>1404000</v>
      </c>
      <c r="J56" s="70">
        <f t="shared" si="18"/>
        <v>1404000</v>
      </c>
      <c r="K56" s="70">
        <f t="shared" si="18"/>
        <v>1386000</v>
      </c>
      <c r="L56" s="70">
        <f t="shared" si="18"/>
        <v>1716000</v>
      </c>
      <c r="M56" s="70">
        <f t="shared" si="18"/>
        <v>2106000</v>
      </c>
      <c r="N56" s="70">
        <f t="shared" si="18"/>
        <v>2535000</v>
      </c>
      <c r="O56" s="40">
        <f>SUM(H56:N56)</f>
        <v>11955000</v>
      </c>
    </row>
    <row r="57" spans="2:15">
      <c r="B57" s="17" t="s">
        <v>39</v>
      </c>
      <c r="C57" s="69">
        <f>C56/C52</f>
        <v>0.63</v>
      </c>
      <c r="D57" s="69">
        <f t="shared" ref="D57:N57" si="19">D56/D52</f>
        <v>0.63</v>
      </c>
      <c r="E57" s="69">
        <f>E56/E52</f>
        <v>0.84000000000000019</v>
      </c>
      <c r="F57" s="69">
        <f>F56/F52</f>
        <v>0.78</v>
      </c>
      <c r="G57" s="69">
        <f t="shared" si="19"/>
        <v>0.78</v>
      </c>
      <c r="H57" s="69">
        <f t="shared" si="19"/>
        <v>0.78</v>
      </c>
      <c r="I57" s="69">
        <f t="shared" si="19"/>
        <v>0.78</v>
      </c>
      <c r="J57" s="69">
        <f t="shared" si="19"/>
        <v>0.78</v>
      </c>
      <c r="K57" s="69">
        <f t="shared" si="19"/>
        <v>0.77</v>
      </c>
      <c r="L57" s="69">
        <f t="shared" si="19"/>
        <v>0.88</v>
      </c>
      <c r="M57" s="69">
        <f t="shared" si="19"/>
        <v>1.08</v>
      </c>
      <c r="N57" s="69">
        <f t="shared" si="19"/>
        <v>1.3</v>
      </c>
      <c r="O57" s="11" t="s">
        <v>31</v>
      </c>
    </row>
    <row r="58" spans="2:15">
      <c r="B58" s="5" t="s">
        <v>41</v>
      </c>
      <c r="C58" s="70">
        <f>C56*0.13</f>
        <v>122850</v>
      </c>
      <c r="D58" s="70">
        <f>D56*0.13</f>
        <v>135135</v>
      </c>
      <c r="E58" s="70">
        <f t="shared" ref="E58:K58" si="20">E56*0.13</f>
        <v>186732.00000000003</v>
      </c>
      <c r="F58" s="70">
        <f t="shared" si="20"/>
        <v>173394</v>
      </c>
      <c r="G58" s="70">
        <f t="shared" si="20"/>
        <v>173394</v>
      </c>
      <c r="H58" s="70">
        <f t="shared" si="20"/>
        <v>182520</v>
      </c>
      <c r="I58" s="70">
        <f t="shared" si="20"/>
        <v>182520</v>
      </c>
      <c r="J58" s="70">
        <f t="shared" si="20"/>
        <v>182520</v>
      </c>
      <c r="K58" s="70">
        <f t="shared" si="20"/>
        <v>180180</v>
      </c>
      <c r="L58" s="70">
        <f>L56*0.13</f>
        <v>223080</v>
      </c>
      <c r="M58" s="70">
        <f>M56*0.28</f>
        <v>589680</v>
      </c>
      <c r="N58" s="70">
        <f>N56*0.28</f>
        <v>709800.00000000012</v>
      </c>
      <c r="O58" s="8">
        <f>SUM(D58:N58)</f>
        <v>2918955</v>
      </c>
    </row>
    <row r="60" spans="2:15">
      <c r="B60" s="2" t="s">
        <v>38</v>
      </c>
      <c r="C60" s="3" t="s">
        <v>44</v>
      </c>
      <c r="D60" s="3" t="s">
        <v>45</v>
      </c>
      <c r="E60" s="3" t="s">
        <v>3</v>
      </c>
      <c r="F60" s="3" t="s">
        <v>4</v>
      </c>
      <c r="G60" s="3" t="s">
        <v>5</v>
      </c>
      <c r="H60" s="3" t="s">
        <v>6</v>
      </c>
      <c r="I60" s="3" t="s">
        <v>7</v>
      </c>
      <c r="J60" s="3" t="s">
        <v>8</v>
      </c>
      <c r="K60" s="3" t="s">
        <v>9</v>
      </c>
      <c r="L60" s="3" t="s">
        <v>10</v>
      </c>
      <c r="M60" s="3" t="s">
        <v>11</v>
      </c>
      <c r="N60" s="3" t="s">
        <v>12</v>
      </c>
      <c r="O60" s="13" t="s">
        <v>46</v>
      </c>
    </row>
    <row r="61" spans="2:15">
      <c r="B61" s="17" t="s">
        <v>25</v>
      </c>
      <c r="C61" s="65">
        <v>130000</v>
      </c>
      <c r="D61" s="65">
        <v>140000</v>
      </c>
      <c r="E61" s="65">
        <v>140000</v>
      </c>
      <c r="F61" s="58">
        <v>150000</v>
      </c>
      <c r="G61" s="58">
        <v>150000</v>
      </c>
      <c r="H61" s="58">
        <v>150000</v>
      </c>
      <c r="I61" s="58">
        <v>170000</v>
      </c>
      <c r="J61" s="58">
        <v>170000</v>
      </c>
      <c r="K61" s="56">
        <v>170000</v>
      </c>
      <c r="L61" s="56">
        <v>170000</v>
      </c>
      <c r="M61" s="56">
        <v>170000</v>
      </c>
      <c r="N61" s="56">
        <v>180000</v>
      </c>
      <c r="O61" s="20">
        <f>N61</f>
        <v>180000</v>
      </c>
    </row>
    <row r="62" spans="2:15">
      <c r="B62" s="17" t="s">
        <v>27</v>
      </c>
      <c r="C62" s="65">
        <f>C61*30</f>
        <v>3900000</v>
      </c>
      <c r="D62" s="65">
        <f>D61*30</f>
        <v>4200000</v>
      </c>
      <c r="E62" s="65">
        <f t="shared" ref="E62:M62" si="21">E61*30</f>
        <v>4200000</v>
      </c>
      <c r="F62" s="65">
        <f>F61*30</f>
        <v>4500000</v>
      </c>
      <c r="G62" s="65">
        <f>G61*30</f>
        <v>4500000</v>
      </c>
      <c r="H62" s="65">
        <f t="shared" si="21"/>
        <v>4500000</v>
      </c>
      <c r="I62" s="65">
        <f t="shared" si="21"/>
        <v>5100000</v>
      </c>
      <c r="J62" s="65">
        <f t="shared" si="21"/>
        <v>5100000</v>
      </c>
      <c r="K62" s="65">
        <f>K61*30</f>
        <v>5100000</v>
      </c>
      <c r="L62" s="65">
        <f t="shared" si="21"/>
        <v>5100000</v>
      </c>
      <c r="M62" s="65">
        <f t="shared" si="21"/>
        <v>5100000</v>
      </c>
      <c r="N62" s="65">
        <f>N61*30</f>
        <v>5400000</v>
      </c>
      <c r="O62" s="11" t="s">
        <v>31</v>
      </c>
    </row>
    <row r="63" spans="2:15">
      <c r="B63" s="17" t="s">
        <v>30</v>
      </c>
      <c r="C63" s="65">
        <f>C62*C64</f>
        <v>390000</v>
      </c>
      <c r="D63" s="65">
        <f>D62*D64</f>
        <v>420000</v>
      </c>
      <c r="E63" s="65">
        <f t="shared" ref="E63:K63" si="22">E62*E64</f>
        <v>420000</v>
      </c>
      <c r="F63" s="65">
        <f t="shared" si="22"/>
        <v>675000</v>
      </c>
      <c r="G63" s="65">
        <f>G62*G64</f>
        <v>630000.00000000012</v>
      </c>
      <c r="H63" s="65">
        <f t="shared" si="22"/>
        <v>630000.00000000012</v>
      </c>
      <c r="I63" s="65">
        <f t="shared" si="22"/>
        <v>714000.00000000012</v>
      </c>
      <c r="J63" s="65">
        <f t="shared" si="22"/>
        <v>765000</v>
      </c>
      <c r="K63" s="65">
        <f t="shared" si="22"/>
        <v>714000.00000000012</v>
      </c>
      <c r="L63" s="65">
        <f>L62*L64</f>
        <v>714000.00000000012</v>
      </c>
      <c r="M63" s="65">
        <f>M62*M64</f>
        <v>714000.00000000012</v>
      </c>
      <c r="N63" s="65">
        <f>N62*N64</f>
        <v>702000</v>
      </c>
      <c r="O63" s="11" t="s">
        <v>31</v>
      </c>
    </row>
    <row r="64" spans="2:15">
      <c r="B64" s="17" t="s">
        <v>33</v>
      </c>
      <c r="C64" s="71">
        <v>0.1</v>
      </c>
      <c r="D64" s="72">
        <v>0.1</v>
      </c>
      <c r="E64" s="71">
        <v>0.1</v>
      </c>
      <c r="F64" s="71">
        <v>0.15</v>
      </c>
      <c r="G64" s="72">
        <v>0.14000000000000001</v>
      </c>
      <c r="H64" s="73">
        <v>0.14000000000000001</v>
      </c>
      <c r="I64" s="46">
        <v>0.14000000000000001</v>
      </c>
      <c r="J64" s="46">
        <v>0.15</v>
      </c>
      <c r="K64" s="46">
        <v>0.14000000000000001</v>
      </c>
      <c r="L64" s="46">
        <v>0.14000000000000001</v>
      </c>
      <c r="M64" s="46">
        <v>0.14000000000000001</v>
      </c>
      <c r="N64" s="46">
        <v>0.13</v>
      </c>
      <c r="O64" s="11" t="s">
        <v>31</v>
      </c>
    </row>
    <row r="65" spans="2:15">
      <c r="B65" s="17" t="s">
        <v>35</v>
      </c>
      <c r="C65" s="69">
        <v>7</v>
      </c>
      <c r="D65" s="69">
        <v>7</v>
      </c>
      <c r="E65" s="69">
        <v>7</v>
      </c>
      <c r="F65" s="69">
        <v>5.5</v>
      </c>
      <c r="G65" s="69">
        <v>7</v>
      </c>
      <c r="H65" s="69">
        <v>8</v>
      </c>
      <c r="I65" s="69">
        <v>8</v>
      </c>
      <c r="J65" s="69">
        <v>9</v>
      </c>
      <c r="K65" s="48">
        <v>8</v>
      </c>
      <c r="L65" s="48">
        <v>8</v>
      </c>
      <c r="M65" s="48">
        <v>9</v>
      </c>
      <c r="N65" s="48">
        <v>9</v>
      </c>
      <c r="O65" s="11" t="s">
        <v>31</v>
      </c>
    </row>
    <row r="66" spans="2:15">
      <c r="B66" s="17" t="s">
        <v>37</v>
      </c>
      <c r="C66" s="70">
        <f>C63*C65</f>
        <v>2730000</v>
      </c>
      <c r="D66" s="70">
        <f>D63*D65</f>
        <v>2940000</v>
      </c>
      <c r="E66" s="70">
        <f t="shared" ref="E66:N66" si="23">E63*E65</f>
        <v>2940000</v>
      </c>
      <c r="F66" s="70">
        <f t="shared" si="23"/>
        <v>3712500</v>
      </c>
      <c r="G66" s="70">
        <f>G63*G65</f>
        <v>4410000.0000000009</v>
      </c>
      <c r="H66" s="70">
        <f t="shared" si="23"/>
        <v>5040000.0000000009</v>
      </c>
      <c r="I66" s="70">
        <f t="shared" si="23"/>
        <v>5712000.0000000009</v>
      </c>
      <c r="J66" s="70">
        <f t="shared" si="23"/>
        <v>6885000</v>
      </c>
      <c r="K66" s="70">
        <f t="shared" si="23"/>
        <v>5712000.0000000009</v>
      </c>
      <c r="L66" s="70">
        <f t="shared" si="23"/>
        <v>5712000.0000000009</v>
      </c>
      <c r="M66" s="70">
        <f t="shared" si="23"/>
        <v>6426000.0000000009</v>
      </c>
      <c r="N66" s="70">
        <f t="shared" si="23"/>
        <v>6318000</v>
      </c>
      <c r="O66" s="40">
        <f>SUM(H66:N66)</f>
        <v>41805000</v>
      </c>
    </row>
    <row r="67" spans="2:15">
      <c r="B67" s="17" t="s">
        <v>39</v>
      </c>
      <c r="C67" s="69">
        <f>C66/C62</f>
        <v>0.7</v>
      </c>
      <c r="D67" s="69">
        <f>D66/D62</f>
        <v>0.7</v>
      </c>
      <c r="E67" s="69">
        <f t="shared" ref="E67:N67" si="24">E66/E62</f>
        <v>0.7</v>
      </c>
      <c r="F67" s="69">
        <f t="shared" si="24"/>
        <v>0.82499999999999996</v>
      </c>
      <c r="G67" s="69">
        <f>G66/G62</f>
        <v>0.9800000000000002</v>
      </c>
      <c r="H67" s="69">
        <f t="shared" si="24"/>
        <v>1.1200000000000001</v>
      </c>
      <c r="I67" s="69">
        <f t="shared" si="24"/>
        <v>1.1200000000000001</v>
      </c>
      <c r="J67" s="69">
        <f t="shared" si="24"/>
        <v>1.35</v>
      </c>
      <c r="K67" s="69">
        <f t="shared" si="24"/>
        <v>1.1200000000000001</v>
      </c>
      <c r="L67" s="69">
        <f t="shared" si="24"/>
        <v>1.1200000000000001</v>
      </c>
      <c r="M67" s="69">
        <f t="shared" si="24"/>
        <v>1.2600000000000002</v>
      </c>
      <c r="N67" s="69">
        <f t="shared" si="24"/>
        <v>1.17</v>
      </c>
      <c r="O67" s="11" t="s">
        <v>31</v>
      </c>
    </row>
    <row r="68" spans="2:15">
      <c r="B68" s="5" t="s">
        <v>41</v>
      </c>
      <c r="C68" s="70">
        <f>C66*0.166</f>
        <v>453180</v>
      </c>
      <c r="D68" s="70">
        <f>D66*0.166</f>
        <v>488040</v>
      </c>
      <c r="E68" s="70">
        <f t="shared" ref="E68:N68" si="25">E66*0.166</f>
        <v>488040</v>
      </c>
      <c r="F68" s="70">
        <f>F66*0.166</f>
        <v>616275</v>
      </c>
      <c r="G68" s="70">
        <f>G66*0.166</f>
        <v>732060.00000000023</v>
      </c>
      <c r="H68" s="70">
        <f t="shared" si="25"/>
        <v>836640.00000000023</v>
      </c>
      <c r="I68" s="70">
        <f>I66*0.166</f>
        <v>948192.00000000023</v>
      </c>
      <c r="J68" s="70">
        <f t="shared" si="25"/>
        <v>1142910</v>
      </c>
      <c r="K68" s="70">
        <f t="shared" si="25"/>
        <v>948192.00000000023</v>
      </c>
      <c r="L68" s="70">
        <f t="shared" si="25"/>
        <v>948192.00000000023</v>
      </c>
      <c r="M68" s="70">
        <f t="shared" si="25"/>
        <v>1066716.0000000002</v>
      </c>
      <c r="N68" s="70">
        <f t="shared" si="25"/>
        <v>1048788</v>
      </c>
      <c r="O68" s="8">
        <f>SUM(D68:N68)</f>
        <v>9264045</v>
      </c>
    </row>
    <row r="70" spans="2:15">
      <c r="B70" s="2" t="s">
        <v>40</v>
      </c>
      <c r="C70" s="3" t="s">
        <v>44</v>
      </c>
      <c r="D70" s="3" t="s">
        <v>45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9</v>
      </c>
      <c r="L70" s="3" t="s">
        <v>10</v>
      </c>
      <c r="M70" s="3" t="s">
        <v>11</v>
      </c>
      <c r="N70" s="3" t="s">
        <v>12</v>
      </c>
      <c r="O70" s="13" t="s">
        <v>46</v>
      </c>
    </row>
    <row r="71" spans="2:15">
      <c r="B71" s="17" t="s">
        <v>25</v>
      </c>
      <c r="C71" s="65">
        <v>30000</v>
      </c>
      <c r="D71" s="65">
        <v>31000</v>
      </c>
      <c r="E71" s="65">
        <v>32000</v>
      </c>
      <c r="F71" s="74">
        <v>32000</v>
      </c>
      <c r="G71" s="74">
        <v>33000</v>
      </c>
      <c r="H71" s="74">
        <v>33000</v>
      </c>
      <c r="I71" s="74">
        <v>33000</v>
      </c>
      <c r="J71" s="74">
        <v>33000</v>
      </c>
      <c r="K71" s="74">
        <v>38000</v>
      </c>
      <c r="L71" s="74">
        <v>38000</v>
      </c>
      <c r="M71" s="74">
        <v>38000</v>
      </c>
      <c r="N71" s="74">
        <v>40000</v>
      </c>
      <c r="O71" s="20">
        <f>N71</f>
        <v>40000</v>
      </c>
    </row>
    <row r="72" spans="2:15">
      <c r="B72" s="17" t="s">
        <v>27</v>
      </c>
      <c r="C72" s="65">
        <f>C71*17</f>
        <v>510000</v>
      </c>
      <c r="D72" s="65">
        <f t="shared" ref="D72:H72" si="26">D71*17</f>
        <v>527000</v>
      </c>
      <c r="E72" s="65">
        <f t="shared" si="26"/>
        <v>544000</v>
      </c>
      <c r="F72" s="74">
        <f t="shared" si="26"/>
        <v>544000</v>
      </c>
      <c r="G72" s="74">
        <f t="shared" si="26"/>
        <v>561000</v>
      </c>
      <c r="H72" s="74">
        <f t="shared" si="26"/>
        <v>561000</v>
      </c>
      <c r="I72" s="74">
        <f>I71*17</f>
        <v>561000</v>
      </c>
      <c r="J72" s="74">
        <f t="shared" ref="J72:L72" si="27">J71*17</f>
        <v>561000</v>
      </c>
      <c r="K72" s="74">
        <f t="shared" si="27"/>
        <v>646000</v>
      </c>
      <c r="L72" s="74">
        <f t="shared" si="27"/>
        <v>646000</v>
      </c>
      <c r="M72" s="74">
        <f>M71*17</f>
        <v>646000</v>
      </c>
      <c r="N72" s="74">
        <f>N71*17</f>
        <v>680000</v>
      </c>
      <c r="O72" s="11" t="s">
        <v>31</v>
      </c>
    </row>
    <row r="73" spans="2:15">
      <c r="B73" s="17" t="s">
        <v>30</v>
      </c>
      <c r="C73" s="65">
        <f>C72*C74</f>
        <v>96900</v>
      </c>
      <c r="D73" s="65">
        <f t="shared" ref="D73:M73" si="28">D72*D74</f>
        <v>100130</v>
      </c>
      <c r="E73" s="65">
        <f t="shared" si="28"/>
        <v>103360</v>
      </c>
      <c r="F73" s="74">
        <f t="shared" si="28"/>
        <v>108800</v>
      </c>
      <c r="G73" s="74">
        <f t="shared" si="28"/>
        <v>112200</v>
      </c>
      <c r="H73" s="74">
        <f t="shared" si="28"/>
        <v>157080.00000000003</v>
      </c>
      <c r="I73" s="74">
        <f t="shared" si="28"/>
        <v>134640</v>
      </c>
      <c r="J73" s="74">
        <f t="shared" si="28"/>
        <v>134640</v>
      </c>
      <c r="K73" s="74">
        <f t="shared" si="28"/>
        <v>155040</v>
      </c>
      <c r="L73" s="74">
        <f t="shared" si="28"/>
        <v>155040</v>
      </c>
      <c r="M73" s="74">
        <f t="shared" si="28"/>
        <v>155040</v>
      </c>
      <c r="N73" s="74">
        <f>N72*N74</f>
        <v>163200</v>
      </c>
      <c r="O73" s="11" t="s">
        <v>31</v>
      </c>
    </row>
    <row r="74" spans="2:15">
      <c r="B74" s="17" t="s">
        <v>33</v>
      </c>
      <c r="C74" s="71">
        <v>0.19</v>
      </c>
      <c r="D74" s="71">
        <v>0.19</v>
      </c>
      <c r="E74" s="71">
        <v>0.19</v>
      </c>
      <c r="F74" s="75">
        <v>0.2</v>
      </c>
      <c r="G74" s="75">
        <v>0.2</v>
      </c>
      <c r="H74" s="76">
        <v>0.28000000000000003</v>
      </c>
      <c r="I74" s="77">
        <v>0.24</v>
      </c>
      <c r="J74" s="77">
        <v>0.24</v>
      </c>
      <c r="K74" s="77">
        <v>0.24</v>
      </c>
      <c r="L74" s="77">
        <v>0.24</v>
      </c>
      <c r="M74" s="77">
        <v>0.24</v>
      </c>
      <c r="N74" s="77">
        <v>0.24</v>
      </c>
      <c r="O74" s="11" t="s">
        <v>31</v>
      </c>
    </row>
    <row r="75" spans="2:15">
      <c r="B75" s="17" t="s">
        <v>35</v>
      </c>
      <c r="C75" s="69">
        <v>7</v>
      </c>
      <c r="D75" s="69">
        <v>7.5</v>
      </c>
      <c r="E75" s="69">
        <v>7.5</v>
      </c>
      <c r="F75" s="69">
        <v>8</v>
      </c>
      <c r="G75" s="69">
        <v>8</v>
      </c>
      <c r="H75" s="69">
        <v>7</v>
      </c>
      <c r="I75" s="69">
        <v>8</v>
      </c>
      <c r="J75" s="69">
        <v>8</v>
      </c>
      <c r="K75" s="48">
        <v>8</v>
      </c>
      <c r="L75" s="48">
        <v>8</v>
      </c>
      <c r="M75" s="48">
        <v>8</v>
      </c>
      <c r="N75" s="48">
        <v>8</v>
      </c>
      <c r="O75" s="11" t="s">
        <v>31</v>
      </c>
    </row>
    <row r="76" spans="2:15">
      <c r="B76" s="17" t="s">
        <v>37</v>
      </c>
      <c r="C76" s="70">
        <f>C73*C75</f>
        <v>678300</v>
      </c>
      <c r="D76" s="70">
        <f t="shared" ref="D76:N76" si="29">D73*D75</f>
        <v>750975</v>
      </c>
      <c r="E76" s="70">
        <f>E73*E75</f>
        <v>775200</v>
      </c>
      <c r="F76" s="70">
        <f t="shared" si="29"/>
        <v>870400</v>
      </c>
      <c r="G76" s="70">
        <f t="shared" si="29"/>
        <v>897600</v>
      </c>
      <c r="H76" s="70">
        <f t="shared" si="29"/>
        <v>1099560.0000000002</v>
      </c>
      <c r="I76" s="70">
        <f t="shared" si="29"/>
        <v>1077120</v>
      </c>
      <c r="J76" s="70">
        <f t="shared" si="29"/>
        <v>1077120</v>
      </c>
      <c r="K76" s="70">
        <f t="shared" si="29"/>
        <v>1240320</v>
      </c>
      <c r="L76" s="70">
        <f t="shared" si="29"/>
        <v>1240320</v>
      </c>
      <c r="M76" s="70">
        <f t="shared" si="29"/>
        <v>1240320</v>
      </c>
      <c r="N76" s="70">
        <f t="shared" si="29"/>
        <v>1305600</v>
      </c>
      <c r="O76" s="40">
        <f>SUM(H76:N76)</f>
        <v>8280360</v>
      </c>
    </row>
    <row r="77" spans="2:15">
      <c r="B77" s="17" t="s">
        <v>39</v>
      </c>
      <c r="C77" s="69">
        <f>C76/C72</f>
        <v>1.33</v>
      </c>
      <c r="D77" s="69">
        <f t="shared" ref="D77:N77" si="30">D76/D72</f>
        <v>1.425</v>
      </c>
      <c r="E77" s="69">
        <f>E76/E72</f>
        <v>1.425</v>
      </c>
      <c r="F77" s="69">
        <f t="shared" si="30"/>
        <v>1.6</v>
      </c>
      <c r="G77" s="69">
        <f t="shared" si="30"/>
        <v>1.6</v>
      </c>
      <c r="H77" s="69">
        <f t="shared" si="30"/>
        <v>1.9600000000000004</v>
      </c>
      <c r="I77" s="69">
        <f>I76/I72</f>
        <v>1.92</v>
      </c>
      <c r="J77" s="69">
        <f>J76/J72</f>
        <v>1.92</v>
      </c>
      <c r="K77" s="69">
        <f>K76/K72</f>
        <v>1.92</v>
      </c>
      <c r="L77" s="69">
        <f t="shared" si="30"/>
        <v>1.92</v>
      </c>
      <c r="M77" s="69">
        <f t="shared" si="30"/>
        <v>1.92</v>
      </c>
      <c r="N77" s="69">
        <f t="shared" si="30"/>
        <v>1.92</v>
      </c>
      <c r="O77" s="11" t="s">
        <v>31</v>
      </c>
    </row>
    <row r="78" spans="2:15">
      <c r="B78" s="5" t="s">
        <v>41</v>
      </c>
      <c r="C78" s="70">
        <f>C76*0.13</f>
        <v>88179</v>
      </c>
      <c r="D78" s="70">
        <f t="shared" ref="D78:H78" si="31">D76*0.13</f>
        <v>97626.75</v>
      </c>
      <c r="E78" s="70">
        <f t="shared" si="31"/>
        <v>100776</v>
      </c>
      <c r="F78" s="70">
        <f t="shared" si="31"/>
        <v>113152</v>
      </c>
      <c r="G78" s="70">
        <f t="shared" si="31"/>
        <v>116688</v>
      </c>
      <c r="H78" s="70">
        <f t="shared" si="31"/>
        <v>142942.80000000005</v>
      </c>
      <c r="I78" s="70">
        <f>I76*0.14</f>
        <v>150796.80000000002</v>
      </c>
      <c r="J78" s="70">
        <f t="shared" ref="J78:N78" si="32">J76*0.14</f>
        <v>150796.80000000002</v>
      </c>
      <c r="K78" s="70">
        <f t="shared" si="32"/>
        <v>173644.80000000002</v>
      </c>
      <c r="L78" s="70">
        <f t="shared" si="32"/>
        <v>173644.80000000002</v>
      </c>
      <c r="M78" s="70">
        <f t="shared" si="32"/>
        <v>173644.80000000002</v>
      </c>
      <c r="N78" s="70">
        <f t="shared" si="32"/>
        <v>182784.00000000003</v>
      </c>
      <c r="O78" s="8">
        <f>SUM(D78:N78)</f>
        <v>1576497.5500000003</v>
      </c>
    </row>
    <row r="80" spans="2:15">
      <c r="B80" s="2" t="s">
        <v>42</v>
      </c>
      <c r="C80" s="3" t="s">
        <v>44</v>
      </c>
      <c r="D80" s="3" t="s">
        <v>45</v>
      </c>
      <c r="E80" s="3" t="s">
        <v>3</v>
      </c>
      <c r="F80" s="3" t="s">
        <v>4</v>
      </c>
      <c r="G80" s="3" t="s">
        <v>5</v>
      </c>
      <c r="H80" s="3" t="s">
        <v>6</v>
      </c>
      <c r="I80" s="3" t="s">
        <v>7</v>
      </c>
      <c r="J80" s="3" t="s">
        <v>8</v>
      </c>
      <c r="K80" s="3" t="s">
        <v>9</v>
      </c>
      <c r="L80" s="3" t="s">
        <v>10</v>
      </c>
      <c r="M80" s="3" t="s">
        <v>11</v>
      </c>
      <c r="N80" s="3" t="s">
        <v>12</v>
      </c>
      <c r="O80" s="13" t="s">
        <v>46</v>
      </c>
    </row>
    <row r="81" spans="2:15">
      <c r="B81" s="17" t="s">
        <v>25</v>
      </c>
      <c r="C81" s="65">
        <v>11000</v>
      </c>
      <c r="D81" s="65">
        <v>12000</v>
      </c>
      <c r="E81" s="65">
        <v>12000</v>
      </c>
      <c r="F81" s="58">
        <v>12000</v>
      </c>
      <c r="G81" s="58">
        <v>12000</v>
      </c>
      <c r="H81" s="58">
        <v>13000</v>
      </c>
      <c r="I81" s="58">
        <v>15000</v>
      </c>
      <c r="J81" s="58">
        <v>15000</v>
      </c>
      <c r="K81" s="58">
        <v>18000</v>
      </c>
      <c r="L81" s="58">
        <v>18000</v>
      </c>
      <c r="M81" s="58">
        <v>20000</v>
      </c>
      <c r="N81" s="56">
        <v>20000</v>
      </c>
      <c r="O81" s="20">
        <f>N81</f>
        <v>20000</v>
      </c>
    </row>
    <row r="82" spans="2:15">
      <c r="B82" s="17" t="s">
        <v>27</v>
      </c>
      <c r="C82" s="65">
        <f>C81*21</f>
        <v>231000</v>
      </c>
      <c r="D82" s="65">
        <f t="shared" ref="D82:M82" si="33">D81*21</f>
        <v>252000</v>
      </c>
      <c r="E82" s="65">
        <f t="shared" si="33"/>
        <v>252000</v>
      </c>
      <c r="F82" s="58">
        <f t="shared" si="33"/>
        <v>252000</v>
      </c>
      <c r="G82" s="58">
        <f t="shared" si="33"/>
        <v>252000</v>
      </c>
      <c r="H82" s="58">
        <f t="shared" si="33"/>
        <v>273000</v>
      </c>
      <c r="I82" s="58">
        <f t="shared" si="33"/>
        <v>315000</v>
      </c>
      <c r="J82" s="58">
        <f>J81*20</f>
        <v>300000</v>
      </c>
      <c r="K82" s="58">
        <f t="shared" si="33"/>
        <v>378000</v>
      </c>
      <c r="L82" s="58">
        <f t="shared" si="33"/>
        <v>378000</v>
      </c>
      <c r="M82" s="58">
        <f t="shared" si="33"/>
        <v>420000</v>
      </c>
      <c r="N82" s="58">
        <f>N81*21</f>
        <v>420000</v>
      </c>
      <c r="O82" s="11" t="s">
        <v>31</v>
      </c>
    </row>
    <row r="83" spans="2:15">
      <c r="B83" s="17" t="s">
        <v>30</v>
      </c>
      <c r="C83" s="65">
        <f>C82*C84</f>
        <v>16170.000000000002</v>
      </c>
      <c r="D83" s="65">
        <f t="shared" ref="D83:M83" si="34">D82*D84</f>
        <v>17640</v>
      </c>
      <c r="E83" s="65">
        <f t="shared" si="34"/>
        <v>25200</v>
      </c>
      <c r="F83" s="65">
        <f t="shared" si="34"/>
        <v>22680</v>
      </c>
      <c r="G83" s="65">
        <f t="shared" si="34"/>
        <v>21420</v>
      </c>
      <c r="H83" s="65">
        <f t="shared" si="34"/>
        <v>23205</v>
      </c>
      <c r="I83" s="65">
        <f t="shared" si="34"/>
        <v>26775.000000000004</v>
      </c>
      <c r="J83" s="65">
        <f t="shared" si="34"/>
        <v>27000</v>
      </c>
      <c r="K83" s="65">
        <f t="shared" si="34"/>
        <v>34020</v>
      </c>
      <c r="L83" s="65">
        <f t="shared" si="34"/>
        <v>37800</v>
      </c>
      <c r="M83" s="65">
        <f t="shared" si="34"/>
        <v>42000</v>
      </c>
      <c r="N83" s="78">
        <f>N82*N84</f>
        <v>42000</v>
      </c>
      <c r="O83" s="11" t="s">
        <v>31</v>
      </c>
    </row>
    <row r="84" spans="2:15">
      <c r="B84" s="17" t="s">
        <v>33</v>
      </c>
      <c r="C84" s="66">
        <v>7.0000000000000007E-2</v>
      </c>
      <c r="D84" s="66">
        <v>7.0000000000000007E-2</v>
      </c>
      <c r="E84" s="66">
        <v>0.1</v>
      </c>
      <c r="F84" s="66">
        <v>0.09</v>
      </c>
      <c r="G84" s="66">
        <v>8.5000000000000006E-2</v>
      </c>
      <c r="H84" s="68">
        <v>8.5000000000000006E-2</v>
      </c>
      <c r="I84" s="68">
        <v>8.5000000000000006E-2</v>
      </c>
      <c r="J84" s="68">
        <v>0.09</v>
      </c>
      <c r="K84" s="68">
        <v>0.09</v>
      </c>
      <c r="L84" s="68">
        <v>0.1</v>
      </c>
      <c r="M84" s="68">
        <v>0.1</v>
      </c>
      <c r="N84" s="68">
        <v>0.1</v>
      </c>
      <c r="O84" s="11" t="s">
        <v>31</v>
      </c>
    </row>
    <row r="85" spans="2:15">
      <c r="B85" s="17" t="s">
        <v>35</v>
      </c>
      <c r="C85" s="69">
        <v>18</v>
      </c>
      <c r="D85" s="69">
        <v>18</v>
      </c>
      <c r="E85" s="69">
        <v>15</v>
      </c>
      <c r="F85" s="69">
        <v>16</v>
      </c>
      <c r="G85" s="69">
        <v>17</v>
      </c>
      <c r="H85" s="69">
        <v>17</v>
      </c>
      <c r="I85" s="69">
        <v>17</v>
      </c>
      <c r="J85" s="69">
        <v>17</v>
      </c>
      <c r="K85" s="48">
        <v>18</v>
      </c>
      <c r="L85" s="48">
        <v>18</v>
      </c>
      <c r="M85" s="48">
        <v>19</v>
      </c>
      <c r="N85" s="48">
        <v>19</v>
      </c>
      <c r="O85" s="11" t="s">
        <v>31</v>
      </c>
    </row>
    <row r="86" spans="2:15">
      <c r="B86" s="17" t="s">
        <v>37</v>
      </c>
      <c r="C86" s="70">
        <f>C83*C85</f>
        <v>291060.00000000006</v>
      </c>
      <c r="D86" s="70">
        <f t="shared" ref="D86:M86" si="35">D83*D85</f>
        <v>317520</v>
      </c>
      <c r="E86" s="70">
        <f t="shared" si="35"/>
        <v>378000</v>
      </c>
      <c r="F86" s="70">
        <f t="shared" si="35"/>
        <v>362880</v>
      </c>
      <c r="G86" s="70">
        <f t="shared" si="35"/>
        <v>364140</v>
      </c>
      <c r="H86" s="70">
        <f t="shared" si="35"/>
        <v>394485</v>
      </c>
      <c r="I86" s="70">
        <f t="shared" si="35"/>
        <v>455175.00000000006</v>
      </c>
      <c r="J86" s="70">
        <f t="shared" si="35"/>
        <v>459000</v>
      </c>
      <c r="K86" s="70">
        <f t="shared" si="35"/>
        <v>612360</v>
      </c>
      <c r="L86" s="70">
        <f t="shared" si="35"/>
        <v>680400</v>
      </c>
      <c r="M86" s="70">
        <f t="shared" si="35"/>
        <v>798000</v>
      </c>
      <c r="N86" s="70">
        <f>N83*N85</f>
        <v>798000</v>
      </c>
      <c r="O86" s="40">
        <f>SUM(H86:N86)</f>
        <v>4197420</v>
      </c>
    </row>
    <row r="87" spans="2:15">
      <c r="B87" s="17" t="s">
        <v>39</v>
      </c>
      <c r="C87" s="69">
        <f>C86/C82</f>
        <v>1.2600000000000002</v>
      </c>
      <c r="D87" s="69">
        <f t="shared" ref="D87:M87" si="36">D86/D82</f>
        <v>1.26</v>
      </c>
      <c r="E87" s="69">
        <f t="shared" si="36"/>
        <v>1.5</v>
      </c>
      <c r="F87" s="69">
        <f t="shared" si="36"/>
        <v>1.44</v>
      </c>
      <c r="G87" s="69">
        <f t="shared" si="36"/>
        <v>1.4450000000000001</v>
      </c>
      <c r="H87" s="69">
        <f t="shared" si="36"/>
        <v>1.4450000000000001</v>
      </c>
      <c r="I87" s="69">
        <f t="shared" si="36"/>
        <v>1.4450000000000003</v>
      </c>
      <c r="J87" s="69">
        <f t="shared" si="36"/>
        <v>1.53</v>
      </c>
      <c r="K87" s="69">
        <f t="shared" si="36"/>
        <v>1.62</v>
      </c>
      <c r="L87" s="69">
        <f t="shared" si="36"/>
        <v>1.8</v>
      </c>
      <c r="M87" s="69">
        <f t="shared" si="36"/>
        <v>1.9</v>
      </c>
      <c r="N87" s="69">
        <f>N86/N82</f>
        <v>1.9</v>
      </c>
      <c r="O87" s="11" t="s">
        <v>31</v>
      </c>
    </row>
    <row r="88" spans="2:15">
      <c r="B88" s="5" t="s">
        <v>41</v>
      </c>
      <c r="C88" s="70">
        <f>C86*0.28</f>
        <v>81496.800000000017</v>
      </c>
      <c r="D88" s="70">
        <f t="shared" ref="D88:M88" si="37">D86*0.28</f>
        <v>88905.600000000006</v>
      </c>
      <c r="E88" s="70">
        <f t="shared" si="37"/>
        <v>105840.00000000001</v>
      </c>
      <c r="F88" s="70">
        <f t="shared" si="37"/>
        <v>101606.40000000001</v>
      </c>
      <c r="G88" s="70">
        <f t="shared" si="37"/>
        <v>101959.20000000001</v>
      </c>
      <c r="H88" s="70">
        <f t="shared" si="37"/>
        <v>110455.80000000002</v>
      </c>
      <c r="I88" s="70">
        <f t="shared" si="37"/>
        <v>127449.00000000003</v>
      </c>
      <c r="J88" s="70">
        <f t="shared" si="37"/>
        <v>128520.00000000001</v>
      </c>
      <c r="K88" s="70">
        <f t="shared" si="37"/>
        <v>171460.80000000002</v>
      </c>
      <c r="L88" s="70">
        <f t="shared" si="37"/>
        <v>190512.00000000003</v>
      </c>
      <c r="M88" s="70">
        <f t="shared" si="37"/>
        <v>223440.00000000003</v>
      </c>
      <c r="N88" s="70">
        <f>N86*0.28</f>
        <v>223440.00000000003</v>
      </c>
      <c r="O88" s="8">
        <f>SUM(D88:N88)</f>
        <v>1573588.8000000003</v>
      </c>
    </row>
    <row r="90" spans="2:15">
      <c r="B90" s="2" t="s">
        <v>43</v>
      </c>
      <c r="C90" s="3" t="s">
        <v>44</v>
      </c>
      <c r="D90" s="3" t="s">
        <v>45</v>
      </c>
      <c r="E90" s="3" t="s">
        <v>3</v>
      </c>
      <c r="F90" s="3" t="s">
        <v>4</v>
      </c>
      <c r="G90" s="3" t="s">
        <v>5</v>
      </c>
      <c r="H90" s="3" t="s">
        <v>6</v>
      </c>
      <c r="I90" s="3" t="s">
        <v>7</v>
      </c>
      <c r="J90" s="3" t="s">
        <v>8</v>
      </c>
      <c r="K90" s="2" t="s">
        <v>9</v>
      </c>
      <c r="L90" s="3" t="s">
        <v>10</v>
      </c>
      <c r="M90" s="3" t="s">
        <v>11</v>
      </c>
      <c r="N90" s="3" t="s">
        <v>12</v>
      </c>
      <c r="O90" s="13" t="s">
        <v>46</v>
      </c>
    </row>
    <row r="91" spans="2:15">
      <c r="B91" s="17" t="s">
        <v>25</v>
      </c>
      <c r="C91" s="58">
        <v>18000</v>
      </c>
      <c r="D91" s="58">
        <v>20000</v>
      </c>
      <c r="E91" s="58">
        <v>18000</v>
      </c>
      <c r="F91" s="58">
        <v>18000</v>
      </c>
      <c r="G91" s="58">
        <v>18000</v>
      </c>
      <c r="H91" s="58">
        <v>18000</v>
      </c>
      <c r="I91" s="58">
        <v>18000</v>
      </c>
      <c r="J91" s="58">
        <v>19000</v>
      </c>
      <c r="K91" s="58">
        <v>24000</v>
      </c>
      <c r="L91" s="58">
        <v>24000</v>
      </c>
      <c r="M91" s="58">
        <v>25000</v>
      </c>
      <c r="N91" s="56">
        <v>25000</v>
      </c>
      <c r="O91" s="20">
        <f>N91</f>
        <v>25000</v>
      </c>
    </row>
    <row r="92" spans="2:15">
      <c r="B92" s="17" t="s">
        <v>27</v>
      </c>
      <c r="C92" s="65">
        <f>C91*17</f>
        <v>306000</v>
      </c>
      <c r="D92" s="65">
        <f t="shared" ref="D92:K92" si="38">D91*17</f>
        <v>340000</v>
      </c>
      <c r="E92" s="65">
        <f t="shared" si="38"/>
        <v>306000</v>
      </c>
      <c r="F92" s="65">
        <f t="shared" si="38"/>
        <v>306000</v>
      </c>
      <c r="G92" s="65">
        <f t="shared" si="38"/>
        <v>306000</v>
      </c>
      <c r="H92" s="65">
        <f t="shared" si="38"/>
        <v>306000</v>
      </c>
      <c r="I92" s="65">
        <f t="shared" si="38"/>
        <v>306000</v>
      </c>
      <c r="J92" s="65">
        <f t="shared" si="38"/>
        <v>323000</v>
      </c>
      <c r="K92" s="65">
        <f t="shared" si="38"/>
        <v>408000</v>
      </c>
      <c r="L92" s="65">
        <f>L91*17</f>
        <v>408000</v>
      </c>
      <c r="M92" s="65">
        <f>M91*17</f>
        <v>425000</v>
      </c>
      <c r="N92" s="65">
        <f>N91*17</f>
        <v>425000</v>
      </c>
      <c r="O92" s="11" t="s">
        <v>31</v>
      </c>
    </row>
    <row r="93" spans="2:15">
      <c r="B93" s="17" t="s">
        <v>30</v>
      </c>
      <c r="C93" s="65">
        <f>C92*C94</f>
        <v>12852</v>
      </c>
      <c r="D93" s="65">
        <f t="shared" ref="D93:N93" si="39">D92*D94</f>
        <v>14280</v>
      </c>
      <c r="E93" s="65">
        <f t="shared" si="39"/>
        <v>13770</v>
      </c>
      <c r="F93" s="65">
        <f t="shared" si="39"/>
        <v>24480</v>
      </c>
      <c r="G93" s="65">
        <f t="shared" si="39"/>
        <v>21420.000000000004</v>
      </c>
      <c r="H93" s="65">
        <f t="shared" si="39"/>
        <v>19890</v>
      </c>
      <c r="I93" s="65">
        <f t="shared" si="39"/>
        <v>19890</v>
      </c>
      <c r="J93" s="65">
        <f t="shared" si="39"/>
        <v>20995</v>
      </c>
      <c r="K93" s="65">
        <f t="shared" si="39"/>
        <v>24480</v>
      </c>
      <c r="L93" s="65">
        <f t="shared" si="39"/>
        <v>30600</v>
      </c>
      <c r="M93" s="65">
        <f t="shared" si="39"/>
        <v>38250</v>
      </c>
      <c r="N93" s="65">
        <f t="shared" si="39"/>
        <v>42500</v>
      </c>
      <c r="O93" s="11" t="s">
        <v>31</v>
      </c>
    </row>
    <row r="94" spans="2:15">
      <c r="B94" s="17" t="s">
        <v>33</v>
      </c>
      <c r="C94" s="66">
        <v>4.2000000000000003E-2</v>
      </c>
      <c r="D94" s="66">
        <v>4.2000000000000003E-2</v>
      </c>
      <c r="E94" s="66">
        <v>4.4999999999999998E-2</v>
      </c>
      <c r="F94" s="66">
        <v>0.08</v>
      </c>
      <c r="G94" s="66">
        <v>7.0000000000000007E-2</v>
      </c>
      <c r="H94" s="66">
        <v>6.5000000000000002E-2</v>
      </c>
      <c r="I94" s="66">
        <v>6.5000000000000002E-2</v>
      </c>
      <c r="J94" s="66">
        <v>6.5000000000000002E-2</v>
      </c>
      <c r="K94" s="68">
        <v>0.06</v>
      </c>
      <c r="L94" s="68">
        <v>7.4999999999999997E-2</v>
      </c>
      <c r="M94" s="68">
        <v>0.09</v>
      </c>
      <c r="N94" s="68">
        <v>0.1</v>
      </c>
      <c r="O94" s="11" t="s">
        <v>31</v>
      </c>
    </row>
    <row r="95" spans="2:15">
      <c r="B95" s="17" t="s">
        <v>35</v>
      </c>
      <c r="C95" s="69">
        <v>23</v>
      </c>
      <c r="D95" s="69">
        <v>23</v>
      </c>
      <c r="E95" s="69">
        <v>23</v>
      </c>
      <c r="F95" s="69">
        <v>18</v>
      </c>
      <c r="G95" s="69">
        <v>17</v>
      </c>
      <c r="H95" s="69">
        <v>17</v>
      </c>
      <c r="I95" s="69">
        <v>17</v>
      </c>
      <c r="J95" s="69">
        <v>17</v>
      </c>
      <c r="K95" s="48">
        <v>15</v>
      </c>
      <c r="L95" s="48">
        <v>17</v>
      </c>
      <c r="M95" s="48">
        <v>17</v>
      </c>
      <c r="N95" s="48">
        <v>17</v>
      </c>
      <c r="O95" s="11" t="s">
        <v>31</v>
      </c>
    </row>
    <row r="96" spans="2:15">
      <c r="B96" s="17" t="s">
        <v>37</v>
      </c>
      <c r="C96" s="70">
        <f>C93*C95</f>
        <v>295596</v>
      </c>
      <c r="D96" s="70">
        <f>D93*D95</f>
        <v>328440</v>
      </c>
      <c r="E96" s="70">
        <f>E93*E95</f>
        <v>316710</v>
      </c>
      <c r="F96" s="70">
        <f t="shared" ref="F96" si="40">F93*F95</f>
        <v>440640</v>
      </c>
      <c r="G96" s="70">
        <f>G93*G95</f>
        <v>364140.00000000006</v>
      </c>
      <c r="H96" s="70">
        <f>H93*H95</f>
        <v>338130</v>
      </c>
      <c r="I96" s="70">
        <f>I93*I95</f>
        <v>338130</v>
      </c>
      <c r="J96" s="70">
        <f>J93*J95</f>
        <v>356915</v>
      </c>
      <c r="K96" s="70">
        <f t="shared" ref="K96:M96" si="41">K93*K95</f>
        <v>367200</v>
      </c>
      <c r="L96" s="70">
        <f t="shared" si="41"/>
        <v>520200</v>
      </c>
      <c r="M96" s="70">
        <f t="shared" si="41"/>
        <v>650250</v>
      </c>
      <c r="N96" s="70">
        <f>N93*N95</f>
        <v>722500</v>
      </c>
      <c r="O96" s="40">
        <f>SUM(H96:N96)</f>
        <v>3293325</v>
      </c>
    </row>
    <row r="97" spans="2:15">
      <c r="B97" s="17" t="s">
        <v>39</v>
      </c>
      <c r="C97" s="69">
        <f>C96/C92</f>
        <v>0.96599999999999997</v>
      </c>
      <c r="D97" s="69">
        <f t="shared" ref="D97:M97" si="42">D96/D92</f>
        <v>0.96599999999999997</v>
      </c>
      <c r="E97" s="69">
        <f t="shared" si="42"/>
        <v>1.0349999999999999</v>
      </c>
      <c r="F97" s="69">
        <f t="shared" si="42"/>
        <v>1.44</v>
      </c>
      <c r="G97" s="69">
        <f t="shared" si="42"/>
        <v>1.1900000000000002</v>
      </c>
      <c r="H97" s="69">
        <f t="shared" si="42"/>
        <v>1.105</v>
      </c>
      <c r="I97" s="69">
        <f t="shared" si="42"/>
        <v>1.105</v>
      </c>
      <c r="J97" s="69">
        <f>J96/J92</f>
        <v>1.105</v>
      </c>
      <c r="K97" s="69">
        <f t="shared" si="42"/>
        <v>0.9</v>
      </c>
      <c r="L97" s="69">
        <f t="shared" si="42"/>
        <v>1.2749999999999999</v>
      </c>
      <c r="M97" s="69">
        <f t="shared" si="42"/>
        <v>1.53</v>
      </c>
      <c r="N97" s="69">
        <f>N96/N92</f>
        <v>1.7</v>
      </c>
      <c r="O97" s="11" t="s">
        <v>31</v>
      </c>
    </row>
    <row r="98" spans="2:15">
      <c r="B98" s="5" t="s">
        <v>41</v>
      </c>
      <c r="C98" s="70">
        <f>C96*0.28</f>
        <v>82766.880000000005</v>
      </c>
      <c r="D98" s="70">
        <f>D96*0.28</f>
        <v>91963.200000000012</v>
      </c>
      <c r="E98" s="70">
        <f t="shared" ref="E98:L98" si="43">E96*0.28</f>
        <v>88678.8</v>
      </c>
      <c r="F98" s="70">
        <f t="shared" si="43"/>
        <v>123379.20000000001</v>
      </c>
      <c r="G98" s="70">
        <f t="shared" si="43"/>
        <v>101959.20000000003</v>
      </c>
      <c r="H98" s="70">
        <f t="shared" si="43"/>
        <v>94676.400000000009</v>
      </c>
      <c r="I98" s="70">
        <f t="shared" si="43"/>
        <v>94676.400000000009</v>
      </c>
      <c r="J98" s="70">
        <f>J96*0.28</f>
        <v>99936.200000000012</v>
      </c>
      <c r="K98" s="70">
        <f t="shared" si="43"/>
        <v>102816.00000000001</v>
      </c>
      <c r="L98" s="70">
        <f t="shared" si="43"/>
        <v>145656</v>
      </c>
      <c r="M98" s="70">
        <f>M96*0.28</f>
        <v>182070.00000000003</v>
      </c>
      <c r="N98" s="70">
        <f>N96*0.28</f>
        <v>202300.00000000003</v>
      </c>
      <c r="O98" s="8">
        <f>SUM(D98:N98)</f>
        <v>1328111.4000000001</v>
      </c>
    </row>
    <row r="100" spans="2:15">
      <c r="B100" s="79" t="s">
        <v>55</v>
      </c>
      <c r="C100" s="3" t="s">
        <v>44</v>
      </c>
      <c r="D100" s="3" t="s">
        <v>45</v>
      </c>
      <c r="E100" s="3" t="s">
        <v>3</v>
      </c>
      <c r="F100" s="3" t="s">
        <v>4</v>
      </c>
      <c r="G100" s="3" t="s">
        <v>5</v>
      </c>
      <c r="H100" s="3" t="s">
        <v>6</v>
      </c>
      <c r="I100" s="3" t="s">
        <v>7</v>
      </c>
      <c r="J100" s="3" t="s">
        <v>8</v>
      </c>
      <c r="K100" s="3" t="s">
        <v>9</v>
      </c>
      <c r="L100" s="3" t="s">
        <v>10</v>
      </c>
      <c r="M100" s="3" t="s">
        <v>11</v>
      </c>
      <c r="N100" s="3" t="s">
        <v>12</v>
      </c>
      <c r="O100" s="13" t="s">
        <v>46</v>
      </c>
    </row>
    <row r="101" spans="2:15">
      <c r="B101" s="17" t="s">
        <v>25</v>
      </c>
      <c r="C101" s="74">
        <v>6500</v>
      </c>
      <c r="D101" s="74">
        <v>6500</v>
      </c>
      <c r="E101" s="74">
        <v>7000</v>
      </c>
      <c r="F101" s="74">
        <v>7000</v>
      </c>
      <c r="G101" s="74">
        <v>7500</v>
      </c>
      <c r="H101" s="74">
        <v>7500</v>
      </c>
      <c r="I101" s="74">
        <v>8000</v>
      </c>
      <c r="J101" s="74">
        <v>8000</v>
      </c>
      <c r="K101" s="74">
        <v>8500</v>
      </c>
      <c r="L101" s="74">
        <v>11000</v>
      </c>
      <c r="M101" s="74">
        <v>11000</v>
      </c>
      <c r="N101" s="80">
        <v>12000</v>
      </c>
      <c r="O101" s="81">
        <f>N101</f>
        <v>12000</v>
      </c>
    </row>
    <row r="102" spans="2:15">
      <c r="B102" s="17" t="s">
        <v>27</v>
      </c>
      <c r="C102" s="65">
        <f t="shared" ref="C102:N102" si="44">C101*23</f>
        <v>149500</v>
      </c>
      <c r="D102" s="65">
        <f t="shared" si="44"/>
        <v>149500</v>
      </c>
      <c r="E102" s="65">
        <f t="shared" si="44"/>
        <v>161000</v>
      </c>
      <c r="F102" s="65">
        <f t="shared" si="44"/>
        <v>161000</v>
      </c>
      <c r="G102" s="65">
        <f t="shared" si="44"/>
        <v>172500</v>
      </c>
      <c r="H102" s="65">
        <f t="shared" si="44"/>
        <v>172500</v>
      </c>
      <c r="I102" s="65">
        <f t="shared" si="44"/>
        <v>184000</v>
      </c>
      <c r="J102" s="65">
        <f t="shared" si="44"/>
        <v>184000</v>
      </c>
      <c r="K102" s="65">
        <f t="shared" si="44"/>
        <v>195500</v>
      </c>
      <c r="L102" s="65">
        <f t="shared" si="44"/>
        <v>253000</v>
      </c>
      <c r="M102" s="65">
        <f t="shared" si="44"/>
        <v>253000</v>
      </c>
      <c r="N102" s="65">
        <f t="shared" si="44"/>
        <v>276000</v>
      </c>
      <c r="O102" s="11" t="s">
        <v>31</v>
      </c>
    </row>
    <row r="103" spans="2:15">
      <c r="B103" s="17" t="s">
        <v>30</v>
      </c>
      <c r="C103" s="65">
        <f>C102*C104</f>
        <v>4485</v>
      </c>
      <c r="D103" s="65">
        <f>D102*D104</f>
        <v>4485</v>
      </c>
      <c r="E103" s="65">
        <f t="shared" ref="E103:N103" si="45">E102*E104</f>
        <v>4830</v>
      </c>
      <c r="F103" s="65">
        <f t="shared" si="45"/>
        <v>4830</v>
      </c>
      <c r="G103" s="65">
        <f t="shared" si="45"/>
        <v>5175</v>
      </c>
      <c r="H103" s="65">
        <f t="shared" si="45"/>
        <v>8625</v>
      </c>
      <c r="I103" s="65">
        <f t="shared" si="45"/>
        <v>11040</v>
      </c>
      <c r="J103" s="65">
        <f t="shared" si="45"/>
        <v>11040</v>
      </c>
      <c r="K103" s="65">
        <f t="shared" si="45"/>
        <v>11730</v>
      </c>
      <c r="L103" s="65">
        <f t="shared" si="45"/>
        <v>15180</v>
      </c>
      <c r="M103" s="65">
        <f t="shared" si="45"/>
        <v>15180</v>
      </c>
      <c r="N103" s="65">
        <f t="shared" si="45"/>
        <v>19320.000000000004</v>
      </c>
      <c r="O103" s="11" t="s">
        <v>31</v>
      </c>
    </row>
    <row r="104" spans="2:15">
      <c r="B104" s="17" t="s">
        <v>33</v>
      </c>
      <c r="C104" s="66">
        <v>0.03</v>
      </c>
      <c r="D104" s="66">
        <v>0.03</v>
      </c>
      <c r="E104" s="66">
        <v>0.03</v>
      </c>
      <c r="F104" s="66">
        <v>0.03</v>
      </c>
      <c r="G104" s="66">
        <v>0.03</v>
      </c>
      <c r="H104" s="66">
        <v>0.05</v>
      </c>
      <c r="I104" s="66">
        <v>0.06</v>
      </c>
      <c r="J104" s="66">
        <v>0.06</v>
      </c>
      <c r="K104" s="68">
        <v>0.06</v>
      </c>
      <c r="L104" s="68">
        <v>0.06</v>
      </c>
      <c r="M104" s="68">
        <v>0.06</v>
      </c>
      <c r="N104" s="68">
        <v>7.0000000000000007E-2</v>
      </c>
      <c r="O104" s="11" t="s">
        <v>31</v>
      </c>
    </row>
    <row r="105" spans="2:15">
      <c r="B105" s="17" t="s">
        <v>35</v>
      </c>
      <c r="C105" s="69">
        <v>30</v>
      </c>
      <c r="D105" s="69">
        <v>25</v>
      </c>
      <c r="E105" s="69">
        <v>20</v>
      </c>
      <c r="F105" s="69">
        <v>20</v>
      </c>
      <c r="G105" s="69">
        <v>20</v>
      </c>
      <c r="H105" s="69">
        <v>17</v>
      </c>
      <c r="I105" s="69">
        <v>17</v>
      </c>
      <c r="J105" s="69">
        <v>17</v>
      </c>
      <c r="K105" s="48">
        <v>18</v>
      </c>
      <c r="L105" s="48">
        <v>18</v>
      </c>
      <c r="M105" s="48">
        <v>19</v>
      </c>
      <c r="N105" s="48">
        <v>19</v>
      </c>
      <c r="O105" s="11" t="s">
        <v>31</v>
      </c>
    </row>
    <row r="106" spans="2:15">
      <c r="B106" s="17" t="s">
        <v>37</v>
      </c>
      <c r="C106" s="70">
        <f>C103*C105</f>
        <v>134550</v>
      </c>
      <c r="D106" s="70">
        <f>D103*D105</f>
        <v>112125</v>
      </c>
      <c r="E106" s="70">
        <f>E103*E105</f>
        <v>96600</v>
      </c>
      <c r="F106" s="70">
        <f t="shared" ref="F106" si="46">F103*F105</f>
        <v>96600</v>
      </c>
      <c r="G106" s="70">
        <f>G103*G105</f>
        <v>103500</v>
      </c>
      <c r="H106" s="70">
        <f>H103*H105</f>
        <v>146625</v>
      </c>
      <c r="I106" s="70">
        <f>I103*I105</f>
        <v>187680</v>
      </c>
      <c r="J106" s="70">
        <f t="shared" ref="J106:N106" si="47">J103*J105</f>
        <v>187680</v>
      </c>
      <c r="K106" s="70">
        <f t="shared" si="47"/>
        <v>211140</v>
      </c>
      <c r="L106" s="70">
        <f t="shared" si="47"/>
        <v>273240</v>
      </c>
      <c r="M106" s="70">
        <f t="shared" si="47"/>
        <v>288420</v>
      </c>
      <c r="N106" s="70">
        <f t="shared" si="47"/>
        <v>367080.00000000006</v>
      </c>
      <c r="O106" s="40">
        <f>SUM(H106:N106)</f>
        <v>1661865</v>
      </c>
    </row>
    <row r="107" spans="2:15">
      <c r="B107" s="17" t="s">
        <v>39</v>
      </c>
      <c r="C107" s="69">
        <f>C106/C102</f>
        <v>0.9</v>
      </c>
      <c r="D107" s="69">
        <f t="shared" ref="D107:N107" si="48">D106/D102</f>
        <v>0.75</v>
      </c>
      <c r="E107" s="69">
        <f t="shared" si="48"/>
        <v>0.6</v>
      </c>
      <c r="F107" s="69">
        <f t="shared" si="48"/>
        <v>0.6</v>
      </c>
      <c r="G107" s="69">
        <f t="shared" si="48"/>
        <v>0.6</v>
      </c>
      <c r="H107" s="69">
        <f t="shared" si="48"/>
        <v>0.85</v>
      </c>
      <c r="I107" s="69">
        <f t="shared" si="48"/>
        <v>1.02</v>
      </c>
      <c r="J107" s="69">
        <f t="shared" si="48"/>
        <v>1.02</v>
      </c>
      <c r="K107" s="69">
        <f t="shared" si="48"/>
        <v>1.08</v>
      </c>
      <c r="L107" s="69">
        <f t="shared" si="48"/>
        <v>1.08</v>
      </c>
      <c r="M107" s="69">
        <f t="shared" si="48"/>
        <v>1.1399999999999999</v>
      </c>
      <c r="N107" s="69">
        <f t="shared" si="48"/>
        <v>1.3300000000000003</v>
      </c>
      <c r="O107" s="11" t="s">
        <v>31</v>
      </c>
    </row>
    <row r="108" spans="2:15">
      <c r="B108" s="5" t="s">
        <v>41</v>
      </c>
      <c r="C108" s="70">
        <f>C106*0.28</f>
        <v>37674</v>
      </c>
      <c r="D108" s="70">
        <f>D106*0.28</f>
        <v>31395.000000000004</v>
      </c>
      <c r="E108" s="70">
        <f t="shared" ref="E108:L108" si="49">E106*0.28</f>
        <v>27048.000000000004</v>
      </c>
      <c r="F108" s="70">
        <f t="shared" si="49"/>
        <v>27048.000000000004</v>
      </c>
      <c r="G108" s="70">
        <f t="shared" si="49"/>
        <v>28980.000000000004</v>
      </c>
      <c r="H108" s="70">
        <f t="shared" si="49"/>
        <v>41055.000000000007</v>
      </c>
      <c r="I108" s="70">
        <f t="shared" si="49"/>
        <v>52550.400000000001</v>
      </c>
      <c r="J108" s="70">
        <f t="shared" si="49"/>
        <v>52550.400000000001</v>
      </c>
      <c r="K108" s="70">
        <f t="shared" si="49"/>
        <v>59119.200000000004</v>
      </c>
      <c r="L108" s="70">
        <f t="shared" si="49"/>
        <v>76507.200000000012</v>
      </c>
      <c r="M108" s="70">
        <f>M106*0.28</f>
        <v>80757.600000000006</v>
      </c>
      <c r="N108" s="70">
        <f>N106*0.28</f>
        <v>102782.40000000002</v>
      </c>
      <c r="O108" s="8">
        <f>SUM(D108:N108)</f>
        <v>579793.20000000007</v>
      </c>
    </row>
    <row r="110" spans="2:15">
      <c r="B110" s="79" t="s">
        <v>56</v>
      </c>
      <c r="C110" s="3" t="s">
        <v>44</v>
      </c>
      <c r="D110" s="3" t="s">
        <v>45</v>
      </c>
      <c r="E110" s="3" t="s">
        <v>3</v>
      </c>
      <c r="F110" s="3" t="s">
        <v>4</v>
      </c>
      <c r="G110" s="3" t="s">
        <v>5</v>
      </c>
      <c r="H110" s="3" t="s">
        <v>6</v>
      </c>
      <c r="I110" s="3" t="s">
        <v>7</v>
      </c>
      <c r="J110" s="3" t="s">
        <v>8</v>
      </c>
      <c r="K110" s="3" t="s">
        <v>9</v>
      </c>
      <c r="L110" s="3" t="s">
        <v>10</v>
      </c>
      <c r="M110" s="3" t="s">
        <v>11</v>
      </c>
      <c r="N110" s="3" t="s">
        <v>12</v>
      </c>
      <c r="O110" s="13" t="s">
        <v>46</v>
      </c>
    </row>
    <row r="111" spans="2:15">
      <c r="B111" s="17" t="s">
        <v>25</v>
      </c>
      <c r="C111" s="74">
        <v>1800</v>
      </c>
      <c r="D111" s="74">
        <v>2000</v>
      </c>
      <c r="E111" s="74">
        <v>2000</v>
      </c>
      <c r="F111" s="74">
        <v>2000</v>
      </c>
      <c r="G111" s="74">
        <v>2000</v>
      </c>
      <c r="H111" s="74">
        <v>2000</v>
      </c>
      <c r="I111" s="74">
        <v>2000</v>
      </c>
      <c r="J111" s="74">
        <v>2000</v>
      </c>
      <c r="K111" s="74">
        <v>2500</v>
      </c>
      <c r="L111" s="74">
        <v>2500</v>
      </c>
      <c r="M111" s="74">
        <v>3000</v>
      </c>
      <c r="N111" s="74">
        <v>3000</v>
      </c>
      <c r="O111" s="81">
        <f>N111</f>
        <v>3000</v>
      </c>
    </row>
    <row r="112" spans="2:15">
      <c r="B112" s="17" t="s">
        <v>27</v>
      </c>
      <c r="C112" s="65">
        <f>C111*30</f>
        <v>54000</v>
      </c>
      <c r="D112" s="65">
        <f t="shared" ref="D112:N112" si="50">D111*30</f>
        <v>60000</v>
      </c>
      <c r="E112" s="65">
        <f t="shared" si="50"/>
        <v>60000</v>
      </c>
      <c r="F112" s="65">
        <f t="shared" si="50"/>
        <v>60000</v>
      </c>
      <c r="G112" s="65">
        <f t="shared" si="50"/>
        <v>60000</v>
      </c>
      <c r="H112" s="65">
        <f t="shared" si="50"/>
        <v>60000</v>
      </c>
      <c r="I112" s="65">
        <f t="shared" si="50"/>
        <v>60000</v>
      </c>
      <c r="J112" s="65">
        <f t="shared" si="50"/>
        <v>60000</v>
      </c>
      <c r="K112" s="65">
        <f t="shared" si="50"/>
        <v>75000</v>
      </c>
      <c r="L112" s="65">
        <f t="shared" si="50"/>
        <v>75000</v>
      </c>
      <c r="M112" s="65">
        <f t="shared" si="50"/>
        <v>90000</v>
      </c>
      <c r="N112" s="65">
        <f t="shared" si="50"/>
        <v>90000</v>
      </c>
      <c r="O112" s="11" t="s">
        <v>31</v>
      </c>
    </row>
    <row r="113" spans="2:15">
      <c r="B113" s="17" t="s">
        <v>30</v>
      </c>
      <c r="C113" s="65">
        <f>C112*C114</f>
        <v>2970</v>
      </c>
      <c r="D113" s="65">
        <f>D112*D114</f>
        <v>3300</v>
      </c>
      <c r="E113" s="65">
        <f t="shared" ref="E113:N113" si="51">E112*E114</f>
        <v>3300</v>
      </c>
      <c r="F113" s="65">
        <f t="shared" si="51"/>
        <v>3600</v>
      </c>
      <c r="G113" s="65">
        <f t="shared" si="51"/>
        <v>5400</v>
      </c>
      <c r="H113" s="65">
        <f t="shared" si="51"/>
        <v>4800</v>
      </c>
      <c r="I113" s="65">
        <f t="shared" si="51"/>
        <v>5100</v>
      </c>
      <c r="J113" s="65">
        <f t="shared" si="51"/>
        <v>5100</v>
      </c>
      <c r="K113" s="65">
        <f t="shared" si="51"/>
        <v>6375.0000000000009</v>
      </c>
      <c r="L113" s="65">
        <f t="shared" si="51"/>
        <v>5250.0000000000009</v>
      </c>
      <c r="M113" s="65">
        <f t="shared" si="51"/>
        <v>8100</v>
      </c>
      <c r="N113" s="65">
        <f t="shared" si="51"/>
        <v>8100</v>
      </c>
      <c r="O113" s="11" t="s">
        <v>31</v>
      </c>
    </row>
    <row r="114" spans="2:15">
      <c r="B114" s="17" t="s">
        <v>33</v>
      </c>
      <c r="C114" s="66">
        <v>5.5E-2</v>
      </c>
      <c r="D114" s="66">
        <v>5.5E-2</v>
      </c>
      <c r="E114" s="66">
        <v>5.5E-2</v>
      </c>
      <c r="F114" s="66">
        <v>0.06</v>
      </c>
      <c r="G114" s="66">
        <v>0.09</v>
      </c>
      <c r="H114" s="66">
        <v>0.08</v>
      </c>
      <c r="I114" s="66">
        <v>8.5000000000000006E-2</v>
      </c>
      <c r="J114" s="66">
        <v>8.5000000000000006E-2</v>
      </c>
      <c r="K114" s="68">
        <v>8.5000000000000006E-2</v>
      </c>
      <c r="L114" s="68">
        <v>7.0000000000000007E-2</v>
      </c>
      <c r="M114" s="68">
        <v>0.09</v>
      </c>
      <c r="N114" s="68">
        <v>0.09</v>
      </c>
      <c r="O114" s="11" t="s">
        <v>31</v>
      </c>
    </row>
    <row r="115" spans="2:15">
      <c r="B115" s="17" t="s">
        <v>35</v>
      </c>
      <c r="C115" s="69">
        <v>19</v>
      </c>
      <c r="D115" s="69">
        <v>19</v>
      </c>
      <c r="E115" s="69">
        <v>19</v>
      </c>
      <c r="F115" s="69">
        <v>19</v>
      </c>
      <c r="G115" s="69">
        <v>17</v>
      </c>
      <c r="H115" s="69">
        <v>17</v>
      </c>
      <c r="I115" s="69">
        <v>17</v>
      </c>
      <c r="J115" s="69">
        <v>17</v>
      </c>
      <c r="K115" s="48">
        <v>18</v>
      </c>
      <c r="L115" s="48">
        <v>20</v>
      </c>
      <c r="M115" s="48">
        <v>21</v>
      </c>
      <c r="N115" s="48">
        <v>19</v>
      </c>
      <c r="O115" s="11" t="s">
        <v>31</v>
      </c>
    </row>
    <row r="116" spans="2:15">
      <c r="B116" s="17" t="s">
        <v>37</v>
      </c>
      <c r="C116" s="70">
        <f>C113*C115</f>
        <v>56430</v>
      </c>
      <c r="D116" s="70">
        <f>D113*D115</f>
        <v>62700</v>
      </c>
      <c r="E116" s="70">
        <f>E113*E115</f>
        <v>62700</v>
      </c>
      <c r="F116" s="70">
        <f t="shared" ref="F116" si="52">F113*F115</f>
        <v>68400</v>
      </c>
      <c r="G116" s="70">
        <f>G113*G115</f>
        <v>91800</v>
      </c>
      <c r="H116" s="70">
        <f>H113*H115</f>
        <v>81600</v>
      </c>
      <c r="I116" s="70">
        <f>I113*I115</f>
        <v>86700</v>
      </c>
      <c r="J116" s="70">
        <f t="shared" ref="J116:N116" si="53">J113*J115</f>
        <v>86700</v>
      </c>
      <c r="K116" s="70">
        <f t="shared" si="53"/>
        <v>114750.00000000001</v>
      </c>
      <c r="L116" s="70">
        <f t="shared" si="53"/>
        <v>105000.00000000001</v>
      </c>
      <c r="M116" s="70">
        <f t="shared" si="53"/>
        <v>170100</v>
      </c>
      <c r="N116" s="70">
        <f t="shared" si="53"/>
        <v>153900</v>
      </c>
      <c r="O116" s="40">
        <f>SUM(H116:N116)</f>
        <v>798750</v>
      </c>
    </row>
    <row r="117" spans="2:15">
      <c r="B117" s="17" t="s">
        <v>39</v>
      </c>
      <c r="C117" s="69">
        <f>C116/C112</f>
        <v>1.0449999999999999</v>
      </c>
      <c r="D117" s="69">
        <f t="shared" ref="D117:N117" si="54">D116/D112</f>
        <v>1.0449999999999999</v>
      </c>
      <c r="E117" s="69">
        <f t="shared" si="54"/>
        <v>1.0449999999999999</v>
      </c>
      <c r="F117" s="69">
        <f t="shared" si="54"/>
        <v>1.1399999999999999</v>
      </c>
      <c r="G117" s="69">
        <f t="shared" si="54"/>
        <v>1.53</v>
      </c>
      <c r="H117" s="69">
        <f t="shared" si="54"/>
        <v>1.36</v>
      </c>
      <c r="I117" s="69">
        <f t="shared" si="54"/>
        <v>1.4450000000000001</v>
      </c>
      <c r="J117" s="69">
        <f t="shared" si="54"/>
        <v>1.4450000000000001</v>
      </c>
      <c r="K117" s="69">
        <f t="shared" si="54"/>
        <v>1.5300000000000002</v>
      </c>
      <c r="L117" s="69">
        <f t="shared" si="54"/>
        <v>1.4000000000000001</v>
      </c>
      <c r="M117" s="69">
        <f t="shared" si="54"/>
        <v>1.89</v>
      </c>
      <c r="N117" s="69">
        <f t="shared" si="54"/>
        <v>1.71</v>
      </c>
      <c r="O117" s="11" t="s">
        <v>31</v>
      </c>
    </row>
    <row r="118" spans="2:15">
      <c r="B118" s="5" t="s">
        <v>41</v>
      </c>
      <c r="C118" s="70">
        <f>C116*0.28</f>
        <v>15800.400000000001</v>
      </c>
      <c r="D118" s="70">
        <f>D116*0.28</f>
        <v>17556</v>
      </c>
      <c r="E118" s="70">
        <f t="shared" ref="E118:L118" si="55">E116*0.28</f>
        <v>17556</v>
      </c>
      <c r="F118" s="70">
        <f t="shared" si="55"/>
        <v>19152.000000000004</v>
      </c>
      <c r="G118" s="70">
        <f t="shared" si="55"/>
        <v>25704.000000000004</v>
      </c>
      <c r="H118" s="70">
        <f t="shared" si="55"/>
        <v>22848.000000000004</v>
      </c>
      <c r="I118" s="70">
        <f t="shared" si="55"/>
        <v>24276.000000000004</v>
      </c>
      <c r="J118" s="70">
        <f t="shared" si="55"/>
        <v>24276.000000000004</v>
      </c>
      <c r="K118" s="70">
        <f t="shared" si="55"/>
        <v>32130.000000000007</v>
      </c>
      <c r="L118" s="70">
        <f t="shared" si="55"/>
        <v>29400.000000000007</v>
      </c>
      <c r="M118" s="70">
        <f>M116*0.28</f>
        <v>47628.000000000007</v>
      </c>
      <c r="N118" s="70">
        <f>N116*0.28</f>
        <v>43092.000000000007</v>
      </c>
      <c r="O118" s="8">
        <f>SUM(D118:N118)</f>
        <v>303618</v>
      </c>
    </row>
    <row r="120" spans="2:15">
      <c r="B120" s="79" t="s">
        <v>49</v>
      </c>
      <c r="C120" s="3" t="s">
        <v>44</v>
      </c>
      <c r="D120" s="3" t="s">
        <v>45</v>
      </c>
      <c r="E120" s="3" t="s">
        <v>3</v>
      </c>
      <c r="F120" s="3" t="s">
        <v>4</v>
      </c>
      <c r="G120" s="3" t="s">
        <v>5</v>
      </c>
      <c r="H120" s="3" t="s">
        <v>6</v>
      </c>
      <c r="I120" s="3" t="s">
        <v>7</v>
      </c>
      <c r="J120" s="3" t="s">
        <v>8</v>
      </c>
      <c r="K120" s="3" t="s">
        <v>9</v>
      </c>
      <c r="L120" s="3" t="s">
        <v>10</v>
      </c>
      <c r="M120" s="3" t="s">
        <v>11</v>
      </c>
      <c r="N120" s="3" t="s">
        <v>12</v>
      </c>
      <c r="O120" s="13" t="s">
        <v>46</v>
      </c>
    </row>
    <row r="121" spans="2:15">
      <c r="B121" s="17" t="s">
        <v>25</v>
      </c>
      <c r="C121" s="58">
        <v>1600</v>
      </c>
      <c r="D121" s="58">
        <v>1700</v>
      </c>
      <c r="E121" s="58">
        <v>1700</v>
      </c>
      <c r="F121" s="58">
        <v>1800</v>
      </c>
      <c r="G121" s="58">
        <v>1800</v>
      </c>
      <c r="H121" s="58">
        <v>1900</v>
      </c>
      <c r="I121" s="58">
        <v>2000</v>
      </c>
      <c r="J121" s="58">
        <v>2000</v>
      </c>
      <c r="K121" s="58">
        <v>2000</v>
      </c>
      <c r="L121" s="58">
        <v>2100</v>
      </c>
      <c r="M121" s="58">
        <v>2100</v>
      </c>
      <c r="N121" s="58">
        <v>2500</v>
      </c>
      <c r="O121" s="20">
        <f>N121</f>
        <v>2500</v>
      </c>
    </row>
    <row r="122" spans="2:15">
      <c r="B122" s="17" t="s">
        <v>27</v>
      </c>
      <c r="C122" s="58">
        <f>C121*4</f>
        <v>6400</v>
      </c>
      <c r="D122" s="58">
        <f t="shared" ref="D122:N122" si="56">D121*4</f>
        <v>6800</v>
      </c>
      <c r="E122" s="58">
        <f t="shared" si="56"/>
        <v>6800</v>
      </c>
      <c r="F122" s="58">
        <f t="shared" si="56"/>
        <v>7200</v>
      </c>
      <c r="G122" s="58">
        <f t="shared" si="56"/>
        <v>7200</v>
      </c>
      <c r="H122" s="58">
        <f t="shared" si="56"/>
        <v>7600</v>
      </c>
      <c r="I122" s="58">
        <f t="shared" si="56"/>
        <v>8000</v>
      </c>
      <c r="J122" s="58">
        <f t="shared" si="56"/>
        <v>8000</v>
      </c>
      <c r="K122" s="58">
        <f t="shared" si="56"/>
        <v>8000</v>
      </c>
      <c r="L122" s="58">
        <f t="shared" si="56"/>
        <v>8400</v>
      </c>
      <c r="M122" s="58">
        <f t="shared" si="56"/>
        <v>8400</v>
      </c>
      <c r="N122" s="58">
        <f t="shared" si="56"/>
        <v>10000</v>
      </c>
      <c r="O122" s="11" t="s">
        <v>31</v>
      </c>
    </row>
    <row r="123" spans="2:15">
      <c r="B123" s="17" t="s">
        <v>30</v>
      </c>
      <c r="C123" s="58">
        <f>C122*C124</f>
        <v>1536</v>
      </c>
      <c r="D123" s="58">
        <f t="shared" ref="D123:N123" si="57">D122*D124</f>
        <v>1632</v>
      </c>
      <c r="E123" s="58">
        <f t="shared" si="57"/>
        <v>1632</v>
      </c>
      <c r="F123" s="58">
        <f t="shared" si="57"/>
        <v>1728</v>
      </c>
      <c r="G123" s="58">
        <f t="shared" si="57"/>
        <v>1728</v>
      </c>
      <c r="H123" s="58">
        <f t="shared" si="57"/>
        <v>2128</v>
      </c>
      <c r="I123" s="58">
        <f t="shared" si="57"/>
        <v>2240</v>
      </c>
      <c r="J123" s="58">
        <f t="shared" si="57"/>
        <v>2240</v>
      </c>
      <c r="K123" s="58">
        <f t="shared" si="57"/>
        <v>2240</v>
      </c>
      <c r="L123" s="58">
        <f t="shared" si="57"/>
        <v>2352</v>
      </c>
      <c r="M123" s="58">
        <f t="shared" si="57"/>
        <v>2352</v>
      </c>
      <c r="N123" s="58">
        <f t="shared" si="57"/>
        <v>2800.0000000000005</v>
      </c>
      <c r="O123" s="11" t="s">
        <v>31</v>
      </c>
    </row>
    <row r="124" spans="2:15">
      <c r="B124" s="17" t="s">
        <v>33</v>
      </c>
      <c r="C124" s="66">
        <v>0.24</v>
      </c>
      <c r="D124" s="66">
        <v>0.24</v>
      </c>
      <c r="E124" s="66">
        <v>0.24</v>
      </c>
      <c r="F124" s="66">
        <v>0.24</v>
      </c>
      <c r="G124" s="66">
        <v>0.24</v>
      </c>
      <c r="H124" s="66">
        <v>0.28000000000000003</v>
      </c>
      <c r="I124" s="66">
        <v>0.28000000000000003</v>
      </c>
      <c r="J124" s="66">
        <v>0.28000000000000003</v>
      </c>
      <c r="K124" s="66">
        <v>0.28000000000000003</v>
      </c>
      <c r="L124" s="66">
        <v>0.28000000000000003</v>
      </c>
      <c r="M124" s="66">
        <v>0.28000000000000003</v>
      </c>
      <c r="N124" s="66">
        <v>0.28000000000000003</v>
      </c>
      <c r="O124" s="11" t="s">
        <v>31</v>
      </c>
    </row>
    <row r="125" spans="2:15">
      <c r="B125" s="17" t="s">
        <v>35</v>
      </c>
      <c r="C125" s="69">
        <v>14</v>
      </c>
      <c r="D125" s="69">
        <v>14</v>
      </c>
      <c r="E125" s="69">
        <v>14</v>
      </c>
      <c r="F125" s="69">
        <v>14</v>
      </c>
      <c r="G125" s="69">
        <v>14</v>
      </c>
      <c r="H125" s="69">
        <v>15</v>
      </c>
      <c r="I125" s="69">
        <v>15</v>
      </c>
      <c r="J125" s="69">
        <v>15</v>
      </c>
      <c r="K125" s="69">
        <v>16</v>
      </c>
      <c r="L125" s="69">
        <v>16</v>
      </c>
      <c r="M125" s="69">
        <v>16</v>
      </c>
      <c r="N125" s="69">
        <v>16</v>
      </c>
      <c r="O125" s="11" t="s">
        <v>31</v>
      </c>
    </row>
    <row r="126" spans="2:15">
      <c r="B126" s="17" t="s">
        <v>37</v>
      </c>
      <c r="C126" s="70">
        <f>C123*C125</f>
        <v>21504</v>
      </c>
      <c r="D126" s="70">
        <f t="shared" ref="D126:N126" si="58">D123*D125</f>
        <v>22848</v>
      </c>
      <c r="E126" s="70">
        <f t="shared" si="58"/>
        <v>22848</v>
      </c>
      <c r="F126" s="70">
        <f t="shared" si="58"/>
        <v>24192</v>
      </c>
      <c r="G126" s="70">
        <f t="shared" si="58"/>
        <v>24192</v>
      </c>
      <c r="H126" s="70">
        <f t="shared" si="58"/>
        <v>31920</v>
      </c>
      <c r="I126" s="70">
        <f t="shared" si="58"/>
        <v>33600</v>
      </c>
      <c r="J126" s="70">
        <f t="shared" si="58"/>
        <v>33600</v>
      </c>
      <c r="K126" s="70">
        <f t="shared" si="58"/>
        <v>35840</v>
      </c>
      <c r="L126" s="70">
        <f t="shared" si="58"/>
        <v>37632</v>
      </c>
      <c r="M126" s="70">
        <f t="shared" si="58"/>
        <v>37632</v>
      </c>
      <c r="N126" s="70">
        <f t="shared" si="58"/>
        <v>44800.000000000007</v>
      </c>
      <c r="O126" s="40">
        <f>SUM(H126:N126)</f>
        <v>255024</v>
      </c>
    </row>
    <row r="127" spans="2:15">
      <c r="B127" s="17" t="s">
        <v>39</v>
      </c>
      <c r="C127" s="69">
        <f>C126/C122</f>
        <v>3.36</v>
      </c>
      <c r="D127" s="69">
        <f t="shared" ref="D127:N127" si="59">D126/D122</f>
        <v>3.36</v>
      </c>
      <c r="E127" s="69">
        <f t="shared" si="59"/>
        <v>3.36</v>
      </c>
      <c r="F127" s="69">
        <f t="shared" si="59"/>
        <v>3.36</v>
      </c>
      <c r="G127" s="69">
        <f t="shared" si="59"/>
        <v>3.36</v>
      </c>
      <c r="H127" s="69">
        <f t="shared" si="59"/>
        <v>4.2</v>
      </c>
      <c r="I127" s="69">
        <f t="shared" si="59"/>
        <v>4.2</v>
      </c>
      <c r="J127" s="69">
        <f t="shared" si="59"/>
        <v>4.2</v>
      </c>
      <c r="K127" s="69">
        <f t="shared" si="59"/>
        <v>4.4800000000000004</v>
      </c>
      <c r="L127" s="69">
        <f t="shared" si="59"/>
        <v>4.4800000000000004</v>
      </c>
      <c r="M127" s="69">
        <f t="shared" si="59"/>
        <v>4.4800000000000004</v>
      </c>
      <c r="N127" s="69">
        <f t="shared" si="59"/>
        <v>4.4800000000000004</v>
      </c>
      <c r="O127" s="11" t="s">
        <v>31</v>
      </c>
    </row>
    <row r="128" spans="2:15">
      <c r="B128" s="5" t="s">
        <v>41</v>
      </c>
      <c r="C128" s="70">
        <f>C126*0.28</f>
        <v>6021.1200000000008</v>
      </c>
      <c r="D128" s="70">
        <f t="shared" ref="D128:N128" si="60">D126*0.28</f>
        <v>6397.4400000000005</v>
      </c>
      <c r="E128" s="70">
        <f t="shared" si="60"/>
        <v>6397.4400000000005</v>
      </c>
      <c r="F128" s="70">
        <f t="shared" si="60"/>
        <v>6773.76</v>
      </c>
      <c r="G128" s="70">
        <f t="shared" si="60"/>
        <v>6773.76</v>
      </c>
      <c r="H128" s="70">
        <f t="shared" si="60"/>
        <v>8937.6</v>
      </c>
      <c r="I128" s="70">
        <f t="shared" si="60"/>
        <v>9408</v>
      </c>
      <c r="J128" s="70">
        <f t="shared" si="60"/>
        <v>9408</v>
      </c>
      <c r="K128" s="70">
        <f t="shared" si="60"/>
        <v>10035.200000000001</v>
      </c>
      <c r="L128" s="70">
        <f t="shared" si="60"/>
        <v>10536.960000000001</v>
      </c>
      <c r="M128" s="70">
        <f t="shared" si="60"/>
        <v>10536.960000000001</v>
      </c>
      <c r="N128" s="70">
        <f t="shared" si="60"/>
        <v>12544.000000000004</v>
      </c>
      <c r="O128" s="8">
        <f>SUM(D128:N128)</f>
        <v>97749.12000000001</v>
      </c>
    </row>
    <row r="130" spans="2:15">
      <c r="B130" s="79" t="s">
        <v>57</v>
      </c>
      <c r="C130" s="3" t="s">
        <v>44</v>
      </c>
      <c r="D130" s="3" t="s">
        <v>45</v>
      </c>
      <c r="E130" s="3" t="s">
        <v>3</v>
      </c>
      <c r="F130" s="3" t="s">
        <v>4</v>
      </c>
      <c r="G130" s="3" t="s">
        <v>5</v>
      </c>
      <c r="H130" s="3" t="s">
        <v>6</v>
      </c>
      <c r="I130" s="3" t="s">
        <v>7</v>
      </c>
      <c r="J130" s="3" t="s">
        <v>8</v>
      </c>
      <c r="K130" s="3" t="s">
        <v>9</v>
      </c>
      <c r="L130" s="3" t="s">
        <v>10</v>
      </c>
      <c r="M130" s="3" t="s">
        <v>11</v>
      </c>
      <c r="N130" s="3" t="s">
        <v>12</v>
      </c>
      <c r="O130" s="13" t="s">
        <v>46</v>
      </c>
    </row>
    <row r="131" spans="2:15">
      <c r="B131" s="17" t="s">
        <v>25</v>
      </c>
      <c r="C131" s="58">
        <v>6500</v>
      </c>
      <c r="D131" s="58">
        <v>8000</v>
      </c>
      <c r="E131" s="58">
        <v>8000</v>
      </c>
      <c r="F131" s="58">
        <v>8000</v>
      </c>
      <c r="G131" s="58">
        <v>8000</v>
      </c>
      <c r="H131" s="58">
        <v>8000</v>
      </c>
      <c r="I131" s="58">
        <v>9000</v>
      </c>
      <c r="J131" s="58">
        <v>9000</v>
      </c>
      <c r="K131" s="58">
        <v>10000</v>
      </c>
      <c r="L131" s="58">
        <v>12000</v>
      </c>
      <c r="M131" s="58">
        <v>12000</v>
      </c>
      <c r="N131" s="58">
        <v>13000</v>
      </c>
      <c r="O131" s="20">
        <f>N131</f>
        <v>13000</v>
      </c>
    </row>
    <row r="132" spans="2:15">
      <c r="B132" s="17" t="s">
        <v>27</v>
      </c>
      <c r="C132" s="58">
        <f>C131*40</f>
        <v>260000</v>
      </c>
      <c r="D132" s="58">
        <f t="shared" ref="D132:N132" si="61">D131*40</f>
        <v>320000</v>
      </c>
      <c r="E132" s="58">
        <f t="shared" si="61"/>
        <v>320000</v>
      </c>
      <c r="F132" s="58">
        <f t="shared" si="61"/>
        <v>320000</v>
      </c>
      <c r="G132" s="58">
        <f t="shared" si="61"/>
        <v>320000</v>
      </c>
      <c r="H132" s="58">
        <f t="shared" si="61"/>
        <v>320000</v>
      </c>
      <c r="I132" s="58">
        <f t="shared" si="61"/>
        <v>360000</v>
      </c>
      <c r="J132" s="58">
        <f t="shared" si="61"/>
        <v>360000</v>
      </c>
      <c r="K132" s="58">
        <f t="shared" si="61"/>
        <v>400000</v>
      </c>
      <c r="L132" s="58">
        <f t="shared" si="61"/>
        <v>480000</v>
      </c>
      <c r="M132" s="58">
        <f t="shared" si="61"/>
        <v>480000</v>
      </c>
      <c r="N132" s="58">
        <f t="shared" si="61"/>
        <v>520000</v>
      </c>
      <c r="O132" s="11" t="s">
        <v>31</v>
      </c>
    </row>
    <row r="133" spans="2:15">
      <c r="B133" s="17" t="s">
        <v>30</v>
      </c>
      <c r="C133" s="58">
        <f>C132*C134</f>
        <v>11700</v>
      </c>
      <c r="D133" s="58">
        <f t="shared" ref="D133:N133" si="62">D132*D134</f>
        <v>14400</v>
      </c>
      <c r="E133" s="58">
        <f t="shared" si="62"/>
        <v>15360</v>
      </c>
      <c r="F133" s="58">
        <f t="shared" si="62"/>
        <v>15360</v>
      </c>
      <c r="G133" s="58">
        <f t="shared" si="62"/>
        <v>25600</v>
      </c>
      <c r="H133" s="58">
        <f t="shared" si="62"/>
        <v>22400.000000000004</v>
      </c>
      <c r="I133" s="58">
        <f t="shared" si="62"/>
        <v>25200.000000000004</v>
      </c>
      <c r="J133" s="58">
        <f t="shared" si="62"/>
        <v>28800</v>
      </c>
      <c r="K133" s="58">
        <f t="shared" si="62"/>
        <v>36000</v>
      </c>
      <c r="L133" s="58">
        <f t="shared" si="62"/>
        <v>43200</v>
      </c>
      <c r="M133" s="58">
        <f t="shared" si="62"/>
        <v>43200</v>
      </c>
      <c r="N133" s="58">
        <f t="shared" si="62"/>
        <v>46800</v>
      </c>
      <c r="O133" s="11" t="s">
        <v>31</v>
      </c>
    </row>
    <row r="134" spans="2:15">
      <c r="B134" s="17" t="s">
        <v>33</v>
      </c>
      <c r="C134" s="66">
        <v>4.4999999999999998E-2</v>
      </c>
      <c r="D134" s="66">
        <v>4.4999999999999998E-2</v>
      </c>
      <c r="E134" s="66">
        <v>4.8000000000000001E-2</v>
      </c>
      <c r="F134" s="66">
        <v>4.8000000000000001E-2</v>
      </c>
      <c r="G134" s="66">
        <v>0.08</v>
      </c>
      <c r="H134" s="66">
        <v>7.0000000000000007E-2</v>
      </c>
      <c r="I134" s="66">
        <v>7.0000000000000007E-2</v>
      </c>
      <c r="J134" s="66">
        <v>0.08</v>
      </c>
      <c r="K134" s="66">
        <v>0.09</v>
      </c>
      <c r="L134" s="66">
        <v>0.09</v>
      </c>
      <c r="M134" s="66">
        <v>0.09</v>
      </c>
      <c r="N134" s="66">
        <v>0.09</v>
      </c>
      <c r="O134" s="11" t="s">
        <v>31</v>
      </c>
    </row>
    <row r="135" spans="2:15">
      <c r="B135" s="17" t="s">
        <v>35</v>
      </c>
      <c r="C135" s="69">
        <f>4.75</f>
        <v>4.75</v>
      </c>
      <c r="D135" s="69">
        <f>4.75</f>
        <v>4.75</v>
      </c>
      <c r="E135" s="69">
        <v>5</v>
      </c>
      <c r="F135" s="69">
        <v>5</v>
      </c>
      <c r="G135" s="69">
        <v>5</v>
      </c>
      <c r="H135" s="69">
        <v>5.5</v>
      </c>
      <c r="I135" s="69">
        <v>5.5</v>
      </c>
      <c r="J135" s="69">
        <v>5.5</v>
      </c>
      <c r="K135" s="69">
        <v>5.5</v>
      </c>
      <c r="L135" s="69">
        <v>5.5</v>
      </c>
      <c r="M135" s="69">
        <v>5.5</v>
      </c>
      <c r="N135" s="69">
        <v>5.5</v>
      </c>
      <c r="O135" s="11" t="s">
        <v>31</v>
      </c>
    </row>
    <row r="136" spans="2:15">
      <c r="B136" s="17" t="s">
        <v>37</v>
      </c>
      <c r="C136" s="70">
        <f>C133*C135</f>
        <v>55575</v>
      </c>
      <c r="D136" s="70">
        <f t="shared" ref="D136:N136" si="63">D133*D135</f>
        <v>68400</v>
      </c>
      <c r="E136" s="70">
        <f t="shared" si="63"/>
        <v>76800</v>
      </c>
      <c r="F136" s="70">
        <f t="shared" si="63"/>
        <v>76800</v>
      </c>
      <c r="G136" s="70">
        <f t="shared" si="63"/>
        <v>128000</v>
      </c>
      <c r="H136" s="70">
        <f t="shared" si="63"/>
        <v>123200.00000000001</v>
      </c>
      <c r="I136" s="70">
        <f t="shared" si="63"/>
        <v>138600.00000000003</v>
      </c>
      <c r="J136" s="70">
        <f t="shared" si="63"/>
        <v>158400</v>
      </c>
      <c r="K136" s="70">
        <f t="shared" si="63"/>
        <v>198000</v>
      </c>
      <c r="L136" s="70">
        <f t="shared" si="63"/>
        <v>237600</v>
      </c>
      <c r="M136" s="70">
        <f t="shared" si="63"/>
        <v>237600</v>
      </c>
      <c r="N136" s="70">
        <f t="shared" si="63"/>
        <v>257400</v>
      </c>
      <c r="O136" s="40">
        <f>SUM(H136:N136)</f>
        <v>1350800</v>
      </c>
    </row>
    <row r="137" spans="2:15">
      <c r="B137" s="17" t="s">
        <v>39</v>
      </c>
      <c r="C137" s="69">
        <f>C136/C132</f>
        <v>0.21375</v>
      </c>
      <c r="D137" s="69">
        <f t="shared" ref="D137:N137" si="64">D136/D132</f>
        <v>0.21375</v>
      </c>
      <c r="E137" s="69">
        <f t="shared" si="64"/>
        <v>0.24</v>
      </c>
      <c r="F137" s="69">
        <f t="shared" si="64"/>
        <v>0.24</v>
      </c>
      <c r="G137" s="69">
        <f t="shared" si="64"/>
        <v>0.4</v>
      </c>
      <c r="H137" s="69">
        <f t="shared" si="64"/>
        <v>0.38500000000000006</v>
      </c>
      <c r="I137" s="69">
        <f t="shared" si="64"/>
        <v>0.38500000000000006</v>
      </c>
      <c r="J137" s="69">
        <f t="shared" si="64"/>
        <v>0.44</v>
      </c>
      <c r="K137" s="69">
        <f t="shared" si="64"/>
        <v>0.495</v>
      </c>
      <c r="L137" s="69">
        <f t="shared" si="64"/>
        <v>0.495</v>
      </c>
      <c r="M137" s="69">
        <f t="shared" si="64"/>
        <v>0.495</v>
      </c>
      <c r="N137" s="69">
        <f t="shared" si="64"/>
        <v>0.495</v>
      </c>
      <c r="O137" s="11" t="s">
        <v>31</v>
      </c>
    </row>
    <row r="138" spans="2:15">
      <c r="B138" s="5" t="s">
        <v>41</v>
      </c>
      <c r="C138" s="70">
        <f>C136*0.28</f>
        <v>15561.000000000002</v>
      </c>
      <c r="D138" s="70">
        <f t="shared" ref="D138:N138" si="65">D136*0.28</f>
        <v>19152.000000000004</v>
      </c>
      <c r="E138" s="70">
        <f t="shared" si="65"/>
        <v>21504.000000000004</v>
      </c>
      <c r="F138" s="70">
        <f t="shared" si="65"/>
        <v>21504.000000000004</v>
      </c>
      <c r="G138" s="70">
        <f t="shared" si="65"/>
        <v>35840</v>
      </c>
      <c r="H138" s="70">
        <f t="shared" si="65"/>
        <v>34496.000000000007</v>
      </c>
      <c r="I138" s="70">
        <f t="shared" si="65"/>
        <v>38808.000000000015</v>
      </c>
      <c r="J138" s="70">
        <f t="shared" si="65"/>
        <v>44352.000000000007</v>
      </c>
      <c r="K138" s="70">
        <f t="shared" si="65"/>
        <v>55440.000000000007</v>
      </c>
      <c r="L138" s="70">
        <f t="shared" si="65"/>
        <v>66528</v>
      </c>
      <c r="M138" s="70">
        <f t="shared" si="65"/>
        <v>66528</v>
      </c>
      <c r="N138" s="70">
        <f t="shared" si="65"/>
        <v>72072</v>
      </c>
      <c r="O138" s="8">
        <f>SUM(D138:N138)</f>
        <v>476224.00000000006</v>
      </c>
    </row>
    <row r="140" spans="2:15">
      <c r="B140" s="79" t="s">
        <v>51</v>
      </c>
      <c r="C140" s="3" t="s">
        <v>44</v>
      </c>
      <c r="D140" s="3" t="s">
        <v>45</v>
      </c>
      <c r="E140" s="3" t="s">
        <v>3</v>
      </c>
      <c r="F140" s="3" t="s">
        <v>4</v>
      </c>
      <c r="G140" s="3" t="s">
        <v>5</v>
      </c>
      <c r="H140" s="3" t="s">
        <v>6</v>
      </c>
      <c r="I140" s="3" t="s">
        <v>7</v>
      </c>
      <c r="J140" s="3" t="s">
        <v>8</v>
      </c>
      <c r="K140" s="3" t="s">
        <v>9</v>
      </c>
      <c r="L140" s="3" t="s">
        <v>10</v>
      </c>
      <c r="M140" s="3" t="s">
        <v>11</v>
      </c>
      <c r="N140" s="3" t="s">
        <v>12</v>
      </c>
      <c r="O140" s="13" t="s">
        <v>46</v>
      </c>
    </row>
    <row r="141" spans="2:15">
      <c r="B141" s="17" t="s">
        <v>25</v>
      </c>
      <c r="C141" s="82">
        <v>400</v>
      </c>
      <c r="D141" s="82">
        <v>500</v>
      </c>
      <c r="E141" s="82">
        <v>600</v>
      </c>
      <c r="F141" s="82">
        <v>700</v>
      </c>
      <c r="G141" s="82">
        <v>800</v>
      </c>
      <c r="H141" s="82">
        <v>1000</v>
      </c>
      <c r="I141" s="82">
        <v>1000</v>
      </c>
      <c r="J141" s="82">
        <v>1400</v>
      </c>
      <c r="K141" s="82">
        <v>1400</v>
      </c>
      <c r="L141" s="82">
        <v>1400</v>
      </c>
      <c r="M141" s="82">
        <v>1500</v>
      </c>
      <c r="N141" s="82">
        <v>1500</v>
      </c>
      <c r="O141" s="81">
        <f>N141</f>
        <v>1500</v>
      </c>
    </row>
    <row r="142" spans="2:15">
      <c r="B142" s="17" t="s">
        <v>27</v>
      </c>
      <c r="C142" s="58">
        <f>C141*30</f>
        <v>12000</v>
      </c>
      <c r="D142" s="58">
        <f t="shared" ref="D142:N142" si="66">D141*30</f>
        <v>15000</v>
      </c>
      <c r="E142" s="58">
        <f t="shared" si="66"/>
        <v>18000</v>
      </c>
      <c r="F142" s="58">
        <f t="shared" si="66"/>
        <v>21000</v>
      </c>
      <c r="G142" s="58">
        <f t="shared" si="66"/>
        <v>24000</v>
      </c>
      <c r="H142" s="58">
        <f t="shared" si="66"/>
        <v>30000</v>
      </c>
      <c r="I142" s="58">
        <f t="shared" si="66"/>
        <v>30000</v>
      </c>
      <c r="J142" s="58">
        <f t="shared" si="66"/>
        <v>42000</v>
      </c>
      <c r="K142" s="58">
        <f t="shared" si="66"/>
        <v>42000</v>
      </c>
      <c r="L142" s="58">
        <f t="shared" si="66"/>
        <v>42000</v>
      </c>
      <c r="M142" s="58">
        <f t="shared" si="66"/>
        <v>45000</v>
      </c>
      <c r="N142" s="58">
        <f t="shared" si="66"/>
        <v>45000</v>
      </c>
      <c r="O142" s="11" t="s">
        <v>31</v>
      </c>
    </row>
    <row r="143" spans="2:15">
      <c r="B143" s="17" t="s">
        <v>30</v>
      </c>
      <c r="C143" s="58">
        <f>C142*C144</f>
        <v>0</v>
      </c>
      <c r="D143" s="58">
        <f t="shared" ref="D143:N143" si="67">D142*D144</f>
        <v>450</v>
      </c>
      <c r="E143" s="58">
        <f t="shared" si="67"/>
        <v>720</v>
      </c>
      <c r="F143" s="58">
        <f t="shared" si="67"/>
        <v>1050</v>
      </c>
      <c r="G143" s="58">
        <f t="shared" si="67"/>
        <v>1200</v>
      </c>
      <c r="H143" s="58">
        <f t="shared" si="67"/>
        <v>1800</v>
      </c>
      <c r="I143" s="58">
        <f t="shared" si="67"/>
        <v>4200</v>
      </c>
      <c r="J143" s="58">
        <f t="shared" si="67"/>
        <v>5040</v>
      </c>
      <c r="K143" s="58">
        <f t="shared" si="67"/>
        <v>5040</v>
      </c>
      <c r="L143" s="58">
        <f t="shared" si="67"/>
        <v>6300</v>
      </c>
      <c r="M143" s="58">
        <f t="shared" si="67"/>
        <v>7200</v>
      </c>
      <c r="N143" s="58">
        <f t="shared" si="67"/>
        <v>7200</v>
      </c>
      <c r="O143" s="11" t="s">
        <v>31</v>
      </c>
    </row>
    <row r="144" spans="2:15">
      <c r="B144" s="17" t="s">
        <v>33</v>
      </c>
      <c r="C144" s="66">
        <v>0</v>
      </c>
      <c r="D144" s="66">
        <v>0.03</v>
      </c>
      <c r="E144" s="66">
        <v>0.04</v>
      </c>
      <c r="F144" s="66">
        <v>0.05</v>
      </c>
      <c r="G144" s="66">
        <v>0.05</v>
      </c>
      <c r="H144" s="66">
        <v>0.06</v>
      </c>
      <c r="I144" s="66">
        <v>0.14000000000000001</v>
      </c>
      <c r="J144" s="66">
        <v>0.12</v>
      </c>
      <c r="K144" s="66">
        <v>0.12</v>
      </c>
      <c r="L144" s="66">
        <v>0.15</v>
      </c>
      <c r="M144" s="66">
        <v>0.16</v>
      </c>
      <c r="N144" s="66">
        <v>0.16</v>
      </c>
      <c r="O144" s="11" t="s">
        <v>31</v>
      </c>
    </row>
    <row r="145" spans="2:15">
      <c r="B145" s="17" t="s">
        <v>35</v>
      </c>
      <c r="C145" s="69">
        <v>20</v>
      </c>
      <c r="D145" s="69">
        <v>20</v>
      </c>
      <c r="E145" s="69">
        <v>22</v>
      </c>
      <c r="F145" s="69">
        <v>22</v>
      </c>
      <c r="G145" s="69">
        <v>22</v>
      </c>
      <c r="H145" s="69">
        <v>22</v>
      </c>
      <c r="I145" s="69">
        <v>22</v>
      </c>
      <c r="J145" s="69">
        <v>19</v>
      </c>
      <c r="K145" s="69">
        <v>22</v>
      </c>
      <c r="L145" s="69">
        <v>25</v>
      </c>
      <c r="M145" s="69">
        <v>25</v>
      </c>
      <c r="N145" s="69">
        <v>25</v>
      </c>
      <c r="O145" s="11" t="s">
        <v>31</v>
      </c>
    </row>
    <row r="146" spans="2:15">
      <c r="B146" s="17" t="s">
        <v>37</v>
      </c>
      <c r="C146" s="70">
        <f>C143*C145</f>
        <v>0</v>
      </c>
      <c r="D146" s="70">
        <f t="shared" ref="D146:N146" si="68">D143*D145</f>
        <v>9000</v>
      </c>
      <c r="E146" s="70">
        <f t="shared" si="68"/>
        <v>15840</v>
      </c>
      <c r="F146" s="70">
        <f t="shared" si="68"/>
        <v>23100</v>
      </c>
      <c r="G146" s="70">
        <f t="shared" si="68"/>
        <v>26400</v>
      </c>
      <c r="H146" s="70">
        <f t="shared" si="68"/>
        <v>39600</v>
      </c>
      <c r="I146" s="70">
        <f t="shared" si="68"/>
        <v>92400</v>
      </c>
      <c r="J146" s="70">
        <f t="shared" si="68"/>
        <v>95760</v>
      </c>
      <c r="K146" s="70">
        <f t="shared" si="68"/>
        <v>110880</v>
      </c>
      <c r="L146" s="70">
        <f t="shared" si="68"/>
        <v>157500</v>
      </c>
      <c r="M146" s="70">
        <f t="shared" si="68"/>
        <v>180000</v>
      </c>
      <c r="N146" s="70">
        <f t="shared" si="68"/>
        <v>180000</v>
      </c>
      <c r="O146" s="40">
        <f>SUM(H146:N146)</f>
        <v>856140</v>
      </c>
    </row>
    <row r="147" spans="2:15">
      <c r="B147" s="17" t="s">
        <v>39</v>
      </c>
      <c r="C147" s="69">
        <f>C146/C142</f>
        <v>0</v>
      </c>
      <c r="D147" s="69">
        <f t="shared" ref="D147:N147" si="69">D146/D142</f>
        <v>0.6</v>
      </c>
      <c r="E147" s="69">
        <f t="shared" si="69"/>
        <v>0.88</v>
      </c>
      <c r="F147" s="69">
        <f t="shared" si="69"/>
        <v>1.1000000000000001</v>
      </c>
      <c r="G147" s="69">
        <f t="shared" si="69"/>
        <v>1.1000000000000001</v>
      </c>
      <c r="H147" s="69">
        <f t="shared" si="69"/>
        <v>1.32</v>
      </c>
      <c r="I147" s="69">
        <f t="shared" si="69"/>
        <v>3.08</v>
      </c>
      <c r="J147" s="69">
        <f t="shared" si="69"/>
        <v>2.2799999999999998</v>
      </c>
      <c r="K147" s="69">
        <f t="shared" si="69"/>
        <v>2.64</v>
      </c>
      <c r="L147" s="69">
        <f t="shared" si="69"/>
        <v>3.75</v>
      </c>
      <c r="M147" s="69">
        <f t="shared" si="69"/>
        <v>4</v>
      </c>
      <c r="N147" s="69">
        <f t="shared" si="69"/>
        <v>4</v>
      </c>
      <c r="O147" s="11" t="s">
        <v>31</v>
      </c>
    </row>
    <row r="148" spans="2:15">
      <c r="B148" s="5" t="s">
        <v>41</v>
      </c>
      <c r="C148" s="70">
        <f>C146*0.28</f>
        <v>0</v>
      </c>
      <c r="D148" s="70">
        <f t="shared" ref="D148:N148" si="70">D146*0.28</f>
        <v>2520.0000000000005</v>
      </c>
      <c r="E148" s="70">
        <f t="shared" si="70"/>
        <v>4435.2000000000007</v>
      </c>
      <c r="F148" s="70">
        <f t="shared" si="70"/>
        <v>6468.0000000000009</v>
      </c>
      <c r="G148" s="70">
        <f t="shared" si="70"/>
        <v>7392.0000000000009</v>
      </c>
      <c r="H148" s="70">
        <f t="shared" si="70"/>
        <v>11088.000000000002</v>
      </c>
      <c r="I148" s="70">
        <f t="shared" si="70"/>
        <v>25872.000000000004</v>
      </c>
      <c r="J148" s="70">
        <f t="shared" si="70"/>
        <v>26812.800000000003</v>
      </c>
      <c r="K148" s="70">
        <f t="shared" si="70"/>
        <v>31046.400000000001</v>
      </c>
      <c r="L148" s="70">
        <f t="shared" si="70"/>
        <v>44100.000000000007</v>
      </c>
      <c r="M148" s="70">
        <f t="shared" si="70"/>
        <v>50400.000000000007</v>
      </c>
      <c r="N148" s="70">
        <f t="shared" si="70"/>
        <v>50400.000000000007</v>
      </c>
      <c r="O148" s="8">
        <f>SUM(D148:N148)</f>
        <v>260534.40000000002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2012 국가별-월간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박헌영</dc:creator>
  <cp:lastModifiedBy>박헌영</cp:lastModifiedBy>
  <dcterms:created xsi:type="dcterms:W3CDTF">2011-12-29T12:07:35Z</dcterms:created>
  <dcterms:modified xsi:type="dcterms:W3CDTF">2011-12-29T12:19:46Z</dcterms:modified>
</cp:coreProperties>
</file>