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S:\Code Repository\"/>
    </mc:Choice>
  </mc:AlternateContent>
  <xr:revisionPtr revIDLastSave="0" documentId="8_{92D272D8-772D-410B-8FDE-F8A68176805C}" xr6:coauthVersionLast="47" xr6:coauthVersionMax="47" xr10:uidLastSave="{00000000-0000-0000-0000-000000000000}"/>
  <bookViews>
    <workbookView xWindow="2950" yWindow="14290" windowWidth="19420" windowHeight="10300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 s="1"/>
  <c r="M24" i="1"/>
  <c r="M25" i="1" s="1"/>
  <c r="M32" i="1"/>
  <c r="M33" i="1" s="1"/>
  <c r="B10" i="1" l="1"/>
  <c r="D10" i="1" s="1"/>
  <c r="E10" i="1" l="1"/>
  <c r="F10" i="1" s="1"/>
  <c r="B12" i="1"/>
  <c r="B11" i="1"/>
  <c r="D12" i="1" l="1"/>
  <c r="D11" i="1"/>
  <c r="D4" i="1"/>
  <c r="D5" i="1"/>
  <c r="D3" i="1"/>
  <c r="L27" i="1" l="1"/>
  <c r="L19" i="1"/>
  <c r="E18" i="1" s="1"/>
  <c r="M26" i="1"/>
  <c r="M18" i="1"/>
  <c r="E11" i="1"/>
  <c r="F11" i="1" s="1"/>
  <c r="E12" i="1"/>
  <c r="F12" i="1" s="1"/>
  <c r="L28" i="1" l="1"/>
  <c r="E26" i="1"/>
  <c r="L20" i="1"/>
  <c r="E19" i="1" s="1"/>
  <c r="F26" i="1"/>
  <c r="D26" i="1"/>
  <c r="B26" i="1" s="1"/>
  <c r="I26" i="1" s="1"/>
  <c r="E27" i="1"/>
  <c r="D18" i="1"/>
  <c r="F18" i="1"/>
  <c r="F13" i="1"/>
  <c r="D27" i="1" l="1"/>
  <c r="B27" i="1" s="1"/>
  <c r="I27" i="1" s="1"/>
  <c r="F27" i="1"/>
  <c r="D19" i="1"/>
  <c r="M34" i="1" s="1"/>
  <c r="F19" i="1"/>
  <c r="B18" i="1"/>
  <c r="I18" i="1" s="1"/>
  <c r="F21" i="1"/>
  <c r="F29" i="1"/>
  <c r="F37" i="1"/>
  <c r="L35" i="1" l="1"/>
  <c r="L36" i="1"/>
  <c r="E35" i="1" s="1"/>
  <c r="E34" i="1"/>
  <c r="D34" i="1" s="1"/>
  <c r="B34" i="1" s="1"/>
  <c r="I34" i="1" s="1"/>
  <c r="J34" i="1" s="1"/>
  <c r="F28" i="1"/>
  <c r="E28" i="1" s="1"/>
  <c r="D28" i="1" s="1"/>
  <c r="B28" i="1" s="1"/>
  <c r="I28" i="1" s="1"/>
  <c r="F20" i="1"/>
  <c r="E20" i="1" s="1"/>
  <c r="D20" i="1" s="1"/>
  <c r="B19" i="1"/>
  <c r="I19" i="1" s="1"/>
  <c r="F34" i="1" l="1"/>
  <c r="D35" i="1"/>
  <c r="B35" i="1" s="1"/>
  <c r="I35" i="1" s="1"/>
  <c r="J35" i="1" s="1"/>
  <c r="F35" i="1"/>
  <c r="B20" i="1"/>
  <c r="I20" i="1" s="1"/>
  <c r="F36" i="1" l="1"/>
  <c r="E36" i="1" s="1"/>
  <c r="D36" i="1" s="1"/>
  <c r="B36" i="1" s="1"/>
  <c r="I36" i="1" s="1"/>
  <c r="J36" i="1" s="1"/>
</calcChain>
</file>

<file path=xl/sharedStrings.xml><?xml version="1.0" encoding="utf-8"?>
<sst xmlns="http://schemas.openxmlformats.org/spreadsheetml/2006/main" count="143" uniqueCount="33">
  <si>
    <t>Ionic Component</t>
  </si>
  <si>
    <t>MW</t>
  </si>
  <si>
    <t>NaCl</t>
  </si>
  <si>
    <t>mM/L</t>
  </si>
  <si>
    <r>
      <t>NaH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PO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· </t>
    </r>
    <r>
      <rPr>
        <sz val="14"/>
        <color theme="1"/>
        <rFont val="Calibri"/>
        <family val="2"/>
        <scheme val="minor"/>
      </rPr>
      <t xml:space="preserve">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</si>
  <si>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r>
      <t>Na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HPO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·</t>
    </r>
    <r>
      <rPr>
        <sz val="14"/>
        <color theme="1"/>
        <rFont val="Calibri"/>
        <family val="2"/>
        <scheme val="minor"/>
      </rPr>
      <t xml:space="preserve">  7H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</si>
  <si>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Stock Solutions A, B, and C</t>
  </si>
  <si>
    <t>Grams in 1L</t>
  </si>
  <si>
    <r>
      <t>[A] NaH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PO</t>
    </r>
    <r>
      <rPr>
        <vertAlign val="subscript"/>
        <sz val="14"/>
        <color theme="1"/>
        <rFont val="Calibri"/>
        <family val="2"/>
        <scheme val="minor"/>
      </rPr>
      <t>4</t>
    </r>
    <r>
      <rPr>
        <sz val="14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· </t>
    </r>
    <r>
      <rPr>
        <sz val="14"/>
        <color theme="1"/>
        <rFont val="Calibri"/>
        <family val="2"/>
        <scheme val="minor"/>
      </rPr>
      <t xml:space="preserve"> 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</si>
  <si>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r>
      <t>[B] Na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HPO</t>
    </r>
    <r>
      <rPr>
        <vertAlign val="subscript"/>
        <sz val="14"/>
        <color theme="1"/>
        <rFont val="Calibri"/>
        <family val="2"/>
        <scheme val="minor"/>
      </rPr>
      <t xml:space="preserve">4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·</t>
    </r>
    <r>
      <rPr>
        <sz val="14"/>
        <color theme="1"/>
        <rFont val="Calibri"/>
        <family val="2"/>
        <scheme val="minor"/>
      </rPr>
      <t xml:space="preserve">  7H</t>
    </r>
    <r>
      <rPr>
        <vertAlign val="subscript"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>O</t>
    </r>
  </si>
  <si>
    <t>[C] NaCl</t>
  </si>
  <si>
    <t>Stock Solution</t>
  </si>
  <si>
    <t>mL in 1L DI</t>
  </si>
  <si>
    <t>1x PBS [ 7.1 &lt; pH &lt; 7.3 ]</t>
  </si>
  <si>
    <t>1x PBS [ 8.1 &lt; pH &lt; 8.3 ]</t>
  </si>
  <si>
    <t>1x PBS [ 6.1 &lt; pH &lt; 6.3 ]</t>
  </si>
  <si>
    <r>
      <t xml:space="preserve">* Add [A] to </t>
    </r>
    <r>
      <rPr>
        <sz val="8"/>
        <color theme="1"/>
        <rFont val="Calibri"/>
        <family val="2"/>
      </rPr>
      <t>↓</t>
    </r>
    <r>
      <rPr>
        <sz val="8"/>
        <color theme="1"/>
        <rFont val="Calibri"/>
        <family val="2"/>
        <scheme val="minor"/>
      </rPr>
      <t xml:space="preserve"> pH</t>
    </r>
  </si>
  <si>
    <r>
      <t xml:space="preserve">* Add [B] to </t>
    </r>
    <r>
      <rPr>
        <sz val="8"/>
        <color theme="1"/>
        <rFont val="Calibri"/>
        <family val="2"/>
      </rPr>
      <t xml:space="preserve">↑ </t>
    </r>
    <r>
      <rPr>
        <sz val="8"/>
        <color theme="1"/>
        <rFont val="Calibri"/>
        <family val="2"/>
        <scheme val="minor"/>
      </rPr>
      <t>pH</t>
    </r>
  </si>
  <si>
    <t>M/L</t>
  </si>
  <si>
    <t>1x PBS [ 5.1 &lt; pH &lt; 5.3 ]</t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</si>
  <si>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/ 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</si>
  <si>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</si>
  <si>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</si>
  <si>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[H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+ [HPO</t>
    </r>
    <r>
      <rPr>
        <b/>
        <vertAlign val="subscript"/>
        <sz val="11"/>
        <color theme="1"/>
        <rFont val="Calibri"/>
        <family val="2"/>
        <scheme val="minor"/>
      </rPr>
      <t>4</t>
    </r>
    <r>
      <rPr>
        <b/>
        <sz val="11"/>
        <color theme="1"/>
        <rFont val="Calibri"/>
        <family val="2"/>
        <scheme val="minor"/>
      </rPr>
      <t>] =</t>
    </r>
  </si>
  <si>
    <r>
      <t>H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PO</t>
    </r>
    <r>
      <rPr>
        <b/>
        <vertAlign val="subscript"/>
        <sz val="14"/>
        <color theme="1"/>
        <rFont val="Calibri"/>
        <family val="2"/>
        <scheme val="minor"/>
      </rPr>
      <t>4</t>
    </r>
    <r>
      <rPr>
        <b/>
        <sz val="14"/>
        <color theme="1"/>
        <rFont val="Calibri"/>
        <family val="2"/>
        <scheme val="minor"/>
      </rPr>
      <t xml:space="preserve"> &gt;&gt; HPO</t>
    </r>
    <r>
      <rPr>
        <b/>
        <vertAlign val="subscript"/>
        <sz val="14"/>
        <color theme="1"/>
        <rFont val="Calibri"/>
        <family val="2"/>
        <scheme val="minor"/>
      </rPr>
      <t>4</t>
    </r>
  </si>
  <si>
    <t>pKa = 7.21</t>
  </si>
  <si>
    <t xml:space="preserve">(-pH + pKa) = </t>
  </si>
  <si>
    <t>Ic</t>
  </si>
  <si>
    <r>
      <t xml:space="preserve">1x PBS [ 7.1 &lt; pH &lt; 7.3 ]
</t>
    </r>
    <r>
      <rPr>
        <b/>
        <sz val="11"/>
        <color theme="1"/>
        <rFont val="Calibri"/>
        <family val="2"/>
        <scheme val="minor"/>
      </rPr>
      <t>* Standard PBS *</t>
    </r>
  </si>
  <si>
    <t>Solution Ic:</t>
  </si>
  <si>
    <t>[A] NaH2PO4  ·  H2O</t>
  </si>
  <si>
    <t>[B] Na2HPO4  ·  7H2O</t>
  </si>
  <si>
    <t>for 250mL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</si>
</sst>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8"/>
  <sheetViews>
    <sheetView tabSelected="1" workbookViewId="0"/>
  </sheetViews>
  <sheetFormatPr defaultRowHeight="15" x14ac:dyDescent="0.25"/>
  <cols>
    <col min="1" max="1" width="4.7109375" customWidth="1"/>
    <col min="2" max="2" width="24.7109375" customWidth="1"/>
    <col min="3" max="3" width="14.7109375" customWidth="1"/>
    <col min="4" max="4" width="4.7109375" customWidth="1"/>
    <col min="5" max="5" width="24.7109375" customWidth="1"/>
    <col min="6" max="6" width="14.7109375" customWidth="1"/>
    <col min="7" max="7" width="4.7109375" customWidth="1"/>
  </cols>
  <sheetData>
    <row r="2" spans="2:6" ht="18.75" x14ac:dyDescent="0.25">
      <c r="B2" s="25" t="s">
        <v>19</v>
      </c>
      <c r="C2" s="26"/>
      <c r="E2" s="27" t="s">
        <v>13</v>
      </c>
      <c r="F2" s="28"/>
    </row>
    <row r="3" spans="2:6" ht="18.75" x14ac:dyDescent="0.25">
      <c r="B3" s="1" t="s">
        <v>11</v>
      </c>
      <c r="C3" s="2" t="s">
        <v>12</v>
      </c>
      <c r="E3" s="1" t="s">
        <v>11</v>
      </c>
      <c r="F3" s="2" t="s">
        <v>12</v>
      </c>
    </row>
    <row r="4" spans="2:6" ht="18.75" x14ac:dyDescent="0.25">
      <c r="B4" s="3" t="s">
        <v>30</v>
      </c>
      <c r="C4" s="6">
        <v>440.57874482673066</v>
      </c>
      <c r="E4" s="3" t="s">
        <v>30</v>
      </c>
      <c r="F4" s="6">
        <v>95</v>
      </c>
    </row>
    <row r="5" spans="2:6" ht="18.75" x14ac:dyDescent="0.25">
      <c r="B5" s="3" t="s">
        <v>31</v>
      </c>
      <c r="C5" s="6">
        <v>5.0983507898178146</v>
      </c>
      <c r="E5" s="3" t="s">
        <v>31</v>
      </c>
      <c r="F5" s="6">
        <v>405</v>
      </c>
    </row>
    <row r="6" spans="2:6" ht="18.75" x14ac:dyDescent="0.25">
      <c r="B6" s="3" t="s">
        <v>10</v>
      </c>
      <c r="C6" s="6">
        <v>100.0000000000001</v>
      </c>
      <c r="E6" s="3" t="s">
        <v>10</v>
      </c>
      <c r="F6" s="6">
        <v>100</v>
      </c>
    </row>
    <row r="9" spans="2:6" ht="18.75" x14ac:dyDescent="0.25">
      <c r="B9" s="25" t="s">
        <v>15</v>
      </c>
      <c r="C9" s="26"/>
      <c r="E9" s="25" t="s">
        <v>14</v>
      </c>
      <c r="F9" s="26"/>
    </row>
    <row r="10" spans="2:6" ht="18.75" x14ac:dyDescent="0.25">
      <c r="B10" s="1" t="s">
        <v>11</v>
      </c>
      <c r="C10" s="2" t="s">
        <v>12</v>
      </c>
      <c r="E10" s="1" t="s">
        <v>11</v>
      </c>
      <c r="F10" s="2" t="s">
        <v>12</v>
      </c>
    </row>
    <row r="11" spans="2:6" ht="18.75" x14ac:dyDescent="0.25">
      <c r="B11" s="3" t="s">
        <v>30</v>
      </c>
      <c r="C11" s="6">
        <v>404.5313929772708</v>
      </c>
      <c r="E11" s="3" t="s">
        <v>30</v>
      </c>
      <c r="F11" s="6">
        <v>40.453139297726985</v>
      </c>
    </row>
    <row r="12" spans="2:6" ht="18.75" x14ac:dyDescent="0.25">
      <c r="B12" s="3" t="s">
        <v>31</v>
      </c>
      <c r="C12" s="6">
        <v>46.812129979236424</v>
      </c>
      <c r="E12" s="3" t="s">
        <v>31</v>
      </c>
      <c r="F12" s="6">
        <v>468.12129979236431</v>
      </c>
    </row>
    <row r="13" spans="2:6" ht="18.75" x14ac:dyDescent="0.25">
      <c r="B13" s="3" t="s">
        <v>10</v>
      </c>
      <c r="C13" s="6">
        <v>100.0000000000001</v>
      </c>
      <c r="E13" s="3" t="s">
        <v>10</v>
      </c>
      <c r="F13" s="6">
        <v>100.00000000000009</v>
      </c>
    </row>
    <row r="15" spans="2:6" ht="18.75" customHeight="1" x14ac:dyDescent="0.25">
      <c r="B15" s="11"/>
      <c r="C15" s="12"/>
    </row>
    <row r="16" spans="2:6" ht="18.75" customHeight="1" x14ac:dyDescent="0.25">
      <c r="B16" s="24" t="s">
        <v>19</v>
      </c>
      <c r="C16" s="24"/>
      <c r="E16" s="27" t="s">
        <v>13</v>
      </c>
      <c r="F16" s="28"/>
    </row>
    <row r="17" spans="2:6" ht="18.75" customHeight="1" x14ac:dyDescent="0.25">
      <c r="B17" s="1" t="s">
        <v>11</v>
      </c>
      <c r="C17" s="2" t="s">
        <v>32</v>
      </c>
      <c r="E17" s="1" t="s">
        <v>11</v>
      </c>
      <c r="F17" s="2" t="s">
        <v>32</v>
      </c>
    </row>
    <row r="18" spans="2:6" ht="18.75" customHeight="1" x14ac:dyDescent="0.25">
      <c r="B18" s="3" t="s">
        <v>30</v>
      </c>
      <c r="C18" s="6">
        <v>110.14468620668266</v>
      </c>
      <c r="E18" s="3" t="s">
        <v>30</v>
      </c>
      <c r="F18" s="6">
        <v>23.75</v>
      </c>
    </row>
    <row r="19" spans="2:6" ht="18.75" customHeight="1" x14ac:dyDescent="0.25">
      <c r="B19" s="3" t="s">
        <v>31</v>
      </c>
      <c r="C19" s="6">
        <v>1.2745876974544537</v>
      </c>
      <c r="E19" s="3" t="s">
        <v>31</v>
      </c>
      <c r="F19" s="6">
        <v>101.25</v>
      </c>
    </row>
    <row r="20" spans="2:6" ht="18.75" customHeight="1" x14ac:dyDescent="0.25">
      <c r="B20" s="3" t="s">
        <v>10</v>
      </c>
      <c r="C20" s="6">
        <v>25.000000000000028</v>
      </c>
      <c r="E20" s="3" t="s">
        <v>10</v>
      </c>
      <c r="F20" s="6">
        <v>25</v>
      </c>
    </row>
    <row r="21" spans="2:6" ht="18.75" customHeight="1" x14ac:dyDescent="0.25"/>
    <row r="22" spans="2:6" ht="18.75" customHeight="1" x14ac:dyDescent="0.25"/>
    <row r="23" spans="2:6" ht="18.75" customHeight="1" x14ac:dyDescent="0.25">
      <c r="B23" s="24" t="s">
        <v>15</v>
      </c>
      <c r="C23" s="24"/>
      <c r="E23" s="25" t="s">
        <v>14</v>
      </c>
      <c r="F23" s="26"/>
    </row>
    <row r="24" spans="2:6" ht="18.75" customHeight="1" x14ac:dyDescent="0.25">
      <c r="B24" s="1" t="s">
        <v>11</v>
      </c>
      <c r="C24" s="2" t="s">
        <v>32</v>
      </c>
      <c r="E24" s="1" t="s">
        <v>11</v>
      </c>
      <c r="F24" s="2" t="s">
        <v>32</v>
      </c>
    </row>
    <row r="25" spans="2:6" ht="18.75" customHeight="1" x14ac:dyDescent="0.25">
      <c r="B25" s="3" t="s">
        <v>30</v>
      </c>
      <c r="C25" s="6">
        <v>101.1328482443177</v>
      </c>
      <c r="E25" s="3" t="s">
        <v>30</v>
      </c>
      <c r="F25" s="6">
        <v>10.113284824431744</v>
      </c>
    </row>
    <row r="26" spans="2:6" ht="18.75" customHeight="1" x14ac:dyDescent="0.25">
      <c r="B26" s="3" t="s">
        <v>31</v>
      </c>
      <c r="C26" s="6">
        <v>11.703032494809108</v>
      </c>
      <c r="E26" s="3" t="s">
        <v>31</v>
      </c>
      <c r="F26" s="6">
        <v>117.03032494809108</v>
      </c>
    </row>
    <row r="27" spans="2:6" ht="18.75" customHeight="1" x14ac:dyDescent="0.25">
      <c r="B27" s="3" t="s">
        <v>10</v>
      </c>
      <c r="C27" s="6">
        <v>25.000000000000028</v>
      </c>
      <c r="E27" s="3" t="s">
        <v>10</v>
      </c>
      <c r="F27" s="6">
        <v>25.000000000000021</v>
      </c>
    </row>
    <row r="28" spans="2:6" ht="18.75" customHeight="1" x14ac:dyDescent="0.25"/>
  </sheetData>
  <mergeCells count="8">
    <mergeCell ref="B23:C23"/>
    <mergeCell ref="E23:F23"/>
    <mergeCell ref="E2:F2"/>
    <mergeCell ref="B2:C2"/>
    <mergeCell ref="B9:C9"/>
    <mergeCell ref="E9:F9"/>
    <mergeCell ref="B16:C16"/>
    <mergeCell ref="E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"/>
  <sheetViews>
    <sheetView workbookViewId="0">
      <selection activeCell="F1" sqref="F1"/>
    </sheetView>
  </sheetViews>
  <sheetFormatPr defaultRowHeight="15" x14ac:dyDescent="0.25"/>
  <cols>
    <col min="1" max="1" width="24.7109375" customWidth="1"/>
    <col min="2" max="6" width="15.7109375" customWidth="1"/>
    <col min="7" max="7" width="6.7109375" customWidth="1"/>
    <col min="8" max="8" width="24.7109375" customWidth="1"/>
    <col min="9" max="9" width="15.7109375" customWidth="1"/>
    <col min="10" max="10" width="15.7109375" hidden="1" customWidth="1"/>
    <col min="11" max="11" width="9.140625" hidden="1" customWidth="1"/>
    <col min="12" max="13" width="0" hidden="1" customWidth="1"/>
  </cols>
  <sheetData>
    <row r="1" spans="1:13" ht="18.75" x14ac:dyDescent="0.25">
      <c r="A1" s="31" t="s">
        <v>6</v>
      </c>
      <c r="B1" s="31"/>
      <c r="C1" s="31"/>
      <c r="D1" s="31"/>
      <c r="E1" s="8"/>
      <c r="F1" s="8"/>
      <c r="H1" s="18"/>
      <c r="I1" s="8"/>
      <c r="J1" s="8"/>
    </row>
    <row r="2" spans="1:13" ht="18.75" x14ac:dyDescent="0.25">
      <c r="A2" s="1" t="s">
        <v>0</v>
      </c>
      <c r="B2" s="2" t="s">
        <v>7</v>
      </c>
      <c r="C2" s="2" t="s">
        <v>1</v>
      </c>
      <c r="D2" s="2" t="s">
        <v>3</v>
      </c>
      <c r="E2" s="8"/>
      <c r="F2" s="8"/>
      <c r="H2" s="11"/>
      <c r="I2" s="15"/>
      <c r="J2" s="15"/>
    </row>
    <row r="3" spans="1:13" ht="20.25" x14ac:dyDescent="0.25">
      <c r="A3" s="3" t="s">
        <v>8</v>
      </c>
      <c r="B3" s="4">
        <v>31.96</v>
      </c>
      <c r="C3" s="5">
        <v>138</v>
      </c>
      <c r="D3" s="5">
        <f>1000*B3/C3</f>
        <v>231.59420289855072</v>
      </c>
      <c r="E3" s="10" t="s">
        <v>16</v>
      </c>
      <c r="F3" s="9"/>
      <c r="H3" s="11"/>
      <c r="I3" s="15"/>
      <c r="J3" s="15"/>
    </row>
    <row r="4" spans="1:13" ht="20.25" x14ac:dyDescent="0.25">
      <c r="A4" s="3" t="s">
        <v>9</v>
      </c>
      <c r="B4" s="4">
        <v>53.65</v>
      </c>
      <c r="C4" s="5">
        <v>268.07</v>
      </c>
      <c r="D4" s="5">
        <f t="shared" ref="D4:D5" si="0">1000*B4/C4</f>
        <v>200.13429328160555</v>
      </c>
      <c r="E4" s="10" t="s">
        <v>17</v>
      </c>
      <c r="F4" s="9"/>
      <c r="H4" s="11"/>
      <c r="I4" s="15"/>
      <c r="J4" s="15"/>
    </row>
    <row r="5" spans="1:13" ht="18.75" x14ac:dyDescent="0.25">
      <c r="A5" s="3" t="s">
        <v>10</v>
      </c>
      <c r="B5" s="4">
        <v>73.599999999999994</v>
      </c>
      <c r="C5" s="5">
        <v>58.44</v>
      </c>
      <c r="D5" s="5">
        <f t="shared" si="0"/>
        <v>1259.4113620807666</v>
      </c>
      <c r="E5" s="9"/>
      <c r="F5" s="9"/>
      <c r="H5" s="11"/>
      <c r="I5" s="23"/>
      <c r="J5" s="23"/>
    </row>
    <row r="6" spans="1:13" ht="18.75" x14ac:dyDescent="0.25">
      <c r="H6" s="11"/>
    </row>
    <row r="7" spans="1:13" x14ac:dyDescent="0.25">
      <c r="E7" s="21"/>
      <c r="F7" s="22"/>
    </row>
    <row r="8" spans="1:13" ht="38.1" customHeight="1" x14ac:dyDescent="0.25">
      <c r="A8" s="29" t="s">
        <v>28</v>
      </c>
      <c r="B8" s="30"/>
      <c r="C8" s="30"/>
      <c r="D8" s="30"/>
      <c r="E8" s="30"/>
      <c r="F8" s="30"/>
      <c r="H8" s="27" t="s">
        <v>13</v>
      </c>
      <c r="I8" s="28"/>
      <c r="J8" s="7"/>
      <c r="K8" s="7" t="s">
        <v>24</v>
      </c>
      <c r="L8" s="7"/>
      <c r="M8" s="7"/>
    </row>
    <row r="9" spans="1:13" ht="18.75" x14ac:dyDescent="0.25">
      <c r="A9" s="1" t="s">
        <v>0</v>
      </c>
      <c r="B9" s="2" t="s">
        <v>7</v>
      </c>
      <c r="C9" s="2" t="s">
        <v>1</v>
      </c>
      <c r="D9" s="2" t="s">
        <v>3</v>
      </c>
      <c r="E9" s="2" t="s">
        <v>18</v>
      </c>
      <c r="F9" s="2" t="s">
        <v>27</v>
      </c>
      <c r="H9" s="1" t="s">
        <v>11</v>
      </c>
      <c r="I9" s="2" t="s">
        <v>12</v>
      </c>
      <c r="J9" s="13"/>
      <c r="K9" s="7" t="s">
        <v>25</v>
      </c>
      <c r="L9" s="7"/>
      <c r="M9" s="7"/>
    </row>
    <row r="10" spans="1:13" ht="20.25" x14ac:dyDescent="0.25">
      <c r="A10" s="3" t="s">
        <v>4</v>
      </c>
      <c r="B10" s="4">
        <f>B3*(I10/1000)</f>
        <v>3.0362</v>
      </c>
      <c r="C10" s="5">
        <v>138</v>
      </c>
      <c r="D10" s="5">
        <f>1000*B10/C10</f>
        <v>22.001449275362319</v>
      </c>
      <c r="E10" s="19">
        <f>D10/1000</f>
        <v>2.2001449275362319E-2</v>
      </c>
      <c r="F10" s="20">
        <f>0.5*(E10+2*E10+E10*((-3)^2))</f>
        <v>0.13200869565217391</v>
      </c>
      <c r="H10" s="3" t="s">
        <v>8</v>
      </c>
      <c r="I10" s="6">
        <v>95</v>
      </c>
      <c r="J10" s="9"/>
      <c r="K10" s="9"/>
    </row>
    <row r="11" spans="1:13" ht="20.25" x14ac:dyDescent="0.25">
      <c r="A11" s="3" t="s">
        <v>5</v>
      </c>
      <c r="B11" s="4">
        <f>B4*(I11/1000)</f>
        <v>21.728249999999999</v>
      </c>
      <c r="C11" s="5">
        <v>268.07</v>
      </c>
      <c r="D11" s="5">
        <f>1000*B11/C11</f>
        <v>81.054388779050257</v>
      </c>
      <c r="E11" s="19">
        <f t="shared" ref="E11:E12" si="1">D11/1000</f>
        <v>8.105438877905026E-2</v>
      </c>
      <c r="F11" s="20">
        <f>0.5*((2*E11)+E11+(E11*((-3)^2)))</f>
        <v>0.48632633267430159</v>
      </c>
      <c r="G11" s="14"/>
      <c r="H11" s="3" t="s">
        <v>9</v>
      </c>
      <c r="I11" s="6">
        <v>405</v>
      </c>
      <c r="J11" s="9"/>
      <c r="K11" s="9"/>
    </row>
    <row r="12" spans="1:13" ht="18.75" x14ac:dyDescent="0.25">
      <c r="A12" s="3" t="s">
        <v>2</v>
      </c>
      <c r="B12" s="4">
        <f>B5*(I12/1000)</f>
        <v>7.3599999999999994</v>
      </c>
      <c r="C12" s="5">
        <v>58.44</v>
      </c>
      <c r="D12" s="5">
        <f t="shared" ref="D12" si="2">1000*B12/C12</f>
        <v>125.94113620807664</v>
      </c>
      <c r="E12" s="19">
        <f t="shared" si="1"/>
        <v>0.12594113620807665</v>
      </c>
      <c r="F12" s="20">
        <f>0.5*(E12+E12)</f>
        <v>0.12594113620807665</v>
      </c>
      <c r="H12" s="3" t="s">
        <v>10</v>
      </c>
      <c r="I12" s="6">
        <v>100</v>
      </c>
      <c r="J12" s="9"/>
      <c r="K12" s="9"/>
    </row>
    <row r="13" spans="1:13" x14ac:dyDescent="0.25">
      <c r="E13" s="21" t="s">
        <v>29</v>
      </c>
      <c r="F13" s="22">
        <f>SUM(F10:F12)</f>
        <v>0.74427616453455214</v>
      </c>
    </row>
    <row r="14" spans="1:13" x14ac:dyDescent="0.25">
      <c r="E14" s="21"/>
      <c r="F14" s="22"/>
    </row>
    <row r="15" spans="1:13" x14ac:dyDescent="0.25">
      <c r="E15" s="21"/>
      <c r="F15" s="22"/>
    </row>
    <row r="16" spans="1:13" ht="18.75" x14ac:dyDescent="0.25">
      <c r="A16" s="32" t="s">
        <v>19</v>
      </c>
      <c r="B16" s="33"/>
      <c r="C16" s="33"/>
      <c r="D16" s="33"/>
      <c r="E16" s="33"/>
      <c r="F16" s="33"/>
      <c r="H16" s="24" t="s">
        <v>19</v>
      </c>
      <c r="I16" s="24"/>
      <c r="K16" s="17" t="s">
        <v>26</v>
      </c>
      <c r="L16" s="17"/>
      <c r="M16">
        <f>-(5.21-7.21)</f>
        <v>2</v>
      </c>
    </row>
    <row r="17" spans="1:13" ht="18.75" x14ac:dyDescent="0.25">
      <c r="A17" s="1" t="s">
        <v>0</v>
      </c>
      <c r="B17" s="2" t="s">
        <v>7</v>
      </c>
      <c r="C17" s="2" t="s">
        <v>1</v>
      </c>
      <c r="D17" s="2" t="s">
        <v>3</v>
      </c>
      <c r="E17" s="2" t="s">
        <v>18</v>
      </c>
      <c r="F17" s="2" t="s">
        <v>27</v>
      </c>
      <c r="H17" s="1" t="s">
        <v>11</v>
      </c>
      <c r="I17" s="2" t="s">
        <v>12</v>
      </c>
      <c r="J17" s="13"/>
      <c r="K17" s="17" t="s">
        <v>20</v>
      </c>
      <c r="M17">
        <f>10^M16</f>
        <v>100</v>
      </c>
    </row>
    <row r="18" spans="1:13" ht="20.25" x14ac:dyDescent="0.25">
      <c r="A18" s="3" t="s">
        <v>4</v>
      </c>
      <c r="B18" s="4">
        <f>(C18*D18)/1000</f>
        <v>14.080896684662312</v>
      </c>
      <c r="C18" s="5">
        <v>138</v>
      </c>
      <c r="D18" s="5">
        <f>E18*1000</f>
        <v>102.03548322219066</v>
      </c>
      <c r="E18" s="19">
        <f>L19</f>
        <v>0.10203548322219066</v>
      </c>
      <c r="F18" s="20">
        <f>0.5*(E18+2*E18+E18*((-3)^2))</f>
        <v>0.61221289933314393</v>
      </c>
      <c r="H18" s="3" t="s">
        <v>8</v>
      </c>
      <c r="I18" s="6">
        <f>1000*(B18/B3)</f>
        <v>440.57874482673066</v>
      </c>
      <c r="K18" s="17" t="s">
        <v>23</v>
      </c>
      <c r="M18">
        <f>(D10+D11)/1000</f>
        <v>0.10305583805441257</v>
      </c>
    </row>
    <row r="19" spans="1:13" ht="20.25" x14ac:dyDescent="0.25">
      <c r="A19" s="3" t="s">
        <v>5</v>
      </c>
      <c r="B19" s="4">
        <f t="shared" ref="B19" si="3">(C19*D19)/1000</f>
        <v>0.27352651987372573</v>
      </c>
      <c r="C19" s="5">
        <v>268.07</v>
      </c>
      <c r="D19" s="5">
        <f>E19*1000</f>
        <v>1.0203548322219036</v>
      </c>
      <c r="E19" s="19">
        <f>L20</f>
        <v>1.0203548322219036E-3</v>
      </c>
      <c r="F19" s="20">
        <f>0.5*((2*E19)+E19+(E19*((-3)^2)))</f>
        <v>6.1221289933314216E-3</v>
      </c>
      <c r="G19" s="14"/>
      <c r="H19" s="3" t="s">
        <v>9</v>
      </c>
      <c r="I19" s="6">
        <f>1000*(B19/B4)</f>
        <v>5.0983507898178146</v>
      </c>
      <c r="K19" s="17" t="s">
        <v>21</v>
      </c>
      <c r="L19">
        <f>(M17*((D10+D11)/1000))/(1+M17)</f>
        <v>0.10203548322219066</v>
      </c>
    </row>
    <row r="20" spans="1:13" ht="18.75" x14ac:dyDescent="0.25">
      <c r="A20" s="3" t="s">
        <v>2</v>
      </c>
      <c r="B20" s="4">
        <f>(C20*D20)/1000</f>
        <v>7.3600000000000074</v>
      </c>
      <c r="C20" s="5">
        <v>58.44</v>
      </c>
      <c r="D20" s="5">
        <f>E20*1000</f>
        <v>125.94113620807678</v>
      </c>
      <c r="E20" s="19">
        <f>(F20)</f>
        <v>0.12594113620807679</v>
      </c>
      <c r="F20" s="20">
        <f>F21-F19-F18</f>
        <v>0.12594113620807679</v>
      </c>
      <c r="H20" s="3" t="s">
        <v>10</v>
      </c>
      <c r="I20" s="6">
        <f>1000*(B20/B5)</f>
        <v>100.0000000000001</v>
      </c>
      <c r="K20" s="17" t="s">
        <v>22</v>
      </c>
      <c r="L20">
        <f>M18-L19</f>
        <v>1.0203548322219036E-3</v>
      </c>
    </row>
    <row r="21" spans="1:13" ht="15" customHeight="1" x14ac:dyDescent="0.25">
      <c r="A21" s="11"/>
      <c r="B21" s="15"/>
      <c r="C21" s="9"/>
      <c r="D21" s="9"/>
      <c r="E21" s="21" t="s">
        <v>29</v>
      </c>
      <c r="F21" s="22">
        <f>F13</f>
        <v>0.74427616453455214</v>
      </c>
      <c r="H21" s="11"/>
      <c r="I21" s="12"/>
    </row>
    <row r="22" spans="1:13" ht="15" customHeight="1" x14ac:dyDescent="0.25">
      <c r="A22" s="11"/>
      <c r="B22" s="15"/>
      <c r="C22" s="9"/>
      <c r="D22" s="9"/>
      <c r="E22" s="21"/>
      <c r="F22" s="22"/>
      <c r="H22" s="11"/>
      <c r="I22" s="12"/>
    </row>
    <row r="23" spans="1:13" ht="15" customHeight="1" x14ac:dyDescent="0.25">
      <c r="A23" s="11"/>
      <c r="B23" s="15"/>
      <c r="C23" s="9"/>
      <c r="D23" s="9"/>
      <c r="E23" s="21"/>
      <c r="F23" s="22"/>
      <c r="H23" s="11"/>
      <c r="I23" s="12"/>
    </row>
    <row r="24" spans="1:13" ht="18.75" x14ac:dyDescent="0.25">
      <c r="A24" s="32" t="s">
        <v>15</v>
      </c>
      <c r="B24" s="33"/>
      <c r="C24" s="33"/>
      <c r="D24" s="33"/>
      <c r="E24" s="33"/>
      <c r="F24" s="33"/>
      <c r="H24" s="24" t="s">
        <v>15</v>
      </c>
      <c r="I24" s="24"/>
      <c r="K24" s="17" t="s">
        <v>26</v>
      </c>
      <c r="L24" s="17"/>
      <c r="M24">
        <f>-(6.21-7.21)</f>
        <v>1</v>
      </c>
    </row>
    <row r="25" spans="1:13" ht="18.75" x14ac:dyDescent="0.25">
      <c r="A25" s="1" t="s">
        <v>0</v>
      </c>
      <c r="B25" s="2" t="s">
        <v>7</v>
      </c>
      <c r="C25" s="2" t="s">
        <v>1</v>
      </c>
      <c r="D25" s="2" t="s">
        <v>3</v>
      </c>
      <c r="E25" s="2" t="s">
        <v>18</v>
      </c>
      <c r="F25" s="2" t="s">
        <v>27</v>
      </c>
      <c r="H25" s="1" t="s">
        <v>11</v>
      </c>
      <c r="I25" s="2" t="s">
        <v>12</v>
      </c>
      <c r="K25" s="17" t="s">
        <v>20</v>
      </c>
      <c r="M25">
        <f>10^M24</f>
        <v>10</v>
      </c>
    </row>
    <row r="26" spans="1:13" ht="20.25" x14ac:dyDescent="0.25">
      <c r="A26" s="3" t="s">
        <v>4</v>
      </c>
      <c r="B26" s="4">
        <f>(C26*D26)/1000</f>
        <v>12.928823319553576</v>
      </c>
      <c r="C26" s="5">
        <v>138</v>
      </c>
      <c r="D26" s="5">
        <f>E26*1000</f>
        <v>93.687125504011419</v>
      </c>
      <c r="E26" s="19">
        <f>L27</f>
        <v>9.3687125504011426E-2</v>
      </c>
      <c r="F26" s="20">
        <f>0.5*(E26+2*E26+E26*((-3)^2))</f>
        <v>0.56212275302406856</v>
      </c>
      <c r="H26" s="3" t="s">
        <v>8</v>
      </c>
      <c r="I26" s="6">
        <f>1000*(B26/B3)</f>
        <v>404.5313929772708</v>
      </c>
      <c r="K26" s="17" t="s">
        <v>23</v>
      </c>
      <c r="M26">
        <f>(D10+D11)/1000</f>
        <v>0.10305583805441257</v>
      </c>
    </row>
    <row r="27" spans="1:13" ht="20.25" x14ac:dyDescent="0.25">
      <c r="A27" s="3" t="s">
        <v>5</v>
      </c>
      <c r="B27" s="4">
        <f t="shared" ref="B27:B28" si="4">(C27*D27)/1000</f>
        <v>2.511470773386034</v>
      </c>
      <c r="C27" s="5">
        <v>268.07</v>
      </c>
      <c r="D27" s="5">
        <f>E27*1000</f>
        <v>9.3687125504011419</v>
      </c>
      <c r="E27" s="19">
        <f>L28</f>
        <v>9.3687125504011426E-3</v>
      </c>
      <c r="F27" s="20">
        <f>0.5*((2*E27)+E27+(E27*((-3)^2)))</f>
        <v>5.6212275302406856E-2</v>
      </c>
      <c r="G27" s="14"/>
      <c r="H27" s="3" t="s">
        <v>9</v>
      </c>
      <c r="I27" s="6">
        <f>1000*(B27/B4)</f>
        <v>46.812129979236424</v>
      </c>
      <c r="K27" s="17" t="s">
        <v>21</v>
      </c>
      <c r="L27">
        <f>(M25*((D10+D11)/1000))/(1+M25)</f>
        <v>9.3687125504011426E-2</v>
      </c>
    </row>
    <row r="28" spans="1:13" ht="18.75" x14ac:dyDescent="0.25">
      <c r="A28" s="3" t="s">
        <v>2</v>
      </c>
      <c r="B28" s="4">
        <f t="shared" si="4"/>
        <v>7.3600000000000074</v>
      </c>
      <c r="C28" s="5">
        <v>58.44</v>
      </c>
      <c r="D28" s="5">
        <f>E28*1000</f>
        <v>125.94113620807678</v>
      </c>
      <c r="E28" s="19">
        <f>(F28)</f>
        <v>0.12594113620807679</v>
      </c>
      <c r="F28" s="20">
        <f>F37-F27-F26</f>
        <v>0.12594113620807679</v>
      </c>
      <c r="H28" s="3" t="s">
        <v>10</v>
      </c>
      <c r="I28" s="6">
        <f>1000*(B28/B5)</f>
        <v>100.0000000000001</v>
      </c>
      <c r="K28" s="17" t="s">
        <v>22</v>
      </c>
      <c r="L28">
        <f>M26-L27</f>
        <v>9.3687125504011426E-3</v>
      </c>
    </row>
    <row r="29" spans="1:13" x14ac:dyDescent="0.25">
      <c r="E29" s="21" t="s">
        <v>29</v>
      </c>
      <c r="F29" s="22">
        <f>F13</f>
        <v>0.74427616453455214</v>
      </c>
    </row>
    <row r="30" spans="1:13" x14ac:dyDescent="0.25">
      <c r="E30" s="21"/>
      <c r="F30" s="22"/>
    </row>
    <row r="31" spans="1:13" x14ac:dyDescent="0.25">
      <c r="E31" s="21"/>
      <c r="F31" s="22"/>
    </row>
    <row r="32" spans="1:13" ht="18.75" x14ac:dyDescent="0.25">
      <c r="A32" s="32" t="s">
        <v>14</v>
      </c>
      <c r="B32" s="33"/>
      <c r="C32" s="33"/>
      <c r="D32" s="33"/>
      <c r="E32" s="33"/>
      <c r="F32" s="33"/>
      <c r="H32" s="25" t="s">
        <v>14</v>
      </c>
      <c r="I32" s="26"/>
      <c r="K32" s="17" t="s">
        <v>26</v>
      </c>
      <c r="M32">
        <f>-(8.21-7.21)</f>
        <v>-1.0000000000000009</v>
      </c>
    </row>
    <row r="33" spans="1:13" ht="18.75" x14ac:dyDescent="0.25">
      <c r="A33" s="1" t="s">
        <v>0</v>
      </c>
      <c r="B33" s="2" t="s">
        <v>7</v>
      </c>
      <c r="C33" s="2" t="s">
        <v>1</v>
      </c>
      <c r="D33" s="2" t="s">
        <v>3</v>
      </c>
      <c r="E33" s="2" t="s">
        <v>18</v>
      </c>
      <c r="F33" s="2" t="s">
        <v>27</v>
      </c>
      <c r="H33" s="1" t="s">
        <v>11</v>
      </c>
      <c r="I33" s="2" t="s">
        <v>12</v>
      </c>
      <c r="J33" s="13"/>
      <c r="K33" s="17" t="s">
        <v>20</v>
      </c>
      <c r="M33">
        <f>10^M32</f>
        <v>9.9999999999999756E-2</v>
      </c>
    </row>
    <row r="34" spans="1:13" ht="20.25" x14ac:dyDescent="0.25">
      <c r="A34" s="3" t="s">
        <v>4</v>
      </c>
      <c r="B34" s="4">
        <f>(C34*D34)/1000</f>
        <v>1.2928823319553546</v>
      </c>
      <c r="C34" s="5">
        <v>138</v>
      </c>
      <c r="D34" s="5">
        <f>E34*1000</f>
        <v>9.3687125504011206</v>
      </c>
      <c r="E34" s="19">
        <f>L35</f>
        <v>9.36871255040112E-3</v>
      </c>
      <c r="F34" s="20">
        <f>0.5*(E34+2*E34+E34*((-3)^2))</f>
        <v>5.6212275302406717E-2</v>
      </c>
      <c r="H34" s="3" t="s">
        <v>8</v>
      </c>
      <c r="I34" s="6">
        <f>1000*(B34/B3)</f>
        <v>40.453139297726985</v>
      </c>
      <c r="J34">
        <f>I34/100</f>
        <v>0.40453139297726987</v>
      </c>
      <c r="K34" s="17" t="s">
        <v>23</v>
      </c>
      <c r="M34">
        <f>(D18+D19)/1000</f>
        <v>0.10305583805441255</v>
      </c>
    </row>
    <row r="35" spans="1:13" ht="20.25" x14ac:dyDescent="0.25">
      <c r="A35" s="3" t="s">
        <v>5</v>
      </c>
      <c r="B35" s="4">
        <f t="shared" ref="B35" si="5">(C35*D35)/1000</f>
        <v>25.114707733860346</v>
      </c>
      <c r="C35" s="5">
        <v>268.07</v>
      </c>
      <c r="D35" s="5">
        <f>E35*1000</f>
        <v>93.687125504011433</v>
      </c>
      <c r="E35" s="19">
        <f>L36</f>
        <v>9.368712550401144E-2</v>
      </c>
      <c r="F35" s="20">
        <f>0.5*((2*E35)+E35+(E35*((-3)^2)))</f>
        <v>0.56212275302406867</v>
      </c>
      <c r="G35" s="14"/>
      <c r="H35" s="3" t="s">
        <v>9</v>
      </c>
      <c r="I35" s="6">
        <f>1000*(B35/B4)</f>
        <v>468.12129979236431</v>
      </c>
      <c r="J35">
        <f t="shared" ref="J35:J36" si="6">I35/100</f>
        <v>4.6812129979236428</v>
      </c>
      <c r="K35" s="17" t="s">
        <v>21</v>
      </c>
      <c r="L35">
        <f>(M33*((D18+D19)/1000))/(1+M33)</f>
        <v>9.36871255040112E-3</v>
      </c>
    </row>
    <row r="36" spans="1:13" ht="18.75" x14ac:dyDescent="0.25">
      <c r="A36" s="3" t="s">
        <v>2</v>
      </c>
      <c r="B36" s="4">
        <f>(C36*D36)/1000</f>
        <v>7.3600000000000056</v>
      </c>
      <c r="C36" s="5">
        <v>58.44</v>
      </c>
      <c r="D36" s="5">
        <f>E36*1000</f>
        <v>125.94113620807676</v>
      </c>
      <c r="E36" s="19">
        <f>F36</f>
        <v>0.12594113620807676</v>
      </c>
      <c r="F36" s="20">
        <f>F37-F35-F34</f>
        <v>0.12594113620807676</v>
      </c>
      <c r="H36" s="3" t="s">
        <v>10</v>
      </c>
      <c r="I36" s="6">
        <f>1000*(B36/B5)</f>
        <v>100.00000000000009</v>
      </c>
      <c r="J36">
        <f t="shared" si="6"/>
        <v>1.0000000000000009</v>
      </c>
      <c r="K36" s="17" t="s">
        <v>22</v>
      </c>
      <c r="L36">
        <f>M34-L35</f>
        <v>9.368712550401144E-2</v>
      </c>
    </row>
    <row r="37" spans="1:13" x14ac:dyDescent="0.25">
      <c r="E37" s="21" t="s">
        <v>29</v>
      </c>
      <c r="F37" s="22">
        <f>F13</f>
        <v>0.74427616453455214</v>
      </c>
    </row>
    <row r="38" spans="1:13" ht="15" customHeight="1" x14ac:dyDescent="0.25">
      <c r="E38" s="21"/>
      <c r="H38" s="11"/>
      <c r="I38" s="12"/>
    </row>
    <row r="39" spans="1:13" ht="18.75" x14ac:dyDescent="0.25">
      <c r="A39" s="7"/>
      <c r="B39" s="7"/>
      <c r="C39" s="7"/>
      <c r="D39" s="7"/>
      <c r="E39" s="7"/>
      <c r="F39" s="7"/>
    </row>
    <row r="40" spans="1:13" ht="18.75" x14ac:dyDescent="0.25">
      <c r="A40" s="18"/>
      <c r="B40" s="8"/>
      <c r="C40" s="8"/>
      <c r="D40" s="7"/>
      <c r="E40" s="7"/>
      <c r="F40" s="7"/>
    </row>
    <row r="41" spans="1:13" ht="18.75" x14ac:dyDescent="0.25">
      <c r="A41" s="11"/>
      <c r="B41" s="9"/>
      <c r="C41" s="9"/>
      <c r="D41" s="16"/>
      <c r="E41" s="16"/>
      <c r="F41" s="16"/>
    </row>
    <row r="42" spans="1:13" ht="18.75" x14ac:dyDescent="0.25">
      <c r="A42" s="11"/>
      <c r="B42" s="9"/>
      <c r="C42" s="9"/>
      <c r="D42" s="16"/>
      <c r="E42" s="16"/>
      <c r="F42" s="16"/>
    </row>
    <row r="43" spans="1:13" ht="18.75" x14ac:dyDescent="0.25">
      <c r="A43" s="11"/>
      <c r="B43" s="9"/>
      <c r="C43" s="9"/>
      <c r="D43" s="16"/>
      <c r="E43" s="16"/>
      <c r="F43" s="16"/>
    </row>
    <row r="44" spans="1:13" ht="18.75" x14ac:dyDescent="0.25">
      <c r="A44" s="11"/>
      <c r="B44" s="9"/>
      <c r="C44" s="9"/>
      <c r="D44" s="16"/>
      <c r="E44" s="16"/>
      <c r="F44" s="16"/>
    </row>
    <row r="45" spans="1:13" ht="18.75" x14ac:dyDescent="0.25">
      <c r="A45" s="11"/>
      <c r="B45" s="9"/>
      <c r="C45" s="9"/>
      <c r="D45" s="16"/>
      <c r="E45" s="16"/>
      <c r="F45" s="16"/>
    </row>
    <row r="46" spans="1:13" ht="18.75" x14ac:dyDescent="0.25">
      <c r="A46" s="11"/>
      <c r="B46" s="9"/>
      <c r="C46" s="9"/>
      <c r="D46" s="16"/>
      <c r="E46" s="16"/>
      <c r="F46" s="16"/>
    </row>
    <row r="47" spans="1:13" ht="18.75" x14ac:dyDescent="0.25">
      <c r="A47" s="11"/>
      <c r="B47" s="9"/>
      <c r="C47" s="9"/>
      <c r="D47" s="16"/>
      <c r="E47" s="16"/>
      <c r="F47" s="16"/>
    </row>
    <row r="48" spans="1:13" ht="18.75" x14ac:dyDescent="0.25">
      <c r="A48" s="11"/>
      <c r="B48" s="9"/>
      <c r="C48" s="9"/>
      <c r="D48" s="16"/>
      <c r="E48" s="16"/>
      <c r="F48" s="16"/>
    </row>
  </sheetData>
  <mergeCells count="9">
    <mergeCell ref="A8:F8"/>
    <mergeCell ref="H8:I8"/>
    <mergeCell ref="A1:D1"/>
    <mergeCell ref="A32:F32"/>
    <mergeCell ref="A24:F24"/>
    <mergeCell ref="A16:F16"/>
    <mergeCell ref="H16:I16"/>
    <mergeCell ref="H32:I32"/>
    <mergeCell ref="H24:I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Frederick</dc:creator>
  <cp:lastModifiedBy>Rebecca Frederick</cp:lastModifiedBy>
  <cp:lastPrinted>2019-02-12T22:57:04Z</cp:lastPrinted>
  <dcterms:created xsi:type="dcterms:W3CDTF">2018-06-21T15:43:47Z</dcterms:created>
  <dcterms:modified xsi:type="dcterms:W3CDTF">2025-05-29T19:59:28Z</dcterms:modified>
</cp:coreProperties>
</file>