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1415" windowHeight="7935" activeTab="1"/>
  </bookViews>
  <sheets>
    <sheet name="COBA 1" sheetId="1" r:id="rId1"/>
    <sheet name="COBA SAP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31" i="2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C925"/>
  <c r="E923"/>
  <c r="F924"/>
  <c r="E924"/>
  <c r="D924"/>
  <c r="C924"/>
  <c r="F923"/>
  <c r="D923"/>
  <c r="C923"/>
  <c r="F922"/>
  <c r="E922"/>
  <c r="D922"/>
  <c r="C922"/>
  <c r="F921"/>
  <c r="E921"/>
  <c r="D921"/>
  <c r="C921"/>
  <c r="E920"/>
  <c r="C920"/>
  <c r="E843" a="1"/>
  <c r="E843" s="1"/>
  <c r="G871"/>
  <c r="G867"/>
  <c r="F914"/>
  <c r="E912"/>
  <c r="E913"/>
  <c r="E907"/>
  <c r="E908"/>
  <c r="E909"/>
  <c r="E911"/>
  <c r="F906"/>
  <c r="E891"/>
  <c r="E892"/>
  <c r="E893"/>
  <c r="E895"/>
  <c r="E896"/>
  <c r="E897"/>
  <c r="F890"/>
  <c r="A896"/>
  <c r="A900" s="1"/>
  <c r="A907" s="1"/>
  <c r="F868" s="1"/>
  <c r="A892"/>
  <c r="E890" s="1"/>
  <c r="C869"/>
  <c r="C867"/>
  <c r="C865"/>
  <c r="C863"/>
  <c r="A863" a="1"/>
  <c r="A863" s="1"/>
  <c r="E849" l="1"/>
  <c r="E854"/>
  <c r="E845"/>
  <c r="E894"/>
  <c r="E853"/>
  <c r="E844"/>
  <c r="E858"/>
  <c r="E848"/>
  <c r="F866"/>
  <c r="F867" s="1"/>
  <c r="E898"/>
  <c r="F869"/>
  <c r="A911"/>
  <c r="E910" s="1"/>
  <c r="E906"/>
  <c r="E856"/>
  <c r="E850"/>
  <c r="E857"/>
  <c r="E852"/>
  <c r="E846"/>
  <c r="E855"/>
  <c r="E851"/>
  <c r="E847"/>
  <c r="A915"/>
  <c r="A872"/>
  <c r="A864"/>
  <c r="A873"/>
  <c r="A865"/>
  <c r="A876"/>
  <c r="A868"/>
  <c r="A877"/>
  <c r="A869"/>
  <c r="A878"/>
  <c r="A874"/>
  <c r="A870"/>
  <c r="A866"/>
  <c r="A875"/>
  <c r="A871"/>
  <c r="A867"/>
  <c r="E914" l="1"/>
  <c r="F870"/>
  <c r="F871" s="1"/>
  <c r="S825" l="1" a="1"/>
  <c r="S837" s="1"/>
  <c r="R805" a="1"/>
  <c r="R817" s="1"/>
  <c r="R787" a="1"/>
  <c r="R802" s="1"/>
  <c r="R769" a="1"/>
  <c r="R783" s="1"/>
  <c r="R751" a="1"/>
  <c r="R762" s="1"/>
  <c r="R733" a="1"/>
  <c r="R746" s="1"/>
  <c r="R715" a="1"/>
  <c r="R730" s="1"/>
  <c r="R697" a="1"/>
  <c r="R710" s="1"/>
  <c r="R679" a="1"/>
  <c r="R683" s="1"/>
  <c r="R661" a="1"/>
  <c r="R675" s="1"/>
  <c r="R643" a="1"/>
  <c r="R652" s="1"/>
  <c r="R625" a="1"/>
  <c r="R626" s="1"/>
  <c r="R607" a="1"/>
  <c r="R619" s="1"/>
  <c r="R589" a="1"/>
  <c r="R604" s="1"/>
  <c r="G577"/>
  <c r="I578" s="1"/>
  <c r="F577"/>
  <c r="H578" s="1"/>
  <c r="G567"/>
  <c r="I568" s="1"/>
  <c r="F567"/>
  <c r="H568" s="1"/>
  <c r="G557"/>
  <c r="I558" s="1"/>
  <c r="F557"/>
  <c r="H558" s="1"/>
  <c r="G547"/>
  <c r="I548" s="1"/>
  <c r="F547"/>
  <c r="H548" s="1"/>
  <c r="G537"/>
  <c r="I538" s="1"/>
  <c r="F537"/>
  <c r="H538" s="1"/>
  <c r="K530"/>
  <c r="K529"/>
  <c r="K528"/>
  <c r="K527"/>
  <c r="G527"/>
  <c r="I528" s="1"/>
  <c r="F527"/>
  <c r="H528" s="1"/>
  <c r="G517"/>
  <c r="I518" s="1"/>
  <c r="F517"/>
  <c r="H518" s="1"/>
  <c r="G507"/>
  <c r="I508" s="1"/>
  <c r="F507"/>
  <c r="H508" s="1"/>
  <c r="K498"/>
  <c r="K497"/>
  <c r="G497"/>
  <c r="I498" s="1"/>
  <c r="F497"/>
  <c r="H498" s="1"/>
  <c r="G487"/>
  <c r="I488" s="1"/>
  <c r="F487"/>
  <c r="H488" s="1"/>
  <c r="G477"/>
  <c r="I478" s="1"/>
  <c r="F477"/>
  <c r="H478" s="1"/>
  <c r="G467"/>
  <c r="I468" s="1"/>
  <c r="F467"/>
  <c r="N444"/>
  <c r="N442"/>
  <c r="N440"/>
  <c r="N438"/>
  <c r="N436"/>
  <c r="G399"/>
  <c r="F434" s="1"/>
  <c r="F399"/>
  <c r="E434" s="1"/>
  <c r="C399"/>
  <c r="B434" s="1"/>
  <c r="B399"/>
  <c r="A434" s="1"/>
  <c r="G398"/>
  <c r="F433" s="1"/>
  <c r="F398"/>
  <c r="E433" s="1"/>
  <c r="C398"/>
  <c r="B433" s="1"/>
  <c r="B398"/>
  <c r="A433" s="1"/>
  <c r="K395"/>
  <c r="J430" s="1"/>
  <c r="J395"/>
  <c r="I430" s="1"/>
  <c r="E395"/>
  <c r="D430" s="1"/>
  <c r="D395"/>
  <c r="C430" s="1"/>
  <c r="K394"/>
  <c r="J429" s="1"/>
  <c r="J394"/>
  <c r="I429" s="1"/>
  <c r="E394"/>
  <c r="D429" s="1"/>
  <c r="D394"/>
  <c r="C429" s="1"/>
  <c r="G393"/>
  <c r="F428" s="1"/>
  <c r="F393"/>
  <c r="E428" s="1"/>
  <c r="G392"/>
  <c r="F427" s="1"/>
  <c r="F392"/>
  <c r="E427" s="1"/>
  <c r="K391"/>
  <c r="J426" s="1"/>
  <c r="J391"/>
  <c r="I426" s="1"/>
  <c r="L390" a="1"/>
  <c r="L390" s="1"/>
  <c r="L425" s="1"/>
  <c r="A436" s="1"/>
  <c r="A447" s="1"/>
  <c r="K390"/>
  <c r="J425" s="1"/>
  <c r="J390"/>
  <c r="I425" s="1"/>
  <c r="L377" a="1"/>
  <c r="L384" s="1"/>
  <c r="L365" a="1"/>
  <c r="L353" a="1"/>
  <c r="L355" s="1"/>
  <c r="L341" a="1"/>
  <c r="L348" s="1"/>
  <c r="L329" a="1"/>
  <c r="L336" s="1"/>
  <c r="L317" a="1"/>
  <c r="L325" s="1"/>
  <c r="L305" a="1"/>
  <c r="L307" s="1"/>
  <c r="L293" a="1"/>
  <c r="L300" s="1"/>
  <c r="L281" a="1"/>
  <c r="L288" s="1"/>
  <c r="L269" a="1"/>
  <c r="L273" s="1"/>
  <c r="L257" a="1"/>
  <c r="L264" s="1"/>
  <c r="L244" a="1"/>
  <c r="L251" s="1"/>
  <c r="G225"/>
  <c r="B225"/>
  <c r="G224"/>
  <c r="G210"/>
  <c r="B210"/>
  <c r="G209"/>
  <c r="G194"/>
  <c r="B194"/>
  <c r="G193"/>
  <c r="G179"/>
  <c r="B179"/>
  <c r="G178"/>
  <c r="G164"/>
  <c r="B164"/>
  <c r="G163"/>
  <c r="G149"/>
  <c r="G148"/>
  <c r="G134"/>
  <c r="G133"/>
  <c r="G119"/>
  <c r="G118"/>
  <c r="G104"/>
  <c r="G103"/>
  <c r="G86"/>
  <c r="G85"/>
  <c r="G71"/>
  <c r="G70"/>
  <c r="G56"/>
  <c r="B56"/>
  <c r="B71" s="1"/>
  <c r="B86" s="1"/>
  <c r="B104" s="1"/>
  <c r="B119" s="1"/>
  <c r="B134" s="1"/>
  <c r="B149" s="1"/>
  <c r="G55"/>
  <c r="B23"/>
  <c r="B55" s="1"/>
  <c r="F20"/>
  <c r="B410" s="1"/>
  <c r="B411" s="1"/>
  <c r="F19"/>
  <c r="F405" s="1"/>
  <c r="F407" s="1"/>
  <c r="C870" s="1"/>
  <c r="G870" s="1"/>
  <c r="B19"/>
  <c r="B54" s="1"/>
  <c r="B69" s="1"/>
  <c r="B84" s="1"/>
  <c r="B102" s="1"/>
  <c r="B117" s="1"/>
  <c r="B132" s="1"/>
  <c r="B147" s="1"/>
  <c r="B162" s="1"/>
  <c r="B177" s="1"/>
  <c r="B192" s="1"/>
  <c r="B208" s="1"/>
  <c r="B223" s="1"/>
  <c r="B23" i="1"/>
  <c r="B55" s="1"/>
  <c r="V825" a="1"/>
  <c r="V827" s="1"/>
  <c r="V825"/>
  <c r="V826"/>
  <c r="V828"/>
  <c r="V829"/>
  <c r="V830"/>
  <c r="V832"/>
  <c r="V833"/>
  <c r="V834"/>
  <c r="V836"/>
  <c r="V837"/>
  <c r="V838"/>
  <c r="V840"/>
  <c r="C825" a="1"/>
  <c r="S825" a="1"/>
  <c r="S837" s="1"/>
  <c r="B805" a="1"/>
  <c r="R805" a="1"/>
  <c r="R817" s="1"/>
  <c r="P801" a="1"/>
  <c r="P793" a="1"/>
  <c r="H801" a="1"/>
  <c r="H793" a="1"/>
  <c r="R787" a="1"/>
  <c r="R799" s="1"/>
  <c r="H781" a="1"/>
  <c r="N781" a="1"/>
  <c r="N775" a="1"/>
  <c r="H775" a="1"/>
  <c r="R769" a="1"/>
  <c r="R781" s="1"/>
  <c r="N763" a="1"/>
  <c r="F763" a="1"/>
  <c r="N755" a="1"/>
  <c r="F755" a="1"/>
  <c r="R751" a="1"/>
  <c r="R763" s="1"/>
  <c r="L743" a="1"/>
  <c r="F743" a="1"/>
  <c r="L737" a="1"/>
  <c r="F737" a="1"/>
  <c r="R733" a="1"/>
  <c r="R745" s="1"/>
  <c r="L725" a="1"/>
  <c r="D725" a="1"/>
  <c r="L717" a="1"/>
  <c r="D717" a="1"/>
  <c r="R715" a="1"/>
  <c r="R727" s="1"/>
  <c r="J705" a="1"/>
  <c r="D705" a="1"/>
  <c r="J699" a="1"/>
  <c r="D699" a="1"/>
  <c r="R705"/>
  <c r="R701"/>
  <c r="R697"/>
  <c r="R697" a="1"/>
  <c r="R710" s="1"/>
  <c r="N691" a="1"/>
  <c r="R687"/>
  <c r="R683"/>
  <c r="R679"/>
  <c r="R679" a="1"/>
  <c r="R692" s="1"/>
  <c r="L671" a="1"/>
  <c r="R673"/>
  <c r="R669"/>
  <c r="R665"/>
  <c r="R661"/>
  <c r="R661" a="1"/>
  <c r="R674" s="1"/>
  <c r="R643"/>
  <c r="R643" a="1"/>
  <c r="R656" s="1"/>
  <c r="F629" a="1"/>
  <c r="R625"/>
  <c r="R625" a="1"/>
  <c r="R638" s="1"/>
  <c r="D609" a="1"/>
  <c r="R607" a="1"/>
  <c r="R619" s="1"/>
  <c r="B589" a="1"/>
  <c r="R589" a="1"/>
  <c r="R591" s="1"/>
  <c r="R589"/>
  <c r="R590"/>
  <c r="R592"/>
  <c r="R593"/>
  <c r="R594"/>
  <c r="R596"/>
  <c r="R597"/>
  <c r="R598"/>
  <c r="R600"/>
  <c r="R601"/>
  <c r="R604"/>
  <c r="C577" a="1"/>
  <c r="G577"/>
  <c r="I578" s="1"/>
  <c r="F577"/>
  <c r="H578" s="1"/>
  <c r="C567" a="1"/>
  <c r="G567"/>
  <c r="I568" s="1"/>
  <c r="F567"/>
  <c r="H568" s="1"/>
  <c r="C557" a="1"/>
  <c r="G557"/>
  <c r="F557"/>
  <c r="H558" s="1"/>
  <c r="C547" a="1"/>
  <c r="G547"/>
  <c r="F547"/>
  <c r="H548" s="1"/>
  <c r="C537" a="1"/>
  <c r="G537"/>
  <c r="I538" s="1"/>
  <c r="F537"/>
  <c r="H538" s="1"/>
  <c r="C527" a="1"/>
  <c r="K530"/>
  <c r="K529"/>
  <c r="K528"/>
  <c r="K527"/>
  <c r="G527"/>
  <c r="I528" s="1"/>
  <c r="F527"/>
  <c r="H528" s="1"/>
  <c r="C517" a="1"/>
  <c r="G517"/>
  <c r="F517"/>
  <c r="H518" s="1"/>
  <c r="C507" a="1"/>
  <c r="G507"/>
  <c r="F507"/>
  <c r="H508" s="1"/>
  <c r="C497" a="1"/>
  <c r="K498"/>
  <c r="K497"/>
  <c r="G497"/>
  <c r="I498" s="1"/>
  <c r="F497"/>
  <c r="H498" s="1"/>
  <c r="C487" a="1"/>
  <c r="I488"/>
  <c r="H488"/>
  <c r="G487"/>
  <c r="F487"/>
  <c r="F477"/>
  <c r="C477" a="1"/>
  <c r="G477"/>
  <c r="I478" s="1"/>
  <c r="F470" a="1"/>
  <c r="F470"/>
  <c r="F471"/>
  <c r="H468"/>
  <c r="G467"/>
  <c r="I468" s="1"/>
  <c r="F467"/>
  <c r="N438"/>
  <c r="N440"/>
  <c r="N442"/>
  <c r="N444"/>
  <c r="N436"/>
  <c r="L431"/>
  <c r="A442" s="1"/>
  <c r="A453" s="1"/>
  <c r="E427"/>
  <c r="F427"/>
  <c r="I429"/>
  <c r="C430"/>
  <c r="D430"/>
  <c r="A433"/>
  <c r="B433"/>
  <c r="E433"/>
  <c r="J425"/>
  <c r="J391"/>
  <c r="I426" s="1"/>
  <c r="K391"/>
  <c r="J426" s="1"/>
  <c r="F392"/>
  <c r="G392"/>
  <c r="F393"/>
  <c r="E428" s="1"/>
  <c r="G393"/>
  <c r="F428" s="1"/>
  <c r="D394"/>
  <c r="C429" s="1"/>
  <c r="E394"/>
  <c r="D429" s="1"/>
  <c r="J394"/>
  <c r="K394"/>
  <c r="J429" s="1"/>
  <c r="D395"/>
  <c r="E395"/>
  <c r="J395"/>
  <c r="I430" s="1"/>
  <c r="K395"/>
  <c r="J430" s="1"/>
  <c r="B398"/>
  <c r="C398"/>
  <c r="F398"/>
  <c r="G398"/>
  <c r="F433" s="1"/>
  <c r="B399"/>
  <c r="A434" s="1"/>
  <c r="C399"/>
  <c r="B434" s="1"/>
  <c r="F399"/>
  <c r="E434" s="1"/>
  <c r="G399"/>
  <c r="F434" s="1"/>
  <c r="J390"/>
  <c r="I425" s="1"/>
  <c r="K390"/>
  <c r="L390" a="1"/>
  <c r="L396" s="1"/>
  <c r="L377" a="1"/>
  <c r="L383" s="1"/>
  <c r="L365" a="1"/>
  <c r="L371" s="1"/>
  <c r="L353" a="1"/>
  <c r="L359" s="1"/>
  <c r="L342"/>
  <c r="L341" a="1"/>
  <c r="L347" s="1"/>
  <c r="L329" a="1"/>
  <c r="L335" s="1"/>
  <c r="L321"/>
  <c r="L317" a="1"/>
  <c r="L323" s="1"/>
  <c r="L305"/>
  <c r="L305" a="1"/>
  <c r="L311" s="1"/>
  <c r="L293" a="1"/>
  <c r="L299" s="1"/>
  <c r="L281" a="1"/>
  <c r="L287" s="1"/>
  <c r="L269" a="1"/>
  <c r="L277" s="1"/>
  <c r="L257" a="1"/>
  <c r="L264" s="1"/>
  <c r="L244" a="1"/>
  <c r="L246" s="1"/>
  <c r="G224"/>
  <c r="B225"/>
  <c r="G225"/>
  <c r="B210"/>
  <c r="G210"/>
  <c r="G209"/>
  <c r="B194"/>
  <c r="G194"/>
  <c r="G193"/>
  <c r="B179"/>
  <c r="G179"/>
  <c r="G178"/>
  <c r="B164"/>
  <c r="G164"/>
  <c r="G163"/>
  <c r="G149"/>
  <c r="G148"/>
  <c r="G134"/>
  <c r="G133"/>
  <c r="G119"/>
  <c r="G118"/>
  <c r="G104"/>
  <c r="G103"/>
  <c r="G86"/>
  <c r="G85"/>
  <c r="G71"/>
  <c r="G70"/>
  <c r="G56"/>
  <c r="G55"/>
  <c r="B56"/>
  <c r="B71" s="1"/>
  <c r="B86" s="1"/>
  <c r="B104" s="1"/>
  <c r="B119" s="1"/>
  <c r="B134" s="1"/>
  <c r="B149" s="1"/>
  <c r="L258" i="2" l="1"/>
  <c r="L330"/>
  <c r="L262"/>
  <c r="R720"/>
  <c r="R651"/>
  <c r="R765"/>
  <c r="R792"/>
  <c r="R788"/>
  <c r="R679"/>
  <c r="R816"/>
  <c r="R708"/>
  <c r="L378"/>
  <c r="R698"/>
  <c r="R797"/>
  <c r="R706"/>
  <c r="L257"/>
  <c r="L269"/>
  <c r="R699"/>
  <c r="R715"/>
  <c r="R751"/>
  <c r="R787"/>
  <c r="R799"/>
  <c r="R618"/>
  <c r="S835"/>
  <c r="L385"/>
  <c r="R759"/>
  <c r="L335"/>
  <c r="L383"/>
  <c r="R610"/>
  <c r="R704"/>
  <c r="R758"/>
  <c r="R793"/>
  <c r="R805"/>
  <c r="S827"/>
  <c r="L350"/>
  <c r="L337"/>
  <c r="L346"/>
  <c r="R615"/>
  <c r="S834"/>
  <c r="L286"/>
  <c r="L343"/>
  <c r="L263"/>
  <c r="L281"/>
  <c r="L331"/>
  <c r="L342"/>
  <c r="L379"/>
  <c r="F530" a="1"/>
  <c r="F530" s="1"/>
  <c r="R608"/>
  <c r="R694"/>
  <c r="R700"/>
  <c r="R711"/>
  <c r="R725"/>
  <c r="R753"/>
  <c r="S826"/>
  <c r="B416"/>
  <c r="N426" s="1"/>
  <c r="N437" s="1"/>
  <c r="C868"/>
  <c r="G869" s="1"/>
  <c r="L299"/>
  <c r="L398"/>
  <c r="L433" s="1"/>
  <c r="A444" s="1"/>
  <c r="A455" s="1"/>
  <c r="R593"/>
  <c r="R598"/>
  <c r="R603"/>
  <c r="R738"/>
  <c r="R745"/>
  <c r="L249"/>
  <c r="L290"/>
  <c r="L298"/>
  <c r="L359"/>
  <c r="R591"/>
  <c r="R597"/>
  <c r="R602"/>
  <c r="R690"/>
  <c r="R813"/>
  <c r="L246"/>
  <c r="L261"/>
  <c r="L266"/>
  <c r="L277"/>
  <c r="L283"/>
  <c r="L289"/>
  <c r="L295"/>
  <c r="L329"/>
  <c r="L334"/>
  <c r="L347"/>
  <c r="L356"/>
  <c r="L377"/>
  <c r="L382"/>
  <c r="L393"/>
  <c r="L428" s="1"/>
  <c r="A439" s="1"/>
  <c r="A450" s="1"/>
  <c r="R590"/>
  <c r="R595"/>
  <c r="R601"/>
  <c r="R607"/>
  <c r="R614"/>
  <c r="R620"/>
  <c r="R663"/>
  <c r="R674"/>
  <c r="R684"/>
  <c r="R717"/>
  <c r="R723"/>
  <c r="R728"/>
  <c r="R734"/>
  <c r="R741"/>
  <c r="R757"/>
  <c r="R763"/>
  <c r="R771"/>
  <c r="R778"/>
  <c r="R791"/>
  <c r="R796"/>
  <c r="R801"/>
  <c r="R809"/>
  <c r="S831"/>
  <c r="S839"/>
  <c r="L250"/>
  <c r="R668"/>
  <c r="R775"/>
  <c r="R782"/>
  <c r="L285"/>
  <c r="L394"/>
  <c r="L429" s="1"/>
  <c r="A440" s="1"/>
  <c r="A451" s="1"/>
  <c r="B405"/>
  <c r="R667"/>
  <c r="R719"/>
  <c r="R724"/>
  <c r="R729"/>
  <c r="R736"/>
  <c r="R744"/>
  <c r="R772"/>
  <c r="R780"/>
  <c r="L245"/>
  <c r="L253"/>
  <c r="L259"/>
  <c r="L265"/>
  <c r="L272"/>
  <c r="L282"/>
  <c r="L287"/>
  <c r="L294"/>
  <c r="L302"/>
  <c r="L333"/>
  <c r="L338"/>
  <c r="L381"/>
  <c r="L386"/>
  <c r="R589"/>
  <c r="R594"/>
  <c r="R599"/>
  <c r="R612"/>
  <c r="R662"/>
  <c r="R672"/>
  <c r="R703"/>
  <c r="R716"/>
  <c r="R721"/>
  <c r="R727"/>
  <c r="R733"/>
  <c r="R740"/>
  <c r="R754"/>
  <c r="R770"/>
  <c r="R776"/>
  <c r="R789"/>
  <c r="R795"/>
  <c r="R800"/>
  <c r="R808"/>
  <c r="S830"/>
  <c r="S838"/>
  <c r="B418"/>
  <c r="N430" s="1"/>
  <c r="N441" s="1"/>
  <c r="B412"/>
  <c r="B79"/>
  <c r="E113"/>
  <c r="G285" s="1"/>
  <c r="E66"/>
  <c r="E96"/>
  <c r="E272" s="1"/>
  <c r="E129"/>
  <c r="I300" s="1"/>
  <c r="C95"/>
  <c r="C271" s="1"/>
  <c r="C392" s="1"/>
  <c r="B427" s="1"/>
  <c r="B65"/>
  <c r="E79"/>
  <c r="E112"/>
  <c r="D144"/>
  <c r="J314" s="1"/>
  <c r="C143"/>
  <c r="I313" s="1"/>
  <c r="I398" s="1"/>
  <c r="H433" s="1"/>
  <c r="C142"/>
  <c r="I312" s="1"/>
  <c r="B70"/>
  <c r="B144"/>
  <c r="H314" s="1"/>
  <c r="H399" s="1"/>
  <c r="G434" s="1"/>
  <c r="D113"/>
  <c r="F285" s="1"/>
  <c r="B95"/>
  <c r="B271" s="1"/>
  <c r="B392" s="1"/>
  <c r="A427" s="1"/>
  <c r="C81"/>
  <c r="D64"/>
  <c r="B60"/>
  <c r="C144"/>
  <c r="I314" s="1"/>
  <c r="I399" s="1"/>
  <c r="H434" s="1"/>
  <c r="C60"/>
  <c r="B142"/>
  <c r="H312" s="1"/>
  <c r="D95"/>
  <c r="D271" s="1"/>
  <c r="D93"/>
  <c r="D269" s="1"/>
  <c r="D390" s="1"/>
  <c r="C425" s="1"/>
  <c r="B59"/>
  <c r="D143"/>
  <c r="J313" s="1"/>
  <c r="B141"/>
  <c r="D128"/>
  <c r="H299" s="1"/>
  <c r="B113"/>
  <c r="C66"/>
  <c r="C64"/>
  <c r="C59"/>
  <c r="D142"/>
  <c r="J312" s="1"/>
  <c r="J397" s="1"/>
  <c r="I432" s="1"/>
  <c r="C141"/>
  <c r="I311" s="1"/>
  <c r="B96"/>
  <c r="B272" s="1"/>
  <c r="B393" s="1"/>
  <c r="A428" s="1"/>
  <c r="B94"/>
  <c r="B270" s="1"/>
  <c r="B93"/>
  <c r="B269" s="1"/>
  <c r="C79"/>
  <c r="D66"/>
  <c r="D65"/>
  <c r="D63"/>
  <c r="L374"/>
  <c r="L370"/>
  <c r="L366"/>
  <c r="L371"/>
  <c r="L367"/>
  <c r="L313"/>
  <c r="L309"/>
  <c r="L305"/>
  <c r="L314"/>
  <c r="L310"/>
  <c r="L306"/>
  <c r="R637"/>
  <c r="R633"/>
  <c r="R629"/>
  <c r="R625"/>
  <c r="R639"/>
  <c r="R634"/>
  <c r="R628"/>
  <c r="R638"/>
  <c r="R632"/>
  <c r="R627"/>
  <c r="R640"/>
  <c r="R630"/>
  <c r="R631"/>
  <c r="B129"/>
  <c r="F300" s="1"/>
  <c r="F397" s="1"/>
  <c r="E432" s="1"/>
  <c r="B128"/>
  <c r="F299" s="1"/>
  <c r="F396" s="1"/>
  <c r="E431" s="1"/>
  <c r="B127"/>
  <c r="F298" s="1"/>
  <c r="B126"/>
  <c r="E143"/>
  <c r="K313" s="1"/>
  <c r="E141"/>
  <c r="K311" s="1"/>
  <c r="K396" s="1"/>
  <c r="J431" s="1"/>
  <c r="L361"/>
  <c r="L357"/>
  <c r="L353"/>
  <c r="L362"/>
  <c r="L358"/>
  <c r="L354"/>
  <c r="L399"/>
  <c r="L434" s="1"/>
  <c r="A445" s="1"/>
  <c r="A456" s="1"/>
  <c r="L395"/>
  <c r="L430" s="1"/>
  <c r="A441" s="1"/>
  <c r="A452" s="1"/>
  <c r="L391"/>
  <c r="L426" s="1"/>
  <c r="A437" s="1"/>
  <c r="A448" s="1"/>
  <c r="L396"/>
  <c r="L431" s="1"/>
  <c r="A442" s="1"/>
  <c r="A453" s="1"/>
  <c r="L392"/>
  <c r="L427" s="1"/>
  <c r="A438" s="1"/>
  <c r="A449" s="1"/>
  <c r="C80"/>
  <c r="B112"/>
  <c r="C126"/>
  <c r="G297" s="1"/>
  <c r="E128"/>
  <c r="I299" s="1"/>
  <c r="L372"/>
  <c r="B417"/>
  <c r="N428" s="1"/>
  <c r="N439" s="1"/>
  <c r="B78"/>
  <c r="B80"/>
  <c r="B81"/>
  <c r="E93"/>
  <c r="E269" s="1"/>
  <c r="E390" s="1"/>
  <c r="D425" s="1"/>
  <c r="E95"/>
  <c r="E271" s="1"/>
  <c r="D114"/>
  <c r="F286" s="1"/>
  <c r="E144"/>
  <c r="K314" s="1"/>
  <c r="L312"/>
  <c r="L321"/>
  <c r="L369"/>
  <c r="B64"/>
  <c r="B66"/>
  <c r="E78"/>
  <c r="E80"/>
  <c r="C257" s="1"/>
  <c r="E81"/>
  <c r="C258" s="1"/>
  <c r="D94"/>
  <c r="D270" s="1"/>
  <c r="D391" s="1"/>
  <c r="C426" s="1"/>
  <c r="D96"/>
  <c r="D272" s="1"/>
  <c r="D111"/>
  <c r="C128"/>
  <c r="G299" s="1"/>
  <c r="G396" s="1"/>
  <c r="F431" s="1"/>
  <c r="D129"/>
  <c r="H300" s="1"/>
  <c r="E63"/>
  <c r="E64"/>
  <c r="E65"/>
  <c r="D78"/>
  <c r="D79"/>
  <c r="D80"/>
  <c r="B257" s="1"/>
  <c r="D81"/>
  <c r="B258" s="1"/>
  <c r="C93"/>
  <c r="C269" s="1"/>
  <c r="C94"/>
  <c r="C270" s="1"/>
  <c r="C96"/>
  <c r="C272" s="1"/>
  <c r="C393" s="1"/>
  <c r="B428" s="1"/>
  <c r="B111"/>
  <c r="D112"/>
  <c r="D126"/>
  <c r="H297" s="1"/>
  <c r="H394" s="1"/>
  <c r="G429" s="1"/>
  <c r="E127"/>
  <c r="I298" s="1"/>
  <c r="I395" s="1"/>
  <c r="H430" s="1"/>
  <c r="C129"/>
  <c r="G300" s="1"/>
  <c r="G397" s="1"/>
  <c r="F432" s="1"/>
  <c r="D141"/>
  <c r="J311" s="1"/>
  <c r="J396" s="1"/>
  <c r="I431" s="1"/>
  <c r="B143"/>
  <c r="H313" s="1"/>
  <c r="H398" s="1"/>
  <c r="G433" s="1"/>
  <c r="L308"/>
  <c r="L317"/>
  <c r="L360"/>
  <c r="L365"/>
  <c r="L373"/>
  <c r="L397"/>
  <c r="L432" s="1"/>
  <c r="A443" s="1"/>
  <c r="A454" s="1"/>
  <c r="R635"/>
  <c r="C114"/>
  <c r="C112"/>
  <c r="L326"/>
  <c r="L322"/>
  <c r="L318"/>
  <c r="L323"/>
  <c r="L319"/>
  <c r="C113"/>
  <c r="C111"/>
  <c r="L278"/>
  <c r="L274"/>
  <c r="L270"/>
  <c r="L275"/>
  <c r="L271"/>
  <c r="R657"/>
  <c r="R653"/>
  <c r="R649"/>
  <c r="R645"/>
  <c r="R655"/>
  <c r="R650"/>
  <c r="R644"/>
  <c r="R654"/>
  <c r="R648"/>
  <c r="R643"/>
  <c r="R656"/>
  <c r="R646"/>
  <c r="R658"/>
  <c r="R647"/>
  <c r="C78"/>
  <c r="E114"/>
  <c r="G286" s="1"/>
  <c r="D127"/>
  <c r="H298" s="1"/>
  <c r="H395" s="1"/>
  <c r="G430" s="1"/>
  <c r="L324"/>
  <c r="C63"/>
  <c r="C65"/>
  <c r="E94"/>
  <c r="E270" s="1"/>
  <c r="E391" s="1"/>
  <c r="D426" s="1"/>
  <c r="E111"/>
  <c r="C127"/>
  <c r="G298" s="1"/>
  <c r="B63"/>
  <c r="B114"/>
  <c r="E126"/>
  <c r="I297" s="1"/>
  <c r="I394" s="1"/>
  <c r="H429" s="1"/>
  <c r="L276"/>
  <c r="L311"/>
  <c r="L320"/>
  <c r="L368"/>
  <c r="R636"/>
  <c r="R693"/>
  <c r="R689"/>
  <c r="R685"/>
  <c r="R681"/>
  <c r="R692"/>
  <c r="R687"/>
  <c r="R682"/>
  <c r="R691"/>
  <c r="R686"/>
  <c r="R680"/>
  <c r="E142"/>
  <c r="K312" s="1"/>
  <c r="K397" s="1"/>
  <c r="J432" s="1"/>
  <c r="L244"/>
  <c r="L248"/>
  <c r="L252"/>
  <c r="L260"/>
  <c r="L284"/>
  <c r="L293"/>
  <c r="L297"/>
  <c r="L301"/>
  <c r="L332"/>
  <c r="L341"/>
  <c r="L345"/>
  <c r="L349"/>
  <c r="L380"/>
  <c r="R688"/>
  <c r="H468"/>
  <c r="F470" s="1" a="1"/>
  <c r="L247"/>
  <c r="L296"/>
  <c r="L344"/>
  <c r="R621"/>
  <c r="R617"/>
  <c r="R613"/>
  <c r="R609"/>
  <c r="R709"/>
  <c r="R705"/>
  <c r="R701"/>
  <c r="R697"/>
  <c r="R747"/>
  <c r="R743"/>
  <c r="R739"/>
  <c r="R735"/>
  <c r="R764"/>
  <c r="R760"/>
  <c r="R756"/>
  <c r="R752"/>
  <c r="R781"/>
  <c r="R777"/>
  <c r="R773"/>
  <c r="R769"/>
  <c r="R819"/>
  <c r="R815"/>
  <c r="R811"/>
  <c r="R807"/>
  <c r="R818"/>
  <c r="R814"/>
  <c r="R810"/>
  <c r="R806"/>
  <c r="R611"/>
  <c r="R616"/>
  <c r="R622"/>
  <c r="R664"/>
  <c r="R670"/>
  <c r="R702"/>
  <c r="R707"/>
  <c r="R712"/>
  <c r="R737"/>
  <c r="R742"/>
  <c r="R748"/>
  <c r="R755"/>
  <c r="R761"/>
  <c r="R766"/>
  <c r="R774"/>
  <c r="R779"/>
  <c r="R784"/>
  <c r="R812"/>
  <c r="R820"/>
  <c r="R673"/>
  <c r="R669"/>
  <c r="R665"/>
  <c r="R661"/>
  <c r="R666"/>
  <c r="R671"/>
  <c r="R676"/>
  <c r="R592"/>
  <c r="R596"/>
  <c r="R600"/>
  <c r="R718"/>
  <c r="R722"/>
  <c r="R726"/>
  <c r="R790"/>
  <c r="R794"/>
  <c r="R798"/>
  <c r="S828"/>
  <c r="S832"/>
  <c r="S836"/>
  <c r="S840"/>
  <c r="S825"/>
  <c r="S829"/>
  <c r="S833"/>
  <c r="V839" i="1"/>
  <c r="V835"/>
  <c r="V831"/>
  <c r="G839"/>
  <c r="O834"/>
  <c r="G833"/>
  <c r="K830"/>
  <c r="K829"/>
  <c r="K826"/>
  <c r="G826"/>
  <c r="K825"/>
  <c r="H840"/>
  <c r="D840"/>
  <c r="H839"/>
  <c r="D839"/>
  <c r="D838"/>
  <c r="D837"/>
  <c r="D836"/>
  <c r="D835"/>
  <c r="H834"/>
  <c r="D834"/>
  <c r="H833"/>
  <c r="D833"/>
  <c r="D832"/>
  <c r="D831"/>
  <c r="D830"/>
  <c r="D829"/>
  <c r="H826"/>
  <c r="H825"/>
  <c r="F840"/>
  <c r="F839"/>
  <c r="F838"/>
  <c r="F837"/>
  <c r="J836"/>
  <c r="J835"/>
  <c r="J834"/>
  <c r="J833"/>
  <c r="F832"/>
  <c r="F831"/>
  <c r="J828"/>
  <c r="J827"/>
  <c r="J826"/>
  <c r="J825"/>
  <c r="K839"/>
  <c r="C839"/>
  <c r="K837"/>
  <c r="C837"/>
  <c r="C835"/>
  <c r="G825"/>
  <c r="E840"/>
  <c r="E839"/>
  <c r="E838"/>
  <c r="E837"/>
  <c r="Q836"/>
  <c r="Q835"/>
  <c r="Q834"/>
  <c r="Q833"/>
  <c r="E832"/>
  <c r="E831"/>
  <c r="Q830"/>
  <c r="Q829"/>
  <c r="Q828"/>
  <c r="Q827"/>
  <c r="Q826"/>
  <c r="Q825"/>
  <c r="S827"/>
  <c r="S831"/>
  <c r="S839"/>
  <c r="S826"/>
  <c r="S830"/>
  <c r="S834"/>
  <c r="S838"/>
  <c r="S828"/>
  <c r="S832"/>
  <c r="S836"/>
  <c r="S840"/>
  <c r="S835"/>
  <c r="S825"/>
  <c r="S829"/>
  <c r="S833"/>
  <c r="F820"/>
  <c r="G840" s="1"/>
  <c r="F819"/>
  <c r="B815"/>
  <c r="B814"/>
  <c r="C834" s="1"/>
  <c r="F813"/>
  <c r="B813"/>
  <c r="C833" s="1"/>
  <c r="J812"/>
  <c r="K832" s="1"/>
  <c r="J811"/>
  <c r="K831" s="1"/>
  <c r="B811"/>
  <c r="C831" s="1"/>
  <c r="J810"/>
  <c r="B810"/>
  <c r="C830" s="1"/>
  <c r="J809"/>
  <c r="B809"/>
  <c r="C829" s="1"/>
  <c r="N808"/>
  <c r="O828" s="1"/>
  <c r="N807"/>
  <c r="O827" s="1"/>
  <c r="N806"/>
  <c r="O826" s="1"/>
  <c r="J806"/>
  <c r="F806"/>
  <c r="N805"/>
  <c r="O825" s="1"/>
  <c r="J805"/>
  <c r="K820"/>
  <c r="L840" s="1"/>
  <c r="G820"/>
  <c r="C820"/>
  <c r="K819"/>
  <c r="L839" s="1"/>
  <c r="G819"/>
  <c r="C819"/>
  <c r="K818"/>
  <c r="L838" s="1"/>
  <c r="C818"/>
  <c r="K817"/>
  <c r="L837" s="1"/>
  <c r="C817"/>
  <c r="C816"/>
  <c r="C815"/>
  <c r="O814"/>
  <c r="P834" s="1"/>
  <c r="G814"/>
  <c r="C814"/>
  <c r="O813"/>
  <c r="P833" s="1"/>
  <c r="G813"/>
  <c r="C813"/>
  <c r="K812"/>
  <c r="L832" s="1"/>
  <c r="C812"/>
  <c r="K811"/>
  <c r="L831" s="1"/>
  <c r="C811"/>
  <c r="K810"/>
  <c r="L830" s="1"/>
  <c r="C810"/>
  <c r="K809"/>
  <c r="L829" s="1"/>
  <c r="C809"/>
  <c r="O808"/>
  <c r="P828" s="1"/>
  <c r="O807"/>
  <c r="P827" s="1"/>
  <c r="O806"/>
  <c r="P826" s="1"/>
  <c r="K806"/>
  <c r="L826" s="1"/>
  <c r="G806"/>
  <c r="O805"/>
  <c r="P825" s="1"/>
  <c r="K805"/>
  <c r="L825" s="1"/>
  <c r="G805"/>
  <c r="M820"/>
  <c r="N840" s="1"/>
  <c r="E820"/>
  <c r="M819"/>
  <c r="N839" s="1"/>
  <c r="E819"/>
  <c r="E818"/>
  <c r="E817"/>
  <c r="Q816"/>
  <c r="R836" s="1"/>
  <c r="I816"/>
  <c r="Q815"/>
  <c r="R835" s="1"/>
  <c r="I815"/>
  <c r="Q814"/>
  <c r="R834" s="1"/>
  <c r="I814"/>
  <c r="Q813"/>
  <c r="R833" s="1"/>
  <c r="I813"/>
  <c r="M812"/>
  <c r="N832" s="1"/>
  <c r="E812"/>
  <c r="M811"/>
  <c r="N831" s="1"/>
  <c r="E811"/>
  <c r="Q810"/>
  <c r="R830" s="1"/>
  <c r="Q809"/>
  <c r="R829" s="1"/>
  <c r="Q808"/>
  <c r="R828" s="1"/>
  <c r="I808"/>
  <c r="Q807"/>
  <c r="R827" s="1"/>
  <c r="I807"/>
  <c r="Q806"/>
  <c r="R826" s="1"/>
  <c r="M806"/>
  <c r="N826" s="1"/>
  <c r="I806"/>
  <c r="Q805"/>
  <c r="R825" s="1"/>
  <c r="M805"/>
  <c r="N825" s="1"/>
  <c r="I805"/>
  <c r="J820"/>
  <c r="K840" s="1"/>
  <c r="B820"/>
  <c r="C840" s="1"/>
  <c r="J819"/>
  <c r="B819"/>
  <c r="J818"/>
  <c r="K838" s="1"/>
  <c r="B818"/>
  <c r="C838" s="1"/>
  <c r="J817"/>
  <c r="B817"/>
  <c r="B816"/>
  <c r="C836" s="1"/>
  <c r="N814"/>
  <c r="F814"/>
  <c r="G834" s="1"/>
  <c r="N813"/>
  <c r="O833" s="1"/>
  <c r="B812"/>
  <c r="C832" s="1"/>
  <c r="F805"/>
  <c r="L820"/>
  <c r="M840" s="1"/>
  <c r="D820"/>
  <c r="L819"/>
  <c r="M839" s="1"/>
  <c r="D819"/>
  <c r="D818"/>
  <c r="D817"/>
  <c r="P816"/>
  <c r="H816"/>
  <c r="I836" s="1"/>
  <c r="P815"/>
  <c r="H815"/>
  <c r="I835" s="1"/>
  <c r="P814"/>
  <c r="H814"/>
  <c r="I834" s="1"/>
  <c r="P813"/>
  <c r="H813"/>
  <c r="I833" s="1"/>
  <c r="L812"/>
  <c r="M832" s="1"/>
  <c r="D812"/>
  <c r="L811"/>
  <c r="M831" s="1"/>
  <c r="D811"/>
  <c r="P810"/>
  <c r="P809"/>
  <c r="P808"/>
  <c r="H808"/>
  <c r="I828" s="1"/>
  <c r="P807"/>
  <c r="H807"/>
  <c r="I827" s="1"/>
  <c r="P806"/>
  <c r="L806"/>
  <c r="M826" s="1"/>
  <c r="H806"/>
  <c r="I826" s="1"/>
  <c r="P805"/>
  <c r="L805"/>
  <c r="M825" s="1"/>
  <c r="H805"/>
  <c r="I825" s="1"/>
  <c r="R808"/>
  <c r="R812"/>
  <c r="R816"/>
  <c r="R820"/>
  <c r="R807"/>
  <c r="R811"/>
  <c r="R815"/>
  <c r="R819"/>
  <c r="R806"/>
  <c r="R810"/>
  <c r="R814"/>
  <c r="R818"/>
  <c r="R805"/>
  <c r="R809"/>
  <c r="R813"/>
  <c r="R790"/>
  <c r="R794"/>
  <c r="R798"/>
  <c r="R802"/>
  <c r="R788"/>
  <c r="R792"/>
  <c r="R796"/>
  <c r="R800"/>
  <c r="R789"/>
  <c r="R793"/>
  <c r="R797"/>
  <c r="R801"/>
  <c r="R787"/>
  <c r="R791"/>
  <c r="R795"/>
  <c r="R772"/>
  <c r="R776"/>
  <c r="R780"/>
  <c r="R784"/>
  <c r="R770"/>
  <c r="R774"/>
  <c r="R778"/>
  <c r="R782"/>
  <c r="R771"/>
  <c r="R775"/>
  <c r="R779"/>
  <c r="R783"/>
  <c r="R769"/>
  <c r="R773"/>
  <c r="R777"/>
  <c r="R762"/>
  <c r="R752"/>
  <c r="R756"/>
  <c r="R760"/>
  <c r="R764"/>
  <c r="R754"/>
  <c r="R758"/>
  <c r="R766"/>
  <c r="R753"/>
  <c r="R757"/>
  <c r="R761"/>
  <c r="R765"/>
  <c r="R751"/>
  <c r="R755"/>
  <c r="R759"/>
  <c r="R736"/>
  <c r="R740"/>
  <c r="R744"/>
  <c r="R748"/>
  <c r="R734"/>
  <c r="R738"/>
  <c r="R742"/>
  <c r="R746"/>
  <c r="R735"/>
  <c r="R739"/>
  <c r="R743"/>
  <c r="R747"/>
  <c r="R733"/>
  <c r="R737"/>
  <c r="R741"/>
  <c r="R718"/>
  <c r="R722"/>
  <c r="R726"/>
  <c r="R730"/>
  <c r="R716"/>
  <c r="R720"/>
  <c r="R724"/>
  <c r="R728"/>
  <c r="R717"/>
  <c r="R721"/>
  <c r="R725"/>
  <c r="R729"/>
  <c r="R715"/>
  <c r="R719"/>
  <c r="R723"/>
  <c r="R700"/>
  <c r="R704"/>
  <c r="R708"/>
  <c r="R712"/>
  <c r="R699"/>
  <c r="R703"/>
  <c r="R707"/>
  <c r="R711"/>
  <c r="R709"/>
  <c r="R698"/>
  <c r="R702"/>
  <c r="R706"/>
  <c r="R682"/>
  <c r="R686"/>
  <c r="R690"/>
  <c r="R694"/>
  <c r="R681"/>
  <c r="R685"/>
  <c r="R689"/>
  <c r="R693"/>
  <c r="R691"/>
  <c r="R680"/>
  <c r="R684"/>
  <c r="R688"/>
  <c r="R664"/>
  <c r="R668"/>
  <c r="R672"/>
  <c r="R676"/>
  <c r="R663"/>
  <c r="R667"/>
  <c r="R671"/>
  <c r="R675"/>
  <c r="R662"/>
  <c r="R666"/>
  <c r="R670"/>
  <c r="R650"/>
  <c r="R658"/>
  <c r="R645"/>
  <c r="R649"/>
  <c r="R653"/>
  <c r="R657"/>
  <c r="R647"/>
  <c r="R651"/>
  <c r="R655"/>
  <c r="R646"/>
  <c r="R654"/>
  <c r="R644"/>
  <c r="R648"/>
  <c r="R652"/>
  <c r="R628"/>
  <c r="R632"/>
  <c r="R636"/>
  <c r="R640"/>
  <c r="R627"/>
  <c r="R631"/>
  <c r="R635"/>
  <c r="R639"/>
  <c r="R629"/>
  <c r="R633"/>
  <c r="R637"/>
  <c r="R626"/>
  <c r="R630"/>
  <c r="R634"/>
  <c r="R609"/>
  <c r="R613"/>
  <c r="R621"/>
  <c r="R608"/>
  <c r="R612"/>
  <c r="R616"/>
  <c r="R620"/>
  <c r="R610"/>
  <c r="R614"/>
  <c r="R618"/>
  <c r="R622"/>
  <c r="R617"/>
  <c r="R607"/>
  <c r="R611"/>
  <c r="R615"/>
  <c r="R602"/>
  <c r="R603"/>
  <c r="R599"/>
  <c r="R595"/>
  <c r="I558"/>
  <c r="I548"/>
  <c r="F530" a="1"/>
  <c r="I518"/>
  <c r="I508"/>
  <c r="H478"/>
  <c r="L258"/>
  <c r="L326"/>
  <c r="L345"/>
  <c r="L314"/>
  <c r="L290"/>
  <c r="L285"/>
  <c r="L265"/>
  <c r="L282"/>
  <c r="L318"/>
  <c r="L259"/>
  <c r="L281"/>
  <c r="L350"/>
  <c r="L358"/>
  <c r="L261"/>
  <c r="L293"/>
  <c r="L306"/>
  <c r="L322"/>
  <c r="L346"/>
  <c r="L353"/>
  <c r="L361"/>
  <c r="L310"/>
  <c r="L357"/>
  <c r="L257"/>
  <c r="L263"/>
  <c r="L286"/>
  <c r="L294"/>
  <c r="L309"/>
  <c r="L317"/>
  <c r="L325"/>
  <c r="L341"/>
  <c r="L349"/>
  <c r="L354"/>
  <c r="L362"/>
  <c r="L390"/>
  <c r="L425" s="1"/>
  <c r="A436" s="1"/>
  <c r="A447" s="1"/>
  <c r="L394"/>
  <c r="L429" s="1"/>
  <c r="A440" s="1"/>
  <c r="A451" s="1"/>
  <c r="L398"/>
  <c r="L433" s="1"/>
  <c r="A444" s="1"/>
  <c r="A455" s="1"/>
  <c r="L393"/>
  <c r="L428" s="1"/>
  <c r="A439" s="1"/>
  <c r="A450" s="1"/>
  <c r="L397"/>
  <c r="L432" s="1"/>
  <c r="A443" s="1"/>
  <c r="A454" s="1"/>
  <c r="L391"/>
  <c r="L426" s="1"/>
  <c r="A437" s="1"/>
  <c r="A448" s="1"/>
  <c r="L395"/>
  <c r="L430" s="1"/>
  <c r="A441" s="1"/>
  <c r="A452" s="1"/>
  <c r="L399"/>
  <c r="L434" s="1"/>
  <c r="A445" s="1"/>
  <c r="A456" s="1"/>
  <c r="L392"/>
  <c r="L427" s="1"/>
  <c r="A438" s="1"/>
  <c r="A449" s="1"/>
  <c r="L384"/>
  <c r="L378"/>
  <c r="L382"/>
  <c r="L386"/>
  <c r="L377"/>
  <c r="L381"/>
  <c r="L385"/>
  <c r="L380"/>
  <c r="L379"/>
  <c r="L368"/>
  <c r="L372"/>
  <c r="L366"/>
  <c r="L370"/>
  <c r="L374"/>
  <c r="L365"/>
  <c r="L369"/>
  <c r="L373"/>
  <c r="L367"/>
  <c r="L356"/>
  <c r="L360"/>
  <c r="L355"/>
  <c r="L344"/>
  <c r="L348"/>
  <c r="L343"/>
  <c r="L336"/>
  <c r="L330"/>
  <c r="L334"/>
  <c r="L338"/>
  <c r="L329"/>
  <c r="L333"/>
  <c r="L337"/>
  <c r="L332"/>
  <c r="L331"/>
  <c r="L320"/>
  <c r="L324"/>
  <c r="L319"/>
  <c r="L308"/>
  <c r="L312"/>
  <c r="L313"/>
  <c r="L307"/>
  <c r="L296"/>
  <c r="L300"/>
  <c r="L298"/>
  <c r="L302"/>
  <c r="L297"/>
  <c r="L301"/>
  <c r="L295"/>
  <c r="L284"/>
  <c r="L288"/>
  <c r="L289"/>
  <c r="L283"/>
  <c r="L272"/>
  <c r="L276"/>
  <c r="L270"/>
  <c r="L274"/>
  <c r="L278"/>
  <c r="L271"/>
  <c r="L275"/>
  <c r="L269"/>
  <c r="L273"/>
  <c r="L262"/>
  <c r="L266"/>
  <c r="L260"/>
  <c r="L251"/>
  <c r="L247"/>
  <c r="L252"/>
  <c r="L248"/>
  <c r="L244"/>
  <c r="L253"/>
  <c r="L249"/>
  <c r="L245"/>
  <c r="L250"/>
  <c r="B70"/>
  <c r="F20"/>
  <c r="B410" s="1"/>
  <c r="B411" s="1"/>
  <c r="F19"/>
  <c r="F405" s="1"/>
  <c r="B19"/>
  <c r="B54" s="1"/>
  <c r="F531" i="2" l="1"/>
  <c r="B407"/>
  <c r="C866" s="1"/>
  <c r="G866" s="1"/>
  <c r="C864"/>
  <c r="V825" a="1"/>
  <c r="V836" s="1"/>
  <c r="C467" a="1"/>
  <c r="D467" s="1"/>
  <c r="D470" s="1"/>
  <c r="F470"/>
  <c r="F471"/>
  <c r="V832"/>
  <c r="F629" a="1"/>
  <c r="B75"/>
  <c r="C75"/>
  <c r="B74"/>
  <c r="B85"/>
  <c r="C74"/>
  <c r="B413"/>
  <c r="B420" s="1"/>
  <c r="N434" s="1"/>
  <c r="N445" s="1"/>
  <c r="B419"/>
  <c r="N432" s="1"/>
  <c r="N443" s="1"/>
  <c r="L671" a="1"/>
  <c r="F297"/>
  <c r="D609" a="1"/>
  <c r="N691" a="1"/>
  <c r="H311"/>
  <c r="B589" a="1"/>
  <c r="J651" a="1"/>
  <c r="F530" i="1"/>
  <c r="F531"/>
  <c r="F407"/>
  <c r="B417" s="1"/>
  <c r="N428" s="1"/>
  <c r="N439" s="1"/>
  <c r="B416"/>
  <c r="N426" s="1"/>
  <c r="N437" s="1"/>
  <c r="B418"/>
  <c r="N430" s="1"/>
  <c r="N441" s="1"/>
  <c r="B412"/>
  <c r="B69"/>
  <c r="B84" s="1"/>
  <c r="B102" s="1"/>
  <c r="B117" s="1"/>
  <c r="B132" s="1"/>
  <c r="B147" s="1"/>
  <c r="B162" s="1"/>
  <c r="B177" s="1"/>
  <c r="B192" s="1"/>
  <c r="B208" s="1"/>
  <c r="B223" s="1"/>
  <c r="D111"/>
  <c r="B405"/>
  <c r="B407" s="1"/>
  <c r="D141"/>
  <c r="P691" s="1"/>
  <c r="P817" s="1"/>
  <c r="Q837" s="1"/>
  <c r="D126"/>
  <c r="D78"/>
  <c r="F609" s="1"/>
  <c r="F807" s="1"/>
  <c r="G827" s="1"/>
  <c r="D93"/>
  <c r="D63"/>
  <c r="D589" s="1"/>
  <c r="D805" s="1"/>
  <c r="E825" s="1"/>
  <c r="E64"/>
  <c r="E590" s="1"/>
  <c r="E806" s="1"/>
  <c r="F826" s="1"/>
  <c r="C78"/>
  <c r="E609" s="1"/>
  <c r="C93"/>
  <c r="E113"/>
  <c r="G285" s="1"/>
  <c r="E112"/>
  <c r="C126"/>
  <c r="C141"/>
  <c r="B64"/>
  <c r="B590" s="1"/>
  <c r="B806" s="1"/>
  <c r="C826" s="1"/>
  <c r="E128"/>
  <c r="C142"/>
  <c r="E63"/>
  <c r="E589" s="1"/>
  <c r="E805" s="1"/>
  <c r="F825" s="1"/>
  <c r="B80"/>
  <c r="D611" s="1"/>
  <c r="D809" s="1"/>
  <c r="E829" s="1"/>
  <c r="E79"/>
  <c r="G610" s="1"/>
  <c r="G808" s="1"/>
  <c r="H828" s="1"/>
  <c r="C94"/>
  <c r="B111"/>
  <c r="E114"/>
  <c r="G286" s="1"/>
  <c r="C127"/>
  <c r="B141"/>
  <c r="D142"/>
  <c r="D112"/>
  <c r="B129"/>
  <c r="B63"/>
  <c r="B589" s="1"/>
  <c r="B805" s="1"/>
  <c r="C825" s="1"/>
  <c r="B60"/>
  <c r="C80"/>
  <c r="E611" s="1"/>
  <c r="E809" s="1"/>
  <c r="F829" s="1"/>
  <c r="D80"/>
  <c r="C95"/>
  <c r="B112"/>
  <c r="B78"/>
  <c r="D609" s="1"/>
  <c r="E81"/>
  <c r="D81"/>
  <c r="B95"/>
  <c r="C96"/>
  <c r="D96"/>
  <c r="B113"/>
  <c r="E111"/>
  <c r="C111"/>
  <c r="B128"/>
  <c r="C129"/>
  <c r="D129"/>
  <c r="B143"/>
  <c r="E143"/>
  <c r="D144"/>
  <c r="C81"/>
  <c r="E612" s="1"/>
  <c r="E810" s="1"/>
  <c r="F830" s="1"/>
  <c r="D66"/>
  <c r="D592" s="1"/>
  <c r="E144"/>
  <c r="C65"/>
  <c r="C591" s="1"/>
  <c r="C807" s="1"/>
  <c r="D827" s="1"/>
  <c r="B96"/>
  <c r="B144"/>
  <c r="B59"/>
  <c r="C467" s="1" a="1"/>
  <c r="C59"/>
  <c r="C60"/>
  <c r="B74"/>
  <c r="C477" s="1"/>
  <c r="C480" s="1"/>
  <c r="B85"/>
  <c r="B79"/>
  <c r="D610" s="1"/>
  <c r="E78"/>
  <c r="G609" s="1"/>
  <c r="G807" s="1"/>
  <c r="H827" s="1"/>
  <c r="E94"/>
  <c r="E93"/>
  <c r="C112"/>
  <c r="E126"/>
  <c r="E127"/>
  <c r="C143"/>
  <c r="E96"/>
  <c r="E66"/>
  <c r="E592" s="1"/>
  <c r="D65"/>
  <c r="D591" s="1"/>
  <c r="D95"/>
  <c r="D128"/>
  <c r="C144"/>
  <c r="C79"/>
  <c r="E610" s="1"/>
  <c r="D79"/>
  <c r="F610" s="1"/>
  <c r="F808" s="1"/>
  <c r="G828" s="1"/>
  <c r="B93"/>
  <c r="E95"/>
  <c r="C113"/>
  <c r="B126"/>
  <c r="E129"/>
  <c r="E141"/>
  <c r="C64"/>
  <c r="C590" s="1"/>
  <c r="C806" s="1"/>
  <c r="D826" s="1"/>
  <c r="D113"/>
  <c r="F285" s="1"/>
  <c r="B81"/>
  <c r="D612" s="1"/>
  <c r="D810" s="1"/>
  <c r="E830" s="1"/>
  <c r="E80"/>
  <c r="B94"/>
  <c r="D94"/>
  <c r="C114"/>
  <c r="D114"/>
  <c r="F286" s="1"/>
  <c r="B127"/>
  <c r="C128"/>
  <c r="D127"/>
  <c r="B142"/>
  <c r="E142"/>
  <c r="D143"/>
  <c r="D64"/>
  <c r="D590" s="1"/>
  <c r="D806" s="1"/>
  <c r="E826" s="1"/>
  <c r="J311"/>
  <c r="J396" s="1"/>
  <c r="I431" s="1"/>
  <c r="C66"/>
  <c r="C592" s="1"/>
  <c r="C808" s="1"/>
  <c r="D828" s="1"/>
  <c r="B65"/>
  <c r="B591" s="1"/>
  <c r="B807" s="1"/>
  <c r="C827" s="1"/>
  <c r="B66"/>
  <c r="B592" s="1"/>
  <c r="B808" s="1"/>
  <c r="C828" s="1"/>
  <c r="B114"/>
  <c r="E65"/>
  <c r="E591" s="1"/>
  <c r="C63"/>
  <c r="C589" s="1"/>
  <c r="C805" s="1"/>
  <c r="D825" s="1"/>
  <c r="V831" i="2" l="1"/>
  <c r="V834"/>
  <c r="D468"/>
  <c r="D471" s="1"/>
  <c r="V826"/>
  <c r="V830"/>
  <c r="V828"/>
  <c r="G865"/>
  <c r="B909"/>
  <c r="F908" s="1"/>
  <c r="B913"/>
  <c r="F912" s="1"/>
  <c r="B898"/>
  <c r="F896" s="1"/>
  <c r="C468"/>
  <c r="C471" s="1"/>
  <c r="C467"/>
  <c r="C470" s="1"/>
  <c r="V833"/>
  <c r="V827"/>
  <c r="B889"/>
  <c r="B896" s="1"/>
  <c r="F894" s="1"/>
  <c r="B895"/>
  <c r="F893" s="1"/>
  <c r="B914"/>
  <c r="F913" s="1"/>
  <c r="B904"/>
  <c r="B911" s="1"/>
  <c r="F910" s="1"/>
  <c r="B897"/>
  <c r="F895" s="1"/>
  <c r="B908"/>
  <c r="F907" s="1"/>
  <c r="B899"/>
  <c r="F897" s="1"/>
  <c r="B910"/>
  <c r="F909" s="1"/>
  <c r="B900"/>
  <c r="F898" s="1"/>
  <c r="B893"/>
  <c r="F891" s="1"/>
  <c r="B912"/>
  <c r="F911" s="1"/>
  <c r="B894"/>
  <c r="F892" s="1"/>
  <c r="V838"/>
  <c r="V837"/>
  <c r="V839"/>
  <c r="V840"/>
  <c r="V825"/>
  <c r="V829"/>
  <c r="V835"/>
  <c r="O694"/>
  <c r="O693"/>
  <c r="O692"/>
  <c r="O691"/>
  <c r="N694"/>
  <c r="Q692"/>
  <c r="P691"/>
  <c r="Q693"/>
  <c r="P692"/>
  <c r="N691"/>
  <c r="P693"/>
  <c r="P694"/>
  <c r="Q691"/>
  <c r="N693"/>
  <c r="N692"/>
  <c r="Q694"/>
  <c r="I632"/>
  <c r="I631"/>
  <c r="I630"/>
  <c r="I629"/>
  <c r="G632"/>
  <c r="F631"/>
  <c r="H629"/>
  <c r="F632"/>
  <c r="H630"/>
  <c r="G629"/>
  <c r="G631"/>
  <c r="H631"/>
  <c r="F629"/>
  <c r="H632"/>
  <c r="F630"/>
  <c r="G630"/>
  <c r="C477" a="1"/>
  <c r="E612"/>
  <c r="E611"/>
  <c r="E610"/>
  <c r="E609"/>
  <c r="G612"/>
  <c r="F611"/>
  <c r="D610"/>
  <c r="F612"/>
  <c r="D611"/>
  <c r="G609"/>
  <c r="G611"/>
  <c r="D609"/>
  <c r="D612"/>
  <c r="F609"/>
  <c r="G610"/>
  <c r="F610"/>
  <c r="B592"/>
  <c r="B591"/>
  <c r="B590"/>
  <c r="B589"/>
  <c r="D592"/>
  <c r="C591"/>
  <c r="E589"/>
  <c r="C592"/>
  <c r="E590"/>
  <c r="D589"/>
  <c r="E592"/>
  <c r="C590"/>
  <c r="D590"/>
  <c r="C589"/>
  <c r="E591"/>
  <c r="D591"/>
  <c r="K654"/>
  <c r="K653"/>
  <c r="K652"/>
  <c r="K651"/>
  <c r="M653"/>
  <c r="L652"/>
  <c r="J651"/>
  <c r="M654"/>
  <c r="L653"/>
  <c r="J652"/>
  <c r="M652"/>
  <c r="J653"/>
  <c r="M651"/>
  <c r="L651"/>
  <c r="J654"/>
  <c r="L654"/>
  <c r="O674"/>
  <c r="O673"/>
  <c r="O672"/>
  <c r="O671"/>
  <c r="N674"/>
  <c r="M673"/>
  <c r="L672"/>
  <c r="M674"/>
  <c r="L673"/>
  <c r="N671"/>
  <c r="L674"/>
  <c r="M671"/>
  <c r="M672"/>
  <c r="N673"/>
  <c r="N672"/>
  <c r="L671"/>
  <c r="B90"/>
  <c r="B89"/>
  <c r="B103"/>
  <c r="C89"/>
  <c r="C90"/>
  <c r="B269" i="1"/>
  <c r="F629"/>
  <c r="E272"/>
  <c r="I632"/>
  <c r="C270"/>
  <c r="G630"/>
  <c r="I312"/>
  <c r="O692"/>
  <c r="G297"/>
  <c r="M671"/>
  <c r="H312"/>
  <c r="N692"/>
  <c r="C257"/>
  <c r="G611"/>
  <c r="E271"/>
  <c r="I631"/>
  <c r="B272"/>
  <c r="B393" s="1"/>
  <c r="A428" s="1"/>
  <c r="F632"/>
  <c r="F812" s="1"/>
  <c r="G832" s="1"/>
  <c r="H300"/>
  <c r="N674"/>
  <c r="B271"/>
  <c r="B392" s="1"/>
  <c r="A427" s="1"/>
  <c r="F631"/>
  <c r="F811" s="1"/>
  <c r="G831" s="1"/>
  <c r="J312"/>
  <c r="J397" s="1"/>
  <c r="I432" s="1"/>
  <c r="P692"/>
  <c r="P818" s="1"/>
  <c r="Q838" s="1"/>
  <c r="C269"/>
  <c r="G629"/>
  <c r="D269"/>
  <c r="D390" s="1"/>
  <c r="C425" s="1"/>
  <c r="H629"/>
  <c r="H809" s="1"/>
  <c r="I829" s="1"/>
  <c r="K312"/>
  <c r="K397" s="1"/>
  <c r="J432" s="1"/>
  <c r="Q692"/>
  <c r="Q818" s="1"/>
  <c r="R838" s="1"/>
  <c r="F298"/>
  <c r="L672"/>
  <c r="B270"/>
  <c r="F630"/>
  <c r="I298"/>
  <c r="I395" s="1"/>
  <c r="H430" s="1"/>
  <c r="O672"/>
  <c r="O816" s="1"/>
  <c r="P836" s="1"/>
  <c r="E270"/>
  <c r="E391" s="1"/>
  <c r="D426" s="1"/>
  <c r="I630"/>
  <c r="I810" s="1"/>
  <c r="J830" s="1"/>
  <c r="H314"/>
  <c r="H399" s="1"/>
  <c r="G434" s="1"/>
  <c r="N694"/>
  <c r="N820" s="1"/>
  <c r="O840" s="1"/>
  <c r="H313"/>
  <c r="H398" s="1"/>
  <c r="G433" s="1"/>
  <c r="N693"/>
  <c r="N819" s="1"/>
  <c r="O839" s="1"/>
  <c r="C272"/>
  <c r="C393" s="1"/>
  <c r="B428" s="1"/>
  <c r="G632"/>
  <c r="G812" s="1"/>
  <c r="H832" s="1"/>
  <c r="H298"/>
  <c r="H395" s="1"/>
  <c r="G430" s="1"/>
  <c r="N672"/>
  <c r="N816" s="1"/>
  <c r="O836" s="1"/>
  <c r="I300"/>
  <c r="O674"/>
  <c r="H299"/>
  <c r="N673"/>
  <c r="J314"/>
  <c r="P694"/>
  <c r="G300"/>
  <c r="G397" s="1"/>
  <c r="F432" s="1"/>
  <c r="M674"/>
  <c r="M818" s="1"/>
  <c r="N838" s="1"/>
  <c r="B258"/>
  <c r="F612"/>
  <c r="C271"/>
  <c r="C392" s="1"/>
  <c r="B427" s="1"/>
  <c r="G631"/>
  <c r="G811" s="1"/>
  <c r="H831" s="1"/>
  <c r="H311"/>
  <c r="N691"/>
  <c r="K311"/>
  <c r="K396" s="1"/>
  <c r="J431" s="1"/>
  <c r="Q691"/>
  <c r="Q817" s="1"/>
  <c r="R837" s="1"/>
  <c r="I314"/>
  <c r="I399" s="1"/>
  <c r="H434" s="1"/>
  <c r="O694"/>
  <c r="O820" s="1"/>
  <c r="P840" s="1"/>
  <c r="I297"/>
  <c r="I394" s="1"/>
  <c r="H429" s="1"/>
  <c r="O671"/>
  <c r="O815" s="1"/>
  <c r="P835" s="1"/>
  <c r="I311"/>
  <c r="O691"/>
  <c r="J313"/>
  <c r="P693"/>
  <c r="G299"/>
  <c r="G396" s="1"/>
  <c r="F431" s="1"/>
  <c r="M673"/>
  <c r="M817" s="1"/>
  <c r="N837" s="1"/>
  <c r="D270"/>
  <c r="D391" s="1"/>
  <c r="C426" s="1"/>
  <c r="H630"/>
  <c r="H810" s="1"/>
  <c r="I830" s="1"/>
  <c r="F297"/>
  <c r="L671"/>
  <c r="D271"/>
  <c r="H631"/>
  <c r="I313"/>
  <c r="I398" s="1"/>
  <c r="H433" s="1"/>
  <c r="O693"/>
  <c r="O819" s="1"/>
  <c r="P839" s="1"/>
  <c r="E269"/>
  <c r="E390" s="1"/>
  <c r="D425" s="1"/>
  <c r="I629"/>
  <c r="I809" s="1"/>
  <c r="J829" s="1"/>
  <c r="K314"/>
  <c r="Q694"/>
  <c r="K313"/>
  <c r="Q693"/>
  <c r="F299"/>
  <c r="F396" s="1"/>
  <c r="E431" s="1"/>
  <c r="L673"/>
  <c r="L817" s="1"/>
  <c r="M837" s="1"/>
  <c r="D272"/>
  <c r="H632"/>
  <c r="C258"/>
  <c r="G612"/>
  <c r="B257"/>
  <c r="F611"/>
  <c r="F300"/>
  <c r="F397" s="1"/>
  <c r="E432" s="1"/>
  <c r="L674"/>
  <c r="L818" s="1"/>
  <c r="M838" s="1"/>
  <c r="G298"/>
  <c r="M672"/>
  <c r="I299"/>
  <c r="O673"/>
  <c r="H297"/>
  <c r="H394" s="1"/>
  <c r="G429" s="1"/>
  <c r="N671"/>
  <c r="N815" s="1"/>
  <c r="O835" s="1"/>
  <c r="J651" a="1"/>
  <c r="C468"/>
  <c r="C471" s="1"/>
  <c r="D468"/>
  <c r="D471" s="1"/>
  <c r="C467"/>
  <c r="C470" s="1"/>
  <c r="D467"/>
  <c r="D470" s="1"/>
  <c r="C75"/>
  <c r="D478" s="1"/>
  <c r="D481" s="1"/>
  <c r="B75"/>
  <c r="C478" s="1"/>
  <c r="C481" s="1"/>
  <c r="C74"/>
  <c r="D477" s="1"/>
  <c r="D480" s="1"/>
  <c r="B419"/>
  <c r="N432" s="1"/>
  <c r="N443" s="1"/>
  <c r="B413"/>
  <c r="B420" s="1"/>
  <c r="N434" s="1"/>
  <c r="N445" s="1"/>
  <c r="C89"/>
  <c r="D487" s="1"/>
  <c r="D490" s="1"/>
  <c r="B103"/>
  <c r="C90"/>
  <c r="D488" s="1"/>
  <c r="D491" s="1"/>
  <c r="B90"/>
  <c r="C488" s="1"/>
  <c r="C491" s="1"/>
  <c r="B89"/>
  <c r="C487" s="1"/>
  <c r="C490" s="1"/>
  <c r="C473" i="2" l="1" a="1"/>
  <c r="C473" s="1"/>
  <c r="B118"/>
  <c r="B107"/>
  <c r="C107"/>
  <c r="B108"/>
  <c r="C108"/>
  <c r="C478"/>
  <c r="C481" s="1"/>
  <c r="D477"/>
  <c r="D480" s="1"/>
  <c r="C477"/>
  <c r="C480" s="1"/>
  <c r="D478"/>
  <c r="D481" s="1"/>
  <c r="C487" a="1"/>
  <c r="L651" i="1"/>
  <c r="L813" s="1"/>
  <c r="M833" s="1"/>
  <c r="J651"/>
  <c r="K652"/>
  <c r="M653"/>
  <c r="M651"/>
  <c r="M813" s="1"/>
  <c r="N833" s="1"/>
  <c r="K654"/>
  <c r="K816" s="1"/>
  <c r="L836" s="1"/>
  <c r="K651"/>
  <c r="M652"/>
  <c r="M814" s="1"/>
  <c r="N834" s="1"/>
  <c r="J652"/>
  <c r="K653"/>
  <c r="K815" s="1"/>
  <c r="L835" s="1"/>
  <c r="M654"/>
  <c r="J653"/>
  <c r="J815" s="1"/>
  <c r="K835" s="1"/>
  <c r="J654"/>
  <c r="J816" s="1"/>
  <c r="K836" s="1"/>
  <c r="L653"/>
  <c r="L654"/>
  <c r="L652"/>
  <c r="L814" s="1"/>
  <c r="M834" s="1"/>
  <c r="C473" a="1"/>
  <c r="C107"/>
  <c r="D497" s="1"/>
  <c r="D500" s="1"/>
  <c r="B118"/>
  <c r="B107"/>
  <c r="C497" s="1"/>
  <c r="C500" s="1"/>
  <c r="C108"/>
  <c r="D498" s="1"/>
  <c r="D501" s="1"/>
  <c r="B108"/>
  <c r="C498" s="1"/>
  <c r="C501" s="1"/>
  <c r="C474" i="2" l="1"/>
  <c r="E474" s="1"/>
  <c r="K537"/>
  <c r="E473"/>
  <c r="D488"/>
  <c r="D491" s="1"/>
  <c r="C488"/>
  <c r="C491" s="1"/>
  <c r="C487"/>
  <c r="C490" s="1"/>
  <c r="D487"/>
  <c r="D490" s="1"/>
  <c r="C497" a="1"/>
  <c r="B122"/>
  <c r="C122"/>
  <c r="B123"/>
  <c r="C123"/>
  <c r="B133"/>
  <c r="C473" i="1"/>
  <c r="C474"/>
  <c r="C122"/>
  <c r="D507" s="1"/>
  <c r="D510" s="1"/>
  <c r="C123"/>
  <c r="D508" s="1"/>
  <c r="D511" s="1"/>
  <c r="B123"/>
  <c r="C508" s="1"/>
  <c r="C511" s="1"/>
  <c r="B122"/>
  <c r="C507" s="1"/>
  <c r="C510" s="1"/>
  <c r="B133"/>
  <c r="K538" i="2" l="1"/>
  <c r="C498"/>
  <c r="C501" s="1"/>
  <c r="D497"/>
  <c r="D500" s="1"/>
  <c r="D498"/>
  <c r="D501" s="1"/>
  <c r="C497"/>
  <c r="C500" s="1"/>
  <c r="C138"/>
  <c r="B138"/>
  <c r="B137"/>
  <c r="C137"/>
  <c r="B148"/>
  <c r="C507" a="1"/>
  <c r="E473" i="1"/>
  <c r="K537"/>
  <c r="E474"/>
  <c r="K538"/>
  <c r="C137"/>
  <c r="D517" s="1"/>
  <c r="D520" s="1"/>
  <c r="B137"/>
  <c r="C517" s="1"/>
  <c r="C520" s="1"/>
  <c r="C138"/>
  <c r="D518" s="1"/>
  <c r="D521" s="1"/>
  <c r="B148"/>
  <c r="B138"/>
  <c r="C518" s="1"/>
  <c r="C521" s="1"/>
  <c r="D507" i="2" l="1"/>
  <c r="D510" s="1"/>
  <c r="C507"/>
  <c r="C510" s="1"/>
  <c r="D508"/>
  <c r="D511" s="1"/>
  <c r="C508"/>
  <c r="C511" s="1"/>
  <c r="B153"/>
  <c r="B163"/>
  <c r="C153"/>
  <c r="B152"/>
  <c r="C152"/>
  <c r="C517" a="1"/>
  <c r="C152" i="1"/>
  <c r="D527" s="1"/>
  <c r="D530" s="1"/>
  <c r="C153"/>
  <c r="D528" s="1"/>
  <c r="D531" s="1"/>
  <c r="B153"/>
  <c r="C528" s="1"/>
  <c r="C531" s="1"/>
  <c r="B152"/>
  <c r="C527" s="1"/>
  <c r="C530" s="1"/>
  <c r="B163"/>
  <c r="C517" i="2" l="1"/>
  <c r="C520" s="1"/>
  <c r="D518"/>
  <c r="D521" s="1"/>
  <c r="D517"/>
  <c r="D520" s="1"/>
  <c r="C518"/>
  <c r="C521" s="1"/>
  <c r="B178"/>
  <c r="C167"/>
  <c r="B168"/>
  <c r="C168"/>
  <c r="B167"/>
  <c r="C527" a="1"/>
  <c r="B156"/>
  <c r="E157"/>
  <c r="C159"/>
  <c r="E156"/>
  <c r="C157"/>
  <c r="B159"/>
  <c r="C156"/>
  <c r="B158"/>
  <c r="E158"/>
  <c r="D159"/>
  <c r="C158"/>
  <c r="B157"/>
  <c r="D158"/>
  <c r="E159"/>
  <c r="D156"/>
  <c r="D157"/>
  <c r="C533" i="1" a="1"/>
  <c r="C158"/>
  <c r="E705" s="1"/>
  <c r="E813" s="1"/>
  <c r="F833" s="1"/>
  <c r="C159"/>
  <c r="E706" s="1"/>
  <c r="E814" s="1"/>
  <c r="F834" s="1"/>
  <c r="E156"/>
  <c r="K699" s="1"/>
  <c r="K807" s="1"/>
  <c r="L827" s="1"/>
  <c r="E157"/>
  <c r="K700" s="1"/>
  <c r="K808" s="1"/>
  <c r="L828" s="1"/>
  <c r="D156"/>
  <c r="J699" s="1"/>
  <c r="J807" s="1"/>
  <c r="K827" s="1"/>
  <c r="D157"/>
  <c r="J700" s="1"/>
  <c r="J808" s="1"/>
  <c r="K828" s="1"/>
  <c r="E159"/>
  <c r="K706" s="1"/>
  <c r="K814" s="1"/>
  <c r="L834" s="1"/>
  <c r="C157"/>
  <c r="E700" s="1"/>
  <c r="D159"/>
  <c r="J706" s="1"/>
  <c r="J814" s="1"/>
  <c r="K834" s="1"/>
  <c r="D158"/>
  <c r="J705" s="1"/>
  <c r="J813" s="1"/>
  <c r="K833" s="1"/>
  <c r="B157"/>
  <c r="D700" s="1"/>
  <c r="B159"/>
  <c r="D706" s="1"/>
  <c r="D814" s="1"/>
  <c r="E834" s="1"/>
  <c r="C156"/>
  <c r="E699" s="1"/>
  <c r="B158"/>
  <c r="D705" s="1"/>
  <c r="D813" s="1"/>
  <c r="E833" s="1"/>
  <c r="E158"/>
  <c r="K705" s="1"/>
  <c r="K813" s="1"/>
  <c r="L833" s="1"/>
  <c r="B156"/>
  <c r="D699" s="1"/>
  <c r="C167"/>
  <c r="D537" s="1"/>
  <c r="D540" s="1"/>
  <c r="B167"/>
  <c r="C537" s="1"/>
  <c r="C540" s="1"/>
  <c r="B178"/>
  <c r="C168"/>
  <c r="D538" s="1"/>
  <c r="D541" s="1"/>
  <c r="B168"/>
  <c r="C538" s="1"/>
  <c r="C541" s="1"/>
  <c r="J705" i="2" l="1" a="1"/>
  <c r="J706" s="1"/>
  <c r="J699" a="1"/>
  <c r="J700" s="1"/>
  <c r="B171"/>
  <c r="C537" a="1"/>
  <c r="B174"/>
  <c r="D171"/>
  <c r="D174"/>
  <c r="F334" s="1"/>
  <c r="B173"/>
  <c r="D173"/>
  <c r="E172"/>
  <c r="E171"/>
  <c r="C172"/>
  <c r="E173"/>
  <c r="G333" s="1"/>
  <c r="C171"/>
  <c r="C174"/>
  <c r="D172"/>
  <c r="C173"/>
  <c r="E174"/>
  <c r="G334" s="1"/>
  <c r="B172"/>
  <c r="D528"/>
  <c r="D531" s="1"/>
  <c r="C528"/>
  <c r="C531" s="1"/>
  <c r="C527"/>
  <c r="C530" s="1"/>
  <c r="D527"/>
  <c r="D530" s="1"/>
  <c r="D699" a="1"/>
  <c r="B182"/>
  <c r="C182"/>
  <c r="B183"/>
  <c r="B193"/>
  <c r="C183"/>
  <c r="D705" a="1"/>
  <c r="D807" i="1"/>
  <c r="E827" s="1"/>
  <c r="E808"/>
  <c r="F828" s="1"/>
  <c r="C533"/>
  <c r="E533" s="1"/>
  <c r="C534"/>
  <c r="E534" s="1"/>
  <c r="C173"/>
  <c r="E725" s="1"/>
  <c r="E815" s="1"/>
  <c r="F835" s="1"/>
  <c r="D173"/>
  <c r="D172"/>
  <c r="L718" s="1"/>
  <c r="L808" s="1"/>
  <c r="M828" s="1"/>
  <c r="E171"/>
  <c r="M717" s="1"/>
  <c r="M807" s="1"/>
  <c r="N827" s="1"/>
  <c r="D171"/>
  <c r="L717" s="1"/>
  <c r="L807" s="1"/>
  <c r="M827" s="1"/>
  <c r="E172"/>
  <c r="M718" s="1"/>
  <c r="M808" s="1"/>
  <c r="N828" s="1"/>
  <c r="C174"/>
  <c r="E726" s="1"/>
  <c r="E816" s="1"/>
  <c r="F836" s="1"/>
  <c r="E173"/>
  <c r="B173"/>
  <c r="D725" s="1"/>
  <c r="D815" s="1"/>
  <c r="E835" s="1"/>
  <c r="C172"/>
  <c r="E718" s="1"/>
  <c r="B172"/>
  <c r="D718" s="1"/>
  <c r="D808" s="1"/>
  <c r="E828" s="1"/>
  <c r="B174"/>
  <c r="D726" s="1"/>
  <c r="D816" s="1"/>
  <c r="E836" s="1"/>
  <c r="B171"/>
  <c r="D717" s="1"/>
  <c r="E174"/>
  <c r="C171"/>
  <c r="E717" s="1"/>
  <c r="E807" s="1"/>
  <c r="F827" s="1"/>
  <c r="D174"/>
  <c r="B193"/>
  <c r="B183"/>
  <c r="C548" s="1"/>
  <c r="C551" s="1"/>
  <c r="C183"/>
  <c r="D548" s="1"/>
  <c r="D551" s="1"/>
  <c r="C182"/>
  <c r="D547" s="1"/>
  <c r="D550" s="1"/>
  <c r="B182"/>
  <c r="C547" s="1"/>
  <c r="C550" s="1"/>
  <c r="K705" i="2" l="1"/>
  <c r="J705"/>
  <c r="K706"/>
  <c r="J699"/>
  <c r="K700"/>
  <c r="D725" a="1"/>
  <c r="E726" s="1"/>
  <c r="K699"/>
  <c r="C538"/>
  <c r="C541" s="1"/>
  <c r="D537"/>
  <c r="D540" s="1"/>
  <c r="C537"/>
  <c r="C540" s="1"/>
  <c r="D538"/>
  <c r="D541" s="1"/>
  <c r="C198"/>
  <c r="C197"/>
  <c r="B197"/>
  <c r="B198"/>
  <c r="B209"/>
  <c r="E705"/>
  <c r="D705"/>
  <c r="D706"/>
  <c r="E706"/>
  <c r="D717" a="1"/>
  <c r="E700"/>
  <c r="D699"/>
  <c r="E699"/>
  <c r="D700"/>
  <c r="L725" a="1"/>
  <c r="F333"/>
  <c r="C547" a="1"/>
  <c r="C189"/>
  <c r="C346" s="1"/>
  <c r="C395" s="1"/>
  <c r="B430" s="1"/>
  <c r="E187"/>
  <c r="G342" s="1"/>
  <c r="G391" s="1"/>
  <c r="F426" s="1"/>
  <c r="E189"/>
  <c r="G346" s="1"/>
  <c r="G395" s="1"/>
  <c r="F430" s="1"/>
  <c r="C187"/>
  <c r="C342" s="1"/>
  <c r="D188"/>
  <c r="B188"/>
  <c r="D187"/>
  <c r="F342" s="1"/>
  <c r="F391" s="1"/>
  <c r="E426" s="1"/>
  <c r="D189"/>
  <c r="F346" s="1"/>
  <c r="F395" s="1"/>
  <c r="E430" s="1"/>
  <c r="B189"/>
  <c r="B346" s="1"/>
  <c r="B395" s="1"/>
  <c r="A430" s="1"/>
  <c r="C188"/>
  <c r="C345" s="1"/>
  <c r="C394" s="1"/>
  <c r="B429" s="1"/>
  <c r="C186"/>
  <c r="C341" s="1"/>
  <c r="E186"/>
  <c r="G341" s="1"/>
  <c r="G390" s="1"/>
  <c r="F425" s="1"/>
  <c r="B187"/>
  <c r="B342" s="1"/>
  <c r="E188"/>
  <c r="G345" s="1"/>
  <c r="G394" s="1"/>
  <c r="F429" s="1"/>
  <c r="D186"/>
  <c r="B186"/>
  <c r="C533" a="1"/>
  <c r="L717" a="1"/>
  <c r="F334" i="1"/>
  <c r="L726"/>
  <c r="G333"/>
  <c r="M725"/>
  <c r="G334"/>
  <c r="M726"/>
  <c r="F333"/>
  <c r="L725"/>
  <c r="E186"/>
  <c r="C188"/>
  <c r="C189"/>
  <c r="D187"/>
  <c r="D186"/>
  <c r="E187"/>
  <c r="C186"/>
  <c r="E188"/>
  <c r="D188"/>
  <c r="E189"/>
  <c r="C187"/>
  <c r="B187"/>
  <c r="B189"/>
  <c r="B186"/>
  <c r="D189"/>
  <c r="B188"/>
  <c r="B197"/>
  <c r="C557" s="1"/>
  <c r="C560" s="1"/>
  <c r="C198"/>
  <c r="D558" s="1"/>
  <c r="D561" s="1"/>
  <c r="B198"/>
  <c r="C558" s="1"/>
  <c r="C561" s="1"/>
  <c r="B209"/>
  <c r="C197"/>
  <c r="D557" s="1"/>
  <c r="D560" s="1"/>
  <c r="D726" i="2" l="1"/>
  <c r="E725"/>
  <c r="D725"/>
  <c r="M717"/>
  <c r="M718"/>
  <c r="L717"/>
  <c r="L718"/>
  <c r="L737" a="1"/>
  <c r="F341"/>
  <c r="F390" s="1"/>
  <c r="E425" s="1"/>
  <c r="F737" a="1"/>
  <c r="B341"/>
  <c r="D547"/>
  <c r="D550" s="1"/>
  <c r="C547"/>
  <c r="C550" s="1"/>
  <c r="C548"/>
  <c r="C551" s="1"/>
  <c r="D548"/>
  <c r="D551" s="1"/>
  <c r="F743" a="1"/>
  <c r="B345"/>
  <c r="B394" s="1"/>
  <c r="A429" s="1"/>
  <c r="M726"/>
  <c r="L725"/>
  <c r="M725"/>
  <c r="L726"/>
  <c r="B224"/>
  <c r="C213"/>
  <c r="B214"/>
  <c r="C214"/>
  <c r="B213"/>
  <c r="C557" a="1"/>
  <c r="C205"/>
  <c r="C360" s="1"/>
  <c r="C397" s="1"/>
  <c r="B432" s="1"/>
  <c r="B203"/>
  <c r="B354" s="1"/>
  <c r="B391" s="1"/>
  <c r="A426" s="1"/>
  <c r="C203"/>
  <c r="C354" s="1"/>
  <c r="C391" s="1"/>
  <c r="B426" s="1"/>
  <c r="C204"/>
  <c r="C359" s="1"/>
  <c r="C396" s="1"/>
  <c r="B431" s="1"/>
  <c r="D204"/>
  <c r="B202"/>
  <c r="E205"/>
  <c r="I360" s="1"/>
  <c r="D203"/>
  <c r="H354" s="1"/>
  <c r="H391" s="1"/>
  <c r="G426" s="1"/>
  <c r="B204"/>
  <c r="C202"/>
  <c r="C353" s="1"/>
  <c r="C390" s="1"/>
  <c r="B425" s="1"/>
  <c r="D205"/>
  <c r="H360" s="1"/>
  <c r="E203"/>
  <c r="I354" s="1"/>
  <c r="I391" s="1"/>
  <c r="H426" s="1"/>
  <c r="B205"/>
  <c r="B360" s="1"/>
  <c r="B397" s="1"/>
  <c r="A432" s="1"/>
  <c r="E202"/>
  <c r="I353" s="1"/>
  <c r="I390" s="1"/>
  <c r="H425" s="1"/>
  <c r="E204"/>
  <c r="I359" s="1"/>
  <c r="D202"/>
  <c r="C533"/>
  <c r="E533" s="1"/>
  <c r="C534"/>
  <c r="E534" s="1"/>
  <c r="L743" a="1"/>
  <c r="F345"/>
  <c r="F394" s="1"/>
  <c r="E429" s="1"/>
  <c r="D718"/>
  <c r="E718"/>
  <c r="D717"/>
  <c r="E717"/>
  <c r="F345" i="1"/>
  <c r="F394" s="1"/>
  <c r="E429" s="1"/>
  <c r="L743"/>
  <c r="G341"/>
  <c r="G390" s="1"/>
  <c r="F425" s="1"/>
  <c r="M737"/>
  <c r="M809" s="1"/>
  <c r="N829" s="1"/>
  <c r="C346"/>
  <c r="C395" s="1"/>
  <c r="B430" s="1"/>
  <c r="G744"/>
  <c r="G816" s="1"/>
  <c r="H836" s="1"/>
  <c r="B346"/>
  <c r="B395" s="1"/>
  <c r="A430" s="1"/>
  <c r="F744"/>
  <c r="F816" s="1"/>
  <c r="G836" s="1"/>
  <c r="F341"/>
  <c r="F390" s="1"/>
  <c r="E425" s="1"/>
  <c r="L737"/>
  <c r="L809" s="1"/>
  <c r="M829" s="1"/>
  <c r="B341"/>
  <c r="F737"/>
  <c r="G346"/>
  <c r="G395" s="1"/>
  <c r="F430" s="1"/>
  <c r="M744"/>
  <c r="M816" s="1"/>
  <c r="N836" s="1"/>
  <c r="G342"/>
  <c r="G391" s="1"/>
  <c r="F426" s="1"/>
  <c r="M738"/>
  <c r="M810" s="1"/>
  <c r="N830" s="1"/>
  <c r="C345"/>
  <c r="C394" s="1"/>
  <c r="B429" s="1"/>
  <c r="G743"/>
  <c r="G815" s="1"/>
  <c r="H835" s="1"/>
  <c r="F346"/>
  <c r="F395" s="1"/>
  <c r="E430" s="1"/>
  <c r="L744"/>
  <c r="C342"/>
  <c r="G738"/>
  <c r="C341"/>
  <c r="G737"/>
  <c r="C214"/>
  <c r="D568" s="1"/>
  <c r="D571" s="1"/>
  <c r="B214"/>
  <c r="C568" s="1"/>
  <c r="C571" s="1"/>
  <c r="C213"/>
  <c r="D567" s="1"/>
  <c r="D570" s="1"/>
  <c r="B345"/>
  <c r="B394" s="1"/>
  <c r="A429" s="1"/>
  <c r="F743"/>
  <c r="F815" s="1"/>
  <c r="G835" s="1"/>
  <c r="B342"/>
  <c r="F738"/>
  <c r="G345"/>
  <c r="G394" s="1"/>
  <c r="F429" s="1"/>
  <c r="M743"/>
  <c r="M815" s="1"/>
  <c r="N835" s="1"/>
  <c r="F342"/>
  <c r="F391" s="1"/>
  <c r="E426" s="1"/>
  <c r="L738"/>
  <c r="L810" s="1"/>
  <c r="M830" s="1"/>
  <c r="L816"/>
  <c r="M836" s="1"/>
  <c r="L815"/>
  <c r="M835" s="1"/>
  <c r="C205"/>
  <c r="E203"/>
  <c r="O756" s="1"/>
  <c r="O810" s="1"/>
  <c r="P830" s="1"/>
  <c r="D202"/>
  <c r="E202"/>
  <c r="C204"/>
  <c r="D203"/>
  <c r="N756" s="1"/>
  <c r="N810" s="1"/>
  <c r="O830" s="1"/>
  <c r="B213"/>
  <c r="D219" s="1"/>
  <c r="B224"/>
  <c r="E204"/>
  <c r="D205"/>
  <c r="B204"/>
  <c r="H354"/>
  <c r="H391" s="1"/>
  <c r="G426" s="1"/>
  <c r="B203"/>
  <c r="D204"/>
  <c r="C203"/>
  <c r="B205"/>
  <c r="I354"/>
  <c r="I391" s="1"/>
  <c r="H426" s="1"/>
  <c r="C202"/>
  <c r="E205"/>
  <c r="B202"/>
  <c r="L744" i="2" l="1"/>
  <c r="L743"/>
  <c r="M743"/>
  <c r="M744"/>
  <c r="N755" a="1"/>
  <c r="H353"/>
  <c r="H390" s="1"/>
  <c r="G425" s="1"/>
  <c r="C557"/>
  <c r="C560" s="1"/>
  <c r="D558"/>
  <c r="D561" s="1"/>
  <c r="D557"/>
  <c r="D560" s="1"/>
  <c r="C558"/>
  <c r="C561" s="1"/>
  <c r="C567" a="1"/>
  <c r="B219"/>
  <c r="B217"/>
  <c r="B220"/>
  <c r="D372" s="1"/>
  <c r="D397" s="1"/>
  <c r="C432" s="1"/>
  <c r="B218"/>
  <c r="D368" s="1"/>
  <c r="E219"/>
  <c r="I371" s="1"/>
  <c r="C219"/>
  <c r="E371" s="1"/>
  <c r="E396" s="1"/>
  <c r="D431" s="1"/>
  <c r="C218"/>
  <c r="E368" s="1"/>
  <c r="D219"/>
  <c r="E220"/>
  <c r="I372" s="1"/>
  <c r="C217"/>
  <c r="E367" s="1"/>
  <c r="E218"/>
  <c r="I368" s="1"/>
  <c r="I393" s="1"/>
  <c r="H428" s="1"/>
  <c r="E217"/>
  <c r="I367" s="1"/>
  <c r="I392" s="1"/>
  <c r="H427" s="1"/>
  <c r="D220"/>
  <c r="H372" s="1"/>
  <c r="H397" s="1"/>
  <c r="G432" s="1"/>
  <c r="C220"/>
  <c r="E372" s="1"/>
  <c r="E397" s="1"/>
  <c r="D432" s="1"/>
  <c r="D218"/>
  <c r="H368" s="1"/>
  <c r="H393" s="1"/>
  <c r="G428" s="1"/>
  <c r="D217"/>
  <c r="B228"/>
  <c r="C228"/>
  <c r="B229"/>
  <c r="C229"/>
  <c r="G737"/>
  <c r="G738"/>
  <c r="F737"/>
  <c r="F738"/>
  <c r="F755" a="1"/>
  <c r="B353"/>
  <c r="B390" s="1"/>
  <c r="G744"/>
  <c r="F743"/>
  <c r="G743"/>
  <c r="F744"/>
  <c r="L737"/>
  <c r="M738"/>
  <c r="L738"/>
  <c r="M737"/>
  <c r="I396"/>
  <c r="H431" s="1"/>
  <c r="I397"/>
  <c r="H432" s="1"/>
  <c r="F763" a="1"/>
  <c r="B359"/>
  <c r="B396" s="1"/>
  <c r="A431" s="1"/>
  <c r="N763" a="1"/>
  <c r="H359"/>
  <c r="H371" i="1"/>
  <c r="H396" s="1"/>
  <c r="G431" s="1"/>
  <c r="N781"/>
  <c r="I360"/>
  <c r="O764"/>
  <c r="B359"/>
  <c r="B396" s="1"/>
  <c r="A431" s="1"/>
  <c r="F763"/>
  <c r="F817" s="1"/>
  <c r="G837" s="1"/>
  <c r="H353"/>
  <c r="H390" s="1"/>
  <c r="G425" s="1"/>
  <c r="N755"/>
  <c r="N809" s="1"/>
  <c r="O829" s="1"/>
  <c r="I353"/>
  <c r="I390" s="1"/>
  <c r="H425" s="1"/>
  <c r="O755"/>
  <c r="O809" s="1"/>
  <c r="P829" s="1"/>
  <c r="B354"/>
  <c r="B391" s="1"/>
  <c r="A426" s="1"/>
  <c r="F756"/>
  <c r="I359"/>
  <c r="O763"/>
  <c r="C359"/>
  <c r="C396" s="1"/>
  <c r="B431" s="1"/>
  <c r="G763"/>
  <c r="G817" s="1"/>
  <c r="H837" s="1"/>
  <c r="C353"/>
  <c r="C390" s="1"/>
  <c r="B425" s="1"/>
  <c r="G755"/>
  <c r="G809" s="1"/>
  <c r="H829" s="1"/>
  <c r="H359"/>
  <c r="N763"/>
  <c r="H360"/>
  <c r="N764"/>
  <c r="F809"/>
  <c r="G829" s="1"/>
  <c r="C354"/>
  <c r="C391" s="1"/>
  <c r="B426" s="1"/>
  <c r="G756"/>
  <c r="G810" s="1"/>
  <c r="H830" s="1"/>
  <c r="D220"/>
  <c r="C567"/>
  <c r="C570" s="1"/>
  <c r="B353"/>
  <c r="B390" s="1"/>
  <c r="F755"/>
  <c r="B360"/>
  <c r="B397" s="1"/>
  <c r="A432" s="1"/>
  <c r="F764"/>
  <c r="F818" s="1"/>
  <c r="G838" s="1"/>
  <c r="C360"/>
  <c r="C397" s="1"/>
  <c r="B432" s="1"/>
  <c r="G764"/>
  <c r="G818" s="1"/>
  <c r="H838" s="1"/>
  <c r="F810"/>
  <c r="G830" s="1"/>
  <c r="A425"/>
  <c r="B217"/>
  <c r="E218"/>
  <c r="C220"/>
  <c r="E217"/>
  <c r="O775" s="1"/>
  <c r="O811" s="1"/>
  <c r="P831" s="1"/>
  <c r="D218"/>
  <c r="D217"/>
  <c r="C219"/>
  <c r="C228"/>
  <c r="D577" s="1"/>
  <c r="D580" s="1"/>
  <c r="C229"/>
  <c r="D578" s="1"/>
  <c r="D581" s="1"/>
  <c r="B229"/>
  <c r="C578" s="1"/>
  <c r="C581" s="1"/>
  <c r="B228"/>
  <c r="C577" s="1"/>
  <c r="C580" s="1"/>
  <c r="C217"/>
  <c r="B220"/>
  <c r="E220"/>
  <c r="E219"/>
  <c r="B219"/>
  <c r="C218"/>
  <c r="I367"/>
  <c r="I392" s="1"/>
  <c r="H427" s="1"/>
  <c r="B218"/>
  <c r="N775" i="2" l="1" a="1"/>
  <c r="H367"/>
  <c r="H392" s="1"/>
  <c r="G427" s="1"/>
  <c r="N781" a="1"/>
  <c r="H371"/>
  <c r="H396" s="1"/>
  <c r="G431" s="1"/>
  <c r="D568"/>
  <c r="D571" s="1"/>
  <c r="C568"/>
  <c r="C571" s="1"/>
  <c r="C567"/>
  <c r="C570" s="1"/>
  <c r="D567"/>
  <c r="D570" s="1"/>
  <c r="H775" a="1"/>
  <c r="D367"/>
  <c r="O756"/>
  <c r="N755"/>
  <c r="O755"/>
  <c r="N756"/>
  <c r="A425"/>
  <c r="F764"/>
  <c r="F763"/>
  <c r="G764"/>
  <c r="G763"/>
  <c r="O763"/>
  <c r="N763"/>
  <c r="N764"/>
  <c r="O764"/>
  <c r="F755"/>
  <c r="G756"/>
  <c r="G755"/>
  <c r="F756"/>
  <c r="B234"/>
  <c r="B232"/>
  <c r="C577" a="1"/>
  <c r="D235"/>
  <c r="J386" s="1"/>
  <c r="J399" s="1"/>
  <c r="I434" s="1"/>
  <c r="D233"/>
  <c r="J380" s="1"/>
  <c r="J393" s="1"/>
  <c r="I428" s="1"/>
  <c r="E235"/>
  <c r="K386" s="1"/>
  <c r="K399" s="1"/>
  <c r="J434" s="1"/>
  <c r="E233"/>
  <c r="K380" s="1"/>
  <c r="K393" s="1"/>
  <c r="J428" s="1"/>
  <c r="D232"/>
  <c r="D234"/>
  <c r="B235"/>
  <c r="D386" s="1"/>
  <c r="D399" s="1"/>
  <c r="C434" s="1"/>
  <c r="C233"/>
  <c r="E380" s="1"/>
  <c r="E393" s="1"/>
  <c r="D428" s="1"/>
  <c r="B233"/>
  <c r="D380" s="1"/>
  <c r="D393" s="1"/>
  <c r="C428" s="1"/>
  <c r="E234"/>
  <c r="K385" s="1"/>
  <c r="K398" s="1"/>
  <c r="J433" s="1"/>
  <c r="C235"/>
  <c r="E386" s="1"/>
  <c r="E399" s="1"/>
  <c r="D434" s="1"/>
  <c r="E232"/>
  <c r="K379" s="1"/>
  <c r="K392" s="1"/>
  <c r="J427" s="1"/>
  <c r="C234"/>
  <c r="E385" s="1"/>
  <c r="E398" s="1"/>
  <c r="D433" s="1"/>
  <c r="C232"/>
  <c r="E379" s="1"/>
  <c r="E392" s="1"/>
  <c r="D427" s="1"/>
  <c r="H781" a="1"/>
  <c r="D371"/>
  <c r="D396" s="1"/>
  <c r="C431" s="1"/>
  <c r="H397" i="1"/>
  <c r="G432" s="1"/>
  <c r="I372"/>
  <c r="I397" s="1"/>
  <c r="H432" s="1"/>
  <c r="O782"/>
  <c r="I371"/>
  <c r="I396" s="1"/>
  <c r="H431" s="1"/>
  <c r="O781"/>
  <c r="O817" s="1"/>
  <c r="P837" s="1"/>
  <c r="D371"/>
  <c r="D396" s="1"/>
  <c r="C431" s="1"/>
  <c r="H781"/>
  <c r="H817" s="1"/>
  <c r="I837" s="1"/>
  <c r="E367"/>
  <c r="I775"/>
  <c r="H368"/>
  <c r="H393" s="1"/>
  <c r="G428" s="1"/>
  <c r="N776"/>
  <c r="N812" s="1"/>
  <c r="O832" s="1"/>
  <c r="D367"/>
  <c r="H775"/>
  <c r="N818"/>
  <c r="O838" s="1"/>
  <c r="E371"/>
  <c r="E396" s="1"/>
  <c r="D431" s="1"/>
  <c r="I781"/>
  <c r="I817" s="1"/>
  <c r="J837" s="1"/>
  <c r="E372"/>
  <c r="E397" s="1"/>
  <c r="D432" s="1"/>
  <c r="I782"/>
  <c r="I818" s="1"/>
  <c r="J838" s="1"/>
  <c r="D368"/>
  <c r="H776"/>
  <c r="E368"/>
  <c r="I776"/>
  <c r="D372"/>
  <c r="D397" s="1"/>
  <c r="C432" s="1"/>
  <c r="H782"/>
  <c r="H818" s="1"/>
  <c r="I838" s="1"/>
  <c r="H367"/>
  <c r="H392" s="1"/>
  <c r="G427" s="1"/>
  <c r="N775"/>
  <c r="N811" s="1"/>
  <c r="O831" s="1"/>
  <c r="I368"/>
  <c r="I393" s="1"/>
  <c r="H428" s="1"/>
  <c r="O776"/>
  <c r="O812" s="1"/>
  <c r="P832" s="1"/>
  <c r="H372"/>
  <c r="N782"/>
  <c r="N817"/>
  <c r="O837" s="1"/>
  <c r="O818"/>
  <c r="P838" s="1"/>
  <c r="D232"/>
  <c r="D233"/>
  <c r="C234"/>
  <c r="I801" s="1"/>
  <c r="I819" s="1"/>
  <c r="J839" s="1"/>
  <c r="E233"/>
  <c r="C235"/>
  <c r="E232"/>
  <c r="B232"/>
  <c r="E234"/>
  <c r="C233"/>
  <c r="D234"/>
  <c r="C232"/>
  <c r="B235"/>
  <c r="D235"/>
  <c r="B234"/>
  <c r="E235"/>
  <c r="E385"/>
  <c r="E398" s="1"/>
  <c r="D433" s="1"/>
  <c r="B233"/>
  <c r="I781" i="2" l="1"/>
  <c r="H781"/>
  <c r="H782"/>
  <c r="I782"/>
  <c r="H793" a="1"/>
  <c r="D379"/>
  <c r="D392" s="1"/>
  <c r="C578"/>
  <c r="C581" s="1"/>
  <c r="D577"/>
  <c r="D580" s="1"/>
  <c r="C577"/>
  <c r="C580" s="1"/>
  <c r="D578"/>
  <c r="D581" s="1"/>
  <c r="P801" a="1"/>
  <c r="J385"/>
  <c r="J398" s="1"/>
  <c r="I433" s="1"/>
  <c r="H801" a="1"/>
  <c r="D385"/>
  <c r="D398" s="1"/>
  <c r="C433" s="1"/>
  <c r="I776"/>
  <c r="H775"/>
  <c r="I775"/>
  <c r="H776"/>
  <c r="N776"/>
  <c r="N775"/>
  <c r="O776"/>
  <c r="O775"/>
  <c r="N781"/>
  <c r="O781"/>
  <c r="N782"/>
  <c r="O782"/>
  <c r="P793" a="1"/>
  <c r="J379"/>
  <c r="J392" s="1"/>
  <c r="I427" s="1"/>
  <c r="K385" i="1"/>
  <c r="K398" s="1"/>
  <c r="J433" s="1"/>
  <c r="Q801"/>
  <c r="Q819" s="1"/>
  <c r="R839" s="1"/>
  <c r="J386"/>
  <c r="J399" s="1"/>
  <c r="I434" s="1"/>
  <c r="P802"/>
  <c r="P820" s="1"/>
  <c r="Q840" s="1"/>
  <c r="E386"/>
  <c r="E399" s="1"/>
  <c r="D434" s="1"/>
  <c r="I802"/>
  <c r="I820" s="1"/>
  <c r="J840" s="1"/>
  <c r="J379"/>
  <c r="J392" s="1"/>
  <c r="I427" s="1"/>
  <c r="P793"/>
  <c r="P811" s="1"/>
  <c r="Q831" s="1"/>
  <c r="D385"/>
  <c r="D398" s="1"/>
  <c r="C433" s="1"/>
  <c r="H801"/>
  <c r="H819" s="1"/>
  <c r="I839" s="1"/>
  <c r="J385"/>
  <c r="J398" s="1"/>
  <c r="I433" s="1"/>
  <c r="P801"/>
  <c r="P819" s="1"/>
  <c r="Q839" s="1"/>
  <c r="K379"/>
  <c r="K392" s="1"/>
  <c r="J427" s="1"/>
  <c r="Q793"/>
  <c r="Q811" s="1"/>
  <c r="R831" s="1"/>
  <c r="J380"/>
  <c r="J393" s="1"/>
  <c r="I428" s="1"/>
  <c r="P794"/>
  <c r="P812" s="1"/>
  <c r="Q832" s="1"/>
  <c r="I811"/>
  <c r="J831" s="1"/>
  <c r="D386"/>
  <c r="D399" s="1"/>
  <c r="C434" s="1"/>
  <c r="H802"/>
  <c r="H820" s="1"/>
  <c r="I840" s="1"/>
  <c r="K380"/>
  <c r="K393" s="1"/>
  <c r="J428" s="1"/>
  <c r="Q794"/>
  <c r="Q812" s="1"/>
  <c r="R832" s="1"/>
  <c r="D380"/>
  <c r="D393" s="1"/>
  <c r="C428" s="1"/>
  <c r="H794"/>
  <c r="E380"/>
  <c r="E393" s="1"/>
  <c r="D428" s="1"/>
  <c r="I794"/>
  <c r="I812" s="1"/>
  <c r="J832" s="1"/>
  <c r="K386"/>
  <c r="K399" s="1"/>
  <c r="J434" s="1"/>
  <c r="Q802"/>
  <c r="Q820" s="1"/>
  <c r="R840" s="1"/>
  <c r="E379"/>
  <c r="E392" s="1"/>
  <c r="D427" s="1"/>
  <c r="I793"/>
  <c r="D379"/>
  <c r="D392" s="1"/>
  <c r="H793"/>
  <c r="H812"/>
  <c r="I832" s="1"/>
  <c r="H811"/>
  <c r="I831" s="1"/>
  <c r="C427"/>
  <c r="C427" i="2" l="1"/>
  <c r="C436" a="1"/>
  <c r="Q802"/>
  <c r="P801"/>
  <c r="P802"/>
  <c r="Q801"/>
  <c r="H801"/>
  <c r="I802"/>
  <c r="I801"/>
  <c r="H802"/>
  <c r="H794"/>
  <c r="I794"/>
  <c r="H793"/>
  <c r="I793"/>
  <c r="Q793"/>
  <c r="Q794"/>
  <c r="P794"/>
  <c r="P793"/>
  <c r="B805" a="1"/>
  <c r="C436" i="1" a="1"/>
  <c r="D443" s="1"/>
  <c r="Q820" i="2" l="1"/>
  <c r="M820"/>
  <c r="I820"/>
  <c r="E820"/>
  <c r="Q819"/>
  <c r="M819"/>
  <c r="I819"/>
  <c r="E819"/>
  <c r="Q818"/>
  <c r="M818"/>
  <c r="I818"/>
  <c r="E818"/>
  <c r="Q817"/>
  <c r="M817"/>
  <c r="I817"/>
  <c r="E817"/>
  <c r="Q816"/>
  <c r="M816"/>
  <c r="I816"/>
  <c r="E816"/>
  <c r="Q815"/>
  <c r="M815"/>
  <c r="I815"/>
  <c r="E815"/>
  <c r="Q814"/>
  <c r="M814"/>
  <c r="I814"/>
  <c r="E814"/>
  <c r="Q813"/>
  <c r="M813"/>
  <c r="I813"/>
  <c r="E813"/>
  <c r="Q812"/>
  <c r="M812"/>
  <c r="I812"/>
  <c r="E812"/>
  <c r="Q811"/>
  <c r="M811"/>
  <c r="I811"/>
  <c r="E811"/>
  <c r="Q810"/>
  <c r="M810"/>
  <c r="I810"/>
  <c r="E810"/>
  <c r="Q809"/>
  <c r="M809"/>
  <c r="I809"/>
  <c r="E809"/>
  <c r="Q808"/>
  <c r="M808"/>
  <c r="I808"/>
  <c r="E808"/>
  <c r="Q807"/>
  <c r="M807"/>
  <c r="I807"/>
  <c r="E807"/>
  <c r="Q806"/>
  <c r="M806"/>
  <c r="I806"/>
  <c r="E806"/>
  <c r="Q805"/>
  <c r="M805"/>
  <c r="I805"/>
  <c r="E805"/>
  <c r="P820"/>
  <c r="L820"/>
  <c r="H820"/>
  <c r="D820"/>
  <c r="P819"/>
  <c r="L819"/>
  <c r="H819"/>
  <c r="D819"/>
  <c r="P818"/>
  <c r="L818"/>
  <c r="H818"/>
  <c r="D818"/>
  <c r="P817"/>
  <c r="L817"/>
  <c r="H817"/>
  <c r="D817"/>
  <c r="P816"/>
  <c r="L816"/>
  <c r="H816"/>
  <c r="D816"/>
  <c r="P815"/>
  <c r="L815"/>
  <c r="H815"/>
  <c r="D815"/>
  <c r="P814"/>
  <c r="L814"/>
  <c r="H814"/>
  <c r="D814"/>
  <c r="P813"/>
  <c r="L813"/>
  <c r="H813"/>
  <c r="D813"/>
  <c r="P812"/>
  <c r="L812"/>
  <c r="H812"/>
  <c r="D812"/>
  <c r="P811"/>
  <c r="L811"/>
  <c r="H811"/>
  <c r="D811"/>
  <c r="P810"/>
  <c r="L810"/>
  <c r="H810"/>
  <c r="D810"/>
  <c r="P809"/>
  <c r="L809"/>
  <c r="H809"/>
  <c r="D809"/>
  <c r="P808"/>
  <c r="L808"/>
  <c r="H808"/>
  <c r="D808"/>
  <c r="P807"/>
  <c r="L807"/>
  <c r="H807"/>
  <c r="D807"/>
  <c r="P806"/>
  <c r="L806"/>
  <c r="H806"/>
  <c r="D806"/>
  <c r="P805"/>
  <c r="L805"/>
  <c r="H805"/>
  <c r="D805"/>
  <c r="K820"/>
  <c r="C820"/>
  <c r="K819"/>
  <c r="C819"/>
  <c r="K818"/>
  <c r="C818"/>
  <c r="K817"/>
  <c r="C817"/>
  <c r="K816"/>
  <c r="C816"/>
  <c r="K815"/>
  <c r="C815"/>
  <c r="K814"/>
  <c r="C814"/>
  <c r="K813"/>
  <c r="C813"/>
  <c r="K812"/>
  <c r="C812"/>
  <c r="K811"/>
  <c r="C811"/>
  <c r="K810"/>
  <c r="C810"/>
  <c r="K809"/>
  <c r="C809"/>
  <c r="K808"/>
  <c r="C808"/>
  <c r="K807"/>
  <c r="C807"/>
  <c r="K806"/>
  <c r="C806"/>
  <c r="K805"/>
  <c r="C805"/>
  <c r="J820"/>
  <c r="B820"/>
  <c r="J819"/>
  <c r="B819"/>
  <c r="J818"/>
  <c r="B818"/>
  <c r="J817"/>
  <c r="B817"/>
  <c r="J816"/>
  <c r="B816"/>
  <c r="J815"/>
  <c r="B815"/>
  <c r="J814"/>
  <c r="B814"/>
  <c r="J813"/>
  <c r="B813"/>
  <c r="J812"/>
  <c r="B812"/>
  <c r="J811"/>
  <c r="B811"/>
  <c r="J810"/>
  <c r="B810"/>
  <c r="J809"/>
  <c r="B809"/>
  <c r="J808"/>
  <c r="B808"/>
  <c r="J807"/>
  <c r="B807"/>
  <c r="J806"/>
  <c r="B806"/>
  <c r="J805"/>
  <c r="B805"/>
  <c r="O820"/>
  <c r="O819"/>
  <c r="O818"/>
  <c r="O817"/>
  <c r="O816"/>
  <c r="O815"/>
  <c r="O814"/>
  <c r="O813"/>
  <c r="O812"/>
  <c r="O811"/>
  <c r="O810"/>
  <c r="O809"/>
  <c r="O808"/>
  <c r="O807"/>
  <c r="O806"/>
  <c r="O805"/>
  <c r="F820"/>
  <c r="F819"/>
  <c r="F818"/>
  <c r="F817"/>
  <c r="F816"/>
  <c r="F815"/>
  <c r="F814"/>
  <c r="F813"/>
  <c r="F812"/>
  <c r="F811"/>
  <c r="F810"/>
  <c r="F809"/>
  <c r="F808"/>
  <c r="F807"/>
  <c r="F806"/>
  <c r="F805"/>
  <c r="G819"/>
  <c r="G817"/>
  <c r="G815"/>
  <c r="G813"/>
  <c r="G811"/>
  <c r="G809"/>
  <c r="G807"/>
  <c r="G805"/>
  <c r="N820"/>
  <c r="N818"/>
  <c r="N816"/>
  <c r="N814"/>
  <c r="N812"/>
  <c r="N810"/>
  <c r="N808"/>
  <c r="N806"/>
  <c r="N819"/>
  <c r="N817"/>
  <c r="N815"/>
  <c r="N813"/>
  <c r="N811"/>
  <c r="N809"/>
  <c r="N807"/>
  <c r="N805"/>
  <c r="G820"/>
  <c r="G818"/>
  <c r="G816"/>
  <c r="G814"/>
  <c r="G812"/>
  <c r="G810"/>
  <c r="G808"/>
  <c r="G806"/>
  <c r="I445"/>
  <c r="E445"/>
  <c r="K444"/>
  <c r="G444"/>
  <c r="C444"/>
  <c r="I443"/>
  <c r="E443"/>
  <c r="K442"/>
  <c r="G442"/>
  <c r="C442"/>
  <c r="I441"/>
  <c r="E441"/>
  <c r="K440"/>
  <c r="G440"/>
  <c r="C440"/>
  <c r="I439"/>
  <c r="E439"/>
  <c r="K438"/>
  <c r="G438"/>
  <c r="C438"/>
  <c r="I437"/>
  <c r="E437"/>
  <c r="K436"/>
  <c r="G436"/>
  <c r="C436"/>
  <c r="L445"/>
  <c r="H445"/>
  <c r="D445"/>
  <c r="J444"/>
  <c r="F444"/>
  <c r="L443"/>
  <c r="H443"/>
  <c r="D443"/>
  <c r="J442"/>
  <c r="F442"/>
  <c r="L441"/>
  <c r="H441"/>
  <c r="D441"/>
  <c r="J440"/>
  <c r="F440"/>
  <c r="L439"/>
  <c r="H439"/>
  <c r="D439"/>
  <c r="J438"/>
  <c r="F438"/>
  <c r="L437"/>
  <c r="H437"/>
  <c r="D437"/>
  <c r="J436"/>
  <c r="F436"/>
  <c r="K445"/>
  <c r="C445"/>
  <c r="E444"/>
  <c r="G443"/>
  <c r="I442"/>
  <c r="K441"/>
  <c r="C441"/>
  <c r="E440"/>
  <c r="G439"/>
  <c r="I438"/>
  <c r="K437"/>
  <c r="C437"/>
  <c r="E436"/>
  <c r="F445"/>
  <c r="H444"/>
  <c r="J443"/>
  <c r="L442"/>
  <c r="D442"/>
  <c r="F441"/>
  <c r="H440"/>
  <c r="J439"/>
  <c r="L438"/>
  <c r="D438"/>
  <c r="F437"/>
  <c r="H436"/>
  <c r="J445"/>
  <c r="D444"/>
  <c r="H442"/>
  <c r="L440"/>
  <c r="F439"/>
  <c r="J437"/>
  <c r="D436"/>
  <c r="E438"/>
  <c r="F443"/>
  <c r="J441"/>
  <c r="H438"/>
  <c r="L436"/>
  <c r="G445"/>
  <c r="K443"/>
  <c r="E442"/>
  <c r="I440"/>
  <c r="C439"/>
  <c r="G437"/>
  <c r="I444"/>
  <c r="C443"/>
  <c r="G441"/>
  <c r="K439"/>
  <c r="I436"/>
  <c r="L444"/>
  <c r="D440"/>
  <c r="I438" i="1"/>
  <c r="F439"/>
  <c r="I445"/>
  <c r="E438"/>
  <c r="I444"/>
  <c r="L438"/>
  <c r="F445"/>
  <c r="C442"/>
  <c r="F440"/>
  <c r="G437"/>
  <c r="K443"/>
  <c r="D438"/>
  <c r="H444"/>
  <c r="E441"/>
  <c r="H439"/>
  <c r="L445"/>
  <c r="G442"/>
  <c r="J445"/>
  <c r="J440"/>
  <c r="G439"/>
  <c r="K445"/>
  <c r="D440"/>
  <c r="K436"/>
  <c r="C444"/>
  <c r="H441"/>
  <c r="D436"/>
  <c r="K440"/>
  <c r="I436"/>
  <c r="C443"/>
  <c r="F437"/>
  <c r="J443"/>
  <c r="G440"/>
  <c r="J438"/>
  <c r="D445"/>
  <c r="E442"/>
  <c r="H436"/>
  <c r="L442"/>
  <c r="I439"/>
  <c r="L437"/>
  <c r="F444"/>
  <c r="G443"/>
  <c r="H442"/>
  <c r="H437"/>
  <c r="K437"/>
  <c r="E444"/>
  <c r="H438"/>
  <c r="L444"/>
  <c r="I441"/>
  <c r="L439"/>
  <c r="E436"/>
  <c r="C445"/>
  <c r="I437"/>
  <c r="F442"/>
  <c r="G441"/>
  <c r="E445"/>
  <c r="D442"/>
  <c r="K438"/>
  <c r="D437"/>
  <c r="H443"/>
  <c r="I440"/>
  <c r="I443"/>
  <c r="F441"/>
  <c r="C438"/>
  <c r="F436"/>
  <c r="J442"/>
  <c r="E440"/>
  <c r="L440"/>
  <c r="K442"/>
  <c r="H445"/>
  <c r="I442"/>
  <c r="L436"/>
  <c r="F443"/>
  <c r="C440"/>
  <c r="F438"/>
  <c r="J444"/>
  <c r="K441"/>
  <c r="D444"/>
  <c r="D439"/>
  <c r="K439"/>
  <c r="G436"/>
  <c r="H440"/>
  <c r="E437"/>
  <c r="K444"/>
  <c r="L441"/>
  <c r="C439"/>
  <c r="G445"/>
  <c r="J439"/>
  <c r="C436"/>
  <c r="E443"/>
  <c r="D441"/>
  <c r="C437"/>
  <c r="J437"/>
  <c r="E439"/>
  <c r="L443"/>
  <c r="C441"/>
  <c r="G444"/>
  <c r="J441"/>
  <c r="G438"/>
  <c r="J436"/>
  <c r="C447" a="1"/>
  <c r="C447" i="2" l="1" a="1"/>
  <c r="C825" a="1"/>
  <c r="C449" i="1"/>
  <c r="C455"/>
  <c r="C448"/>
  <c r="C453"/>
  <c r="C452"/>
  <c r="C456"/>
  <c r="C450"/>
  <c r="C447"/>
  <c r="C454"/>
  <c r="C451"/>
  <c r="C454" i="2" l="1"/>
  <c r="C450"/>
  <c r="C453"/>
  <c r="C449"/>
  <c r="C455"/>
  <c r="C447"/>
  <c r="C456"/>
  <c r="C448"/>
  <c r="C451"/>
  <c r="C452"/>
  <c r="P840"/>
  <c r="L840"/>
  <c r="H840"/>
  <c r="D840"/>
  <c r="P839"/>
  <c r="L839"/>
  <c r="H839"/>
  <c r="D839"/>
  <c r="P838"/>
  <c r="L838"/>
  <c r="H838"/>
  <c r="D838"/>
  <c r="P837"/>
  <c r="L837"/>
  <c r="H837"/>
  <c r="D837"/>
  <c r="P836"/>
  <c r="L836"/>
  <c r="H836"/>
  <c r="D836"/>
  <c r="P835"/>
  <c r="L835"/>
  <c r="H835"/>
  <c r="D835"/>
  <c r="P834"/>
  <c r="L834"/>
  <c r="H834"/>
  <c r="D834"/>
  <c r="P833"/>
  <c r="L833"/>
  <c r="H833"/>
  <c r="D833"/>
  <c r="P832"/>
  <c r="L832"/>
  <c r="H832"/>
  <c r="D832"/>
  <c r="P831"/>
  <c r="L831"/>
  <c r="H831"/>
  <c r="D831"/>
  <c r="P830"/>
  <c r="L830"/>
  <c r="H830"/>
  <c r="D830"/>
  <c r="P829"/>
  <c r="L829"/>
  <c r="H829"/>
  <c r="D829"/>
  <c r="P828"/>
  <c r="L828"/>
  <c r="H828"/>
  <c r="D828"/>
  <c r="P827"/>
  <c r="L827"/>
  <c r="H827"/>
  <c r="D827"/>
  <c r="P826"/>
  <c r="L826"/>
  <c r="H826"/>
  <c r="D826"/>
  <c r="P825"/>
  <c r="L825"/>
  <c r="H825"/>
  <c r="D825"/>
  <c r="O840"/>
  <c r="K840"/>
  <c r="G840"/>
  <c r="C840"/>
  <c r="O839"/>
  <c r="K839"/>
  <c r="G839"/>
  <c r="C839"/>
  <c r="O838"/>
  <c r="K838"/>
  <c r="G838"/>
  <c r="C838"/>
  <c r="O837"/>
  <c r="K837"/>
  <c r="G837"/>
  <c r="C837"/>
  <c r="O836"/>
  <c r="K836"/>
  <c r="G836"/>
  <c r="C836"/>
  <c r="O835"/>
  <c r="K835"/>
  <c r="G835"/>
  <c r="C835"/>
  <c r="O834"/>
  <c r="K834"/>
  <c r="G834"/>
  <c r="C834"/>
  <c r="O833"/>
  <c r="K833"/>
  <c r="G833"/>
  <c r="C833"/>
  <c r="O832"/>
  <c r="K832"/>
  <c r="G832"/>
  <c r="C832"/>
  <c r="O831"/>
  <c r="K831"/>
  <c r="G831"/>
  <c r="C831"/>
  <c r="O830"/>
  <c r="K830"/>
  <c r="G830"/>
  <c r="C830"/>
  <c r="O829"/>
  <c r="K829"/>
  <c r="G829"/>
  <c r="C829"/>
  <c r="O828"/>
  <c r="K828"/>
  <c r="G828"/>
  <c r="C828"/>
  <c r="O827"/>
  <c r="K827"/>
  <c r="G827"/>
  <c r="C827"/>
  <c r="O826"/>
  <c r="K826"/>
  <c r="G826"/>
  <c r="C826"/>
  <c r="O825"/>
  <c r="K825"/>
  <c r="G825"/>
  <c r="C825"/>
  <c r="R840"/>
  <c r="J840"/>
  <c r="R839"/>
  <c r="J839"/>
  <c r="R838"/>
  <c r="J838"/>
  <c r="R837"/>
  <c r="J837"/>
  <c r="R836"/>
  <c r="J836"/>
  <c r="R835"/>
  <c r="J835"/>
  <c r="R834"/>
  <c r="J834"/>
  <c r="R833"/>
  <c r="J833"/>
  <c r="R832"/>
  <c r="J832"/>
  <c r="R831"/>
  <c r="J831"/>
  <c r="R830"/>
  <c r="J830"/>
  <c r="R829"/>
  <c r="J829"/>
  <c r="R828"/>
  <c r="J828"/>
  <c r="R827"/>
  <c r="J827"/>
  <c r="R826"/>
  <c r="J826"/>
  <c r="R825"/>
  <c r="J825"/>
  <c r="Q840"/>
  <c r="I840"/>
  <c r="Q839"/>
  <c r="I839"/>
  <c r="Q838"/>
  <c r="I838"/>
  <c r="Q837"/>
  <c r="I837"/>
  <c r="Q836"/>
  <c r="I836"/>
  <c r="Q835"/>
  <c r="I835"/>
  <c r="Q834"/>
  <c r="I834"/>
  <c r="Q833"/>
  <c r="I833"/>
  <c r="Q832"/>
  <c r="I832"/>
  <c r="Q831"/>
  <c r="I831"/>
  <c r="Q830"/>
  <c r="I830"/>
  <c r="Q829"/>
  <c r="I829"/>
  <c r="Q828"/>
  <c r="I828"/>
  <c r="Q827"/>
  <c r="I827"/>
  <c r="Q826"/>
  <c r="I826"/>
  <c r="Q825"/>
  <c r="I825"/>
  <c r="E840"/>
  <c r="E839"/>
  <c r="E838"/>
  <c r="E837"/>
  <c r="E836"/>
  <c r="E835"/>
  <c r="E834"/>
  <c r="E833"/>
  <c r="E832"/>
  <c r="E831"/>
  <c r="E830"/>
  <c r="E829"/>
  <c r="E828"/>
  <c r="E827"/>
  <c r="E826"/>
  <c r="E825"/>
  <c r="F840"/>
  <c r="F839"/>
  <c r="F838"/>
  <c r="F837"/>
  <c r="F836"/>
  <c r="F835"/>
  <c r="F834"/>
  <c r="F833"/>
  <c r="F832"/>
  <c r="F831"/>
  <c r="F830"/>
  <c r="F829"/>
  <c r="F828"/>
  <c r="F827"/>
  <c r="F826"/>
  <c r="F825"/>
  <c r="N839"/>
  <c r="N837"/>
  <c r="N835"/>
  <c r="N833"/>
  <c r="N831"/>
  <c r="N829"/>
  <c r="N827"/>
  <c r="N825"/>
  <c r="M839"/>
  <c r="M837"/>
  <c r="M835"/>
  <c r="M833"/>
  <c r="M831"/>
  <c r="M829"/>
  <c r="M827"/>
  <c r="M825"/>
  <c r="M840"/>
  <c r="M838"/>
  <c r="M836"/>
  <c r="M834"/>
  <c r="M832"/>
  <c r="M830"/>
  <c r="M828"/>
  <c r="M826"/>
  <c r="N840"/>
  <c r="N838"/>
  <c r="N836"/>
  <c r="N834"/>
  <c r="N832"/>
  <c r="N830"/>
  <c r="N828"/>
  <c r="N826"/>
  <c r="K487" i="1"/>
  <c r="U829"/>
  <c r="K557"/>
  <c r="K547"/>
  <c r="K479"/>
  <c r="K509"/>
  <c r="K569"/>
  <c r="K559"/>
  <c r="U837"/>
  <c r="K517"/>
  <c r="U838"/>
  <c r="K560"/>
  <c r="K510"/>
  <c r="K570"/>
  <c r="K518"/>
  <c r="K550"/>
  <c r="U836"/>
  <c r="K500"/>
  <c r="K540"/>
  <c r="K508"/>
  <c r="K567"/>
  <c r="K489"/>
  <c r="U831"/>
  <c r="K577"/>
  <c r="K539"/>
  <c r="F540" s="1" a="1"/>
  <c r="K549"/>
  <c r="U835"/>
  <c r="K499"/>
  <c r="K507"/>
  <c r="F510" s="1" a="1"/>
  <c r="U840"/>
  <c r="K580"/>
  <c r="K520"/>
  <c r="K519"/>
  <c r="U839"/>
  <c r="K579"/>
  <c r="K578"/>
  <c r="K568"/>
  <c r="K490"/>
  <c r="U832"/>
  <c r="U830"/>
  <c r="K488"/>
  <c r="K558"/>
  <c r="K548"/>
  <c r="K480"/>
  <c r="K487" i="2" l="1"/>
  <c r="K557"/>
  <c r="U829"/>
  <c r="K479"/>
  <c r="K547"/>
  <c r="U837"/>
  <c r="K569"/>
  <c r="K517"/>
  <c r="K509"/>
  <c r="K559"/>
  <c r="U835"/>
  <c r="K539"/>
  <c r="K499"/>
  <c r="K549"/>
  <c r="K507"/>
  <c r="K579"/>
  <c r="U839"/>
  <c r="K519"/>
  <c r="U838"/>
  <c r="K560"/>
  <c r="K510"/>
  <c r="K570"/>
  <c r="K518"/>
  <c r="K508"/>
  <c r="K550"/>
  <c r="K540"/>
  <c r="K500"/>
  <c r="U836"/>
  <c r="U832"/>
  <c r="K578"/>
  <c r="K490"/>
  <c r="K568"/>
  <c r="K520"/>
  <c r="U840"/>
  <c r="K580"/>
  <c r="K548"/>
  <c r="K480"/>
  <c r="U830"/>
  <c r="K558"/>
  <c r="K488"/>
  <c r="U831"/>
  <c r="K577"/>
  <c r="K567"/>
  <c r="K489"/>
  <c r="F480" i="1" a="1"/>
  <c r="F481" s="1"/>
  <c r="F510"/>
  <c r="C513" s="1" a="1"/>
  <c r="F511"/>
  <c r="F480"/>
  <c r="C842" a="1"/>
  <c r="F560" a="1"/>
  <c r="F541"/>
  <c r="F540"/>
  <c r="C543" s="1" a="1"/>
  <c r="F570" a="1"/>
  <c r="F490" a="1"/>
  <c r="F520" a="1"/>
  <c r="F500" a="1"/>
  <c r="F580" a="1"/>
  <c r="F550" a="1"/>
  <c r="C843" i="2" l="1" a="1"/>
  <c r="C847" s="1"/>
  <c r="F847" s="1"/>
  <c r="F570" a="1"/>
  <c r="F570" s="1"/>
  <c r="F540" a="1"/>
  <c r="F541" s="1"/>
  <c r="F500" a="1"/>
  <c r="F550" a="1"/>
  <c r="F490" a="1"/>
  <c r="F560" a="1"/>
  <c r="F580" a="1"/>
  <c r="F510" a="1"/>
  <c r="C856"/>
  <c r="F520" a="1"/>
  <c r="F480" a="1"/>
  <c r="C483" i="1" a="1"/>
  <c r="C484" s="1"/>
  <c r="E484" s="1"/>
  <c r="C844"/>
  <c r="C863" s="1"/>
  <c r="C845"/>
  <c r="C864" s="1"/>
  <c r="C855"/>
  <c r="C874" s="1"/>
  <c r="C846"/>
  <c r="C865" s="1"/>
  <c r="C854"/>
  <c r="C873" s="1"/>
  <c r="C849"/>
  <c r="C868" s="1"/>
  <c r="C842"/>
  <c r="C861" s="1"/>
  <c r="C843"/>
  <c r="C862" s="1"/>
  <c r="C848"/>
  <c r="C867" s="1"/>
  <c r="C853"/>
  <c r="C872" s="1"/>
  <c r="C850"/>
  <c r="C869" s="1"/>
  <c r="C847"/>
  <c r="C866" s="1"/>
  <c r="C852"/>
  <c r="C871" s="1"/>
  <c r="C857"/>
  <c r="C876" s="1"/>
  <c r="C851"/>
  <c r="C870" s="1"/>
  <c r="C856"/>
  <c r="C875" s="1"/>
  <c r="C513"/>
  <c r="E513" s="1"/>
  <c r="C514"/>
  <c r="E514" s="1"/>
  <c r="F551"/>
  <c r="F550"/>
  <c r="F490"/>
  <c r="C493" s="1" a="1"/>
  <c r="F491"/>
  <c r="F560"/>
  <c r="F561"/>
  <c r="F521"/>
  <c r="F520"/>
  <c r="F580"/>
  <c r="F581"/>
  <c r="F571"/>
  <c r="F570"/>
  <c r="F501"/>
  <c r="F500"/>
  <c r="C543"/>
  <c r="E543" s="1"/>
  <c r="C544"/>
  <c r="E544" s="1"/>
  <c r="C843" i="2" l="1"/>
  <c r="F843" s="1"/>
  <c r="C846"/>
  <c r="F846" s="1"/>
  <c r="H846" s="1"/>
  <c r="C849"/>
  <c r="F849" s="1"/>
  <c r="C845"/>
  <c r="F845" s="1"/>
  <c r="H845" s="1"/>
  <c r="C852"/>
  <c r="F852" s="1"/>
  <c r="C858"/>
  <c r="C878" s="1"/>
  <c r="C855"/>
  <c r="F855" s="1"/>
  <c r="C848"/>
  <c r="F848" s="1"/>
  <c r="C844"/>
  <c r="F844" s="1"/>
  <c r="H844" s="1"/>
  <c r="C854"/>
  <c r="C874" s="1"/>
  <c r="C851"/>
  <c r="F851" s="1"/>
  <c r="H851" s="1"/>
  <c r="C853"/>
  <c r="C873" s="1"/>
  <c r="C857"/>
  <c r="F857" s="1"/>
  <c r="C850"/>
  <c r="F850" s="1"/>
  <c r="F853"/>
  <c r="C877"/>
  <c r="F858"/>
  <c r="C875"/>
  <c r="F854"/>
  <c r="C876"/>
  <c r="F856"/>
  <c r="F540"/>
  <c r="C543" s="1" a="1"/>
  <c r="C543" s="1"/>
  <c r="F571"/>
  <c r="C573" s="1" a="1"/>
  <c r="F491"/>
  <c r="F490"/>
  <c r="F521"/>
  <c r="F520"/>
  <c r="F580"/>
  <c r="F581"/>
  <c r="F500"/>
  <c r="F501"/>
  <c r="F561"/>
  <c r="F560"/>
  <c r="F481"/>
  <c r="F480"/>
  <c r="F510"/>
  <c r="F511"/>
  <c r="F551"/>
  <c r="F550"/>
  <c r="C483" i="1"/>
  <c r="E483" s="1"/>
  <c r="C583" a="1"/>
  <c r="C583" s="1"/>
  <c r="E583" s="1"/>
  <c r="C563" a="1"/>
  <c r="C564" s="1"/>
  <c r="E564" s="1"/>
  <c r="C563"/>
  <c r="E563" s="1"/>
  <c r="C523" a="1"/>
  <c r="C493"/>
  <c r="E493" s="1"/>
  <c r="C494"/>
  <c r="E494" s="1"/>
  <c r="C573" a="1"/>
  <c r="C503" a="1"/>
  <c r="C553" a="1"/>
  <c r="E543" i="2" l="1"/>
  <c r="F543"/>
  <c r="C544"/>
  <c r="C553" a="1"/>
  <c r="C554" s="1"/>
  <c r="C483" a="1"/>
  <c r="C483" s="1"/>
  <c r="C493" a="1"/>
  <c r="C494" s="1"/>
  <c r="C513" a="1"/>
  <c r="C513" s="1"/>
  <c r="C503" a="1"/>
  <c r="C503" s="1"/>
  <c r="C574"/>
  <c r="C573"/>
  <c r="C563" a="1"/>
  <c r="C583" a="1"/>
  <c r="C523" a="1"/>
  <c r="C584" i="1"/>
  <c r="E584" s="1"/>
  <c r="C503"/>
  <c r="E503" s="1"/>
  <c r="C504"/>
  <c r="E504" s="1"/>
  <c r="C553"/>
  <c r="E553" s="1"/>
  <c r="C554"/>
  <c r="E554" s="1"/>
  <c r="C523"/>
  <c r="E523" s="1"/>
  <c r="C524"/>
  <c r="E524" s="1"/>
  <c r="C573"/>
  <c r="E573" s="1"/>
  <c r="C574"/>
  <c r="E574" s="1"/>
  <c r="C504" i="2" l="1"/>
  <c r="G504" s="1"/>
  <c r="C514"/>
  <c r="F513" s="1"/>
  <c r="C553"/>
  <c r="E553" s="1"/>
  <c r="C493"/>
  <c r="F493" s="1"/>
  <c r="E494"/>
  <c r="G494"/>
  <c r="E483"/>
  <c r="E503"/>
  <c r="F503"/>
  <c r="E513"/>
  <c r="E574"/>
  <c r="E544"/>
  <c r="G544"/>
  <c r="C484"/>
  <c r="E554"/>
  <c r="G554"/>
  <c r="E493"/>
  <c r="E573"/>
  <c r="F573"/>
  <c r="C523"/>
  <c r="E523" s="1"/>
  <c r="C524"/>
  <c r="E524" s="1"/>
  <c r="C563"/>
  <c r="C564"/>
  <c r="C584"/>
  <c r="C583"/>
  <c r="E504" l="1"/>
  <c r="E514"/>
  <c r="G514"/>
  <c r="F553"/>
  <c r="E564"/>
  <c r="G564"/>
  <c r="E584"/>
  <c r="G584"/>
  <c r="E583"/>
  <c r="F583"/>
  <c r="E484"/>
  <c r="G484"/>
  <c r="E563"/>
  <c r="F563"/>
  <c r="G574"/>
  <c r="F483"/>
</calcChain>
</file>

<file path=xl/sharedStrings.xml><?xml version="1.0" encoding="utf-8"?>
<sst xmlns="http://schemas.openxmlformats.org/spreadsheetml/2006/main" count="2170" uniqueCount="215">
  <si>
    <t>SOAL 2 RANGKA BATANG 2 DIMENSI (PLANE TRUSS)</t>
  </si>
  <si>
    <t>NIM</t>
  </si>
  <si>
    <t>i0121060</t>
  </si>
  <si>
    <t>n=</t>
  </si>
  <si>
    <r>
      <t xml:space="preserve">Struktur </t>
    </r>
    <r>
      <rPr>
        <i/>
        <sz val="11"/>
        <color theme="1"/>
        <rFont val="Calibri"/>
        <family val="2"/>
        <scheme val="minor"/>
      </rPr>
      <t>plane truss</t>
    </r>
    <r>
      <rPr>
        <sz val="11"/>
        <color theme="1"/>
        <rFont val="Calibri"/>
        <family val="2"/>
        <scheme val="minor"/>
      </rPr>
      <t xml:space="preserve"> terletak pada bidang datar (Bidang XY) yang mana XYZ adalah sumbu </t>
    </r>
  </si>
  <si>
    <t>DATA MATERIAL BAJA</t>
  </si>
  <si>
    <t>E=</t>
  </si>
  <si>
    <t>MPa</t>
  </si>
  <si>
    <t>kN/m^2</t>
  </si>
  <si>
    <t>Profil</t>
  </si>
  <si>
    <t>DATA STRUKTUR</t>
  </si>
  <si>
    <t>L=</t>
  </si>
  <si>
    <t>m</t>
  </si>
  <si>
    <t>q=</t>
  </si>
  <si>
    <t>kN/m</t>
  </si>
  <si>
    <t>P=</t>
  </si>
  <si>
    <t>kN</t>
  </si>
  <si>
    <t>PENYELESAIAN</t>
  </si>
  <si>
    <t>LANGKAH 1 PROYEKSI STRUKTUR</t>
  </si>
  <si>
    <t>Lokal</t>
  </si>
  <si>
    <t>Global</t>
  </si>
  <si>
    <t>LANGKAH 2 MATRIKS KEKAKUAN</t>
  </si>
  <si>
    <t>a) Batang 1 (1-2)</t>
  </si>
  <si>
    <t>koordinat Cartesius dengan Y(+) ke arah vertikal</t>
  </si>
  <si>
    <t>A=</t>
  </si>
  <si>
    <t>m^2</t>
  </si>
  <si>
    <t>[k]1=</t>
  </si>
  <si>
    <t>d1x</t>
  </si>
  <si>
    <t>d2x</t>
  </si>
  <si>
    <t>sudut=</t>
  </si>
  <si>
    <t>cos=</t>
  </si>
  <si>
    <t>sin=</t>
  </si>
  <si>
    <t>[K]1=</t>
  </si>
  <si>
    <t>D1x</t>
  </si>
  <si>
    <t>D1y</t>
  </si>
  <si>
    <t>D2x</t>
  </si>
  <si>
    <t>D2y</t>
  </si>
  <si>
    <t>b) Batang 2 (2-3)</t>
  </si>
  <si>
    <t>c) Batang 3 (3-4)</t>
  </si>
  <si>
    <t>d3x</t>
  </si>
  <si>
    <t>[k]2=</t>
  </si>
  <si>
    <t>[K]2=</t>
  </si>
  <si>
    <t>D3x</t>
  </si>
  <si>
    <t>D3y</t>
  </si>
  <si>
    <t>d4x</t>
  </si>
  <si>
    <t>[k]3=</t>
  </si>
  <si>
    <t>[K]3=</t>
  </si>
  <si>
    <t>D4x</t>
  </si>
  <si>
    <t>D4y</t>
  </si>
  <si>
    <t>d5x</t>
  </si>
  <si>
    <t>[k]4=</t>
  </si>
  <si>
    <t>[K]4=</t>
  </si>
  <si>
    <t>D5x</t>
  </si>
  <si>
    <t>D5y</t>
  </si>
  <si>
    <t>d6x</t>
  </si>
  <si>
    <t>[k]5=</t>
  </si>
  <si>
    <t>D6x</t>
  </si>
  <si>
    <t>D6y</t>
  </si>
  <si>
    <t>[K]5=</t>
  </si>
  <si>
    <t>d7x</t>
  </si>
  <si>
    <t>[k]6=</t>
  </si>
  <si>
    <t>f) Batang 6 (7-8)</t>
  </si>
  <si>
    <t>D7x</t>
  </si>
  <si>
    <t>D7y</t>
  </si>
  <si>
    <t>[K]6=</t>
  </si>
  <si>
    <t>g) Batang 7 (2-5)</t>
  </si>
  <si>
    <t>berat sendiri struktur dianggap</t>
  </si>
  <si>
    <t>h) Batang 8 (2-6)</t>
  </si>
  <si>
    <t>sudah termasuk ke dalam q</t>
  </si>
  <si>
    <t>i) Batang 9 (3-6)</t>
  </si>
  <si>
    <t>j) Batang 10 (3-7)</t>
  </si>
  <si>
    <t>k) Batang 11 (4-7)</t>
  </si>
  <si>
    <t>l) Batang 12 (4-8)</t>
  </si>
  <si>
    <t>[k]7=</t>
  </si>
  <si>
    <t>[K]7=</t>
  </si>
  <si>
    <t>d8x</t>
  </si>
  <si>
    <t>D8y</t>
  </si>
  <si>
    <t>D8x</t>
  </si>
  <si>
    <t>[k]8=</t>
  </si>
  <si>
    <t>[K]8=</t>
  </si>
  <si>
    <t>[k]9=</t>
  </si>
  <si>
    <t>[K]9=</t>
  </si>
  <si>
    <t>[k]10=</t>
  </si>
  <si>
    <t>[K]10=</t>
  </si>
  <si>
    <t>d) Batang 4 (5-6)</t>
  </si>
  <si>
    <t>e) Batang 5 (6-7)</t>
  </si>
  <si>
    <t>LANGKAH 3 PERAKITAN MATRIKS KEKAKUAN STRUKTUR GLOBAL</t>
  </si>
  <si>
    <t>Batang 9</t>
  </si>
  <si>
    <t>Batang 3</t>
  </si>
  <si>
    <t>Batang 5</t>
  </si>
  <si>
    <t>Batang 6</t>
  </si>
  <si>
    <t>Batang 10</t>
  </si>
  <si>
    <t>Batang 11</t>
  </si>
  <si>
    <t>Batang 12</t>
  </si>
  <si>
    <t>3-4</t>
  </si>
  <si>
    <t>6-7</t>
  </si>
  <si>
    <t>7-8</t>
  </si>
  <si>
    <t>3-6</t>
  </si>
  <si>
    <t>3-7</t>
  </si>
  <si>
    <t>4-7</t>
  </si>
  <si>
    <t>4-8</t>
  </si>
  <si>
    <t>Setelah direduksi digunakan nodal</t>
  </si>
  <si>
    <t>3, 4, 6, 7, 8</t>
  </si>
  <si>
    <t>[K]11=</t>
  </si>
  <si>
    <t>[K]12=</t>
  </si>
  <si>
    <t>MATRIKS KEKAKUAN STRUKTUR</t>
  </si>
  <si>
    <t>[K]s=</t>
  </si>
  <si>
    <t>LANGKAH 4 VEKTOR GAYA LUAR</t>
  </si>
  <si>
    <t>Equivalent Span Load</t>
  </si>
  <si>
    <t>{f0}1=</t>
  </si>
  <si>
    <t>d2y</t>
  </si>
  <si>
    <t>d1y</t>
  </si>
  <si>
    <t>{f0}3=</t>
  </si>
  <si>
    <t>d3y</t>
  </si>
  <si>
    <t>d4y</t>
  </si>
  <si>
    <t>Equivalent Joint Load</t>
  </si>
  <si>
    <t>{f}</t>
  </si>
  <si>
    <t>{f}=</t>
  </si>
  <si>
    <t>d6y</t>
  </si>
  <si>
    <t>d7y</t>
  </si>
  <si>
    <t>d8y</t>
  </si>
  <si>
    <t>=</t>
  </si>
  <si>
    <t>Vektor Gaya total</t>
  </si>
  <si>
    <t>{f}+{f0}=</t>
  </si>
  <si>
    <t>LANGKAH 5 PERSAMAAN KEKAKUAN STRUKTUR GLOBAL</t>
  </si>
  <si>
    <t>[K]s</t>
  </si>
  <si>
    <t>x</t>
  </si>
  <si>
    <t>D</t>
  </si>
  <si>
    <t>F</t>
  </si>
  <si>
    <t>LANGKAH 6 GAYA BATANG DALAM SUMBU LOKAL</t>
  </si>
  <si>
    <t>[k]</t>
  </si>
  <si>
    <t>{d}</t>
  </si>
  <si>
    <t>[T]*</t>
  </si>
  <si>
    <t>{D}</t>
  </si>
  <si>
    <t>f1x</t>
  </si>
  <si>
    <t>f2x</t>
  </si>
  <si>
    <t>f3x</t>
  </si>
  <si>
    <t>f4x</t>
  </si>
  <si>
    <t>f5x</t>
  </si>
  <si>
    <t>f6x</t>
  </si>
  <si>
    <t>f7x</t>
  </si>
  <si>
    <t>f8x</t>
  </si>
  <si>
    <t>k) Batang 12 (4-8)</t>
  </si>
  <si>
    <t>LANGKAH 7 GAYA STRUKTUR</t>
  </si>
  <si>
    <t>[K]S=</t>
  </si>
  <si>
    <t>{F} = [K] {D} global</t>
  </si>
  <si>
    <t>F1x</t>
  </si>
  <si>
    <t>F1y</t>
  </si>
  <si>
    <t>F2x</t>
  </si>
  <si>
    <t>F2y</t>
  </si>
  <si>
    <t>F3x</t>
  </si>
  <si>
    <t>F3y</t>
  </si>
  <si>
    <t>F4x</t>
  </si>
  <si>
    <t>F4y</t>
  </si>
  <si>
    <t>F5x</t>
  </si>
  <si>
    <t>F5y</t>
  </si>
  <si>
    <t>F6x</t>
  </si>
  <si>
    <t>F6y</t>
  </si>
  <si>
    <t>F7x</t>
  </si>
  <si>
    <t>F7y</t>
  </si>
  <si>
    <t>F8x</t>
  </si>
  <si>
    <t>F8y</t>
  </si>
  <si>
    <t>GAYA PADA JOINT</t>
  </si>
  <si>
    <t>IWF</t>
  </si>
  <si>
    <t>450x200</t>
  </si>
  <si>
    <t>LANGKAH 1 PROYEKSI STRUKTUR SETELAH REDUKSI</t>
  </si>
  <si>
    <t>I0121060</t>
  </si>
  <si>
    <t>SAP</t>
  </si>
  <si>
    <t>SFD</t>
  </si>
  <si>
    <t>BMD</t>
  </si>
  <si>
    <t>Mmax=</t>
  </si>
  <si>
    <t>Rav x 0.5L - 0,5 x q x L^2</t>
  </si>
  <si>
    <t>kNm</t>
  </si>
  <si>
    <t>Diambil partsi tiap potongan 1m</t>
  </si>
  <si>
    <t>Jarak (m)</t>
  </si>
  <si>
    <t>Momen (kNm)</t>
  </si>
  <si>
    <t>Karena SFD 0 terjadi pada Batang (3-4) maka</t>
  </si>
  <si>
    <t>Karena SFD 0 terjadi pada Batang (1-2) maka</t>
  </si>
  <si>
    <t>Jarak(m)</t>
  </si>
  <si>
    <t>Gaya (kN)</t>
  </si>
  <si>
    <t>Letak</t>
  </si>
  <si>
    <t>F1y(1)</t>
  </si>
  <si>
    <t>F1y(2)</t>
  </si>
  <si>
    <t>F2y(2)</t>
  </si>
  <si>
    <t>F2y(1)</t>
  </si>
  <si>
    <t>F3y(1)</t>
  </si>
  <si>
    <t>F3y(2)</t>
  </si>
  <si>
    <t>F4y(1)</t>
  </si>
  <si>
    <t>F4y(2)</t>
  </si>
  <si>
    <t>ERROR</t>
  </si>
  <si>
    <t>NFD</t>
  </si>
  <si>
    <t>f1</t>
  </si>
  <si>
    <t>f2</t>
  </si>
  <si>
    <t>f3</t>
  </si>
  <si>
    <t>f4</t>
  </si>
  <si>
    <t>f5</t>
  </si>
  <si>
    <t>f6</t>
  </si>
  <si>
    <t>f7</t>
  </si>
  <si>
    <t>f8</t>
  </si>
  <si>
    <t>Batang 1 (1-2)</t>
  </si>
  <si>
    <t>Batang 2 (2-3)</t>
  </si>
  <si>
    <t>Batang 3 (3-4)</t>
  </si>
  <si>
    <t>Batang 4 (5-6)</t>
  </si>
  <si>
    <t>Batang 5 (6-7)</t>
  </si>
  <si>
    <t>Batang 6 (7-8)</t>
  </si>
  <si>
    <t>Batang 7 (2-5)</t>
  </si>
  <si>
    <t>Batang 8 (2-6)</t>
  </si>
  <si>
    <t>Batang 9 (3-6)</t>
  </si>
  <si>
    <t>Batang 10 (3-7)</t>
  </si>
  <si>
    <t>Batang 11 (4-7)</t>
  </si>
  <si>
    <t>Batang 12 (4-8)</t>
  </si>
  <si>
    <t>Jeniis</t>
  </si>
  <si>
    <t>Error</t>
  </si>
  <si>
    <t>Batang</t>
  </si>
  <si>
    <t>SAP (kN)</t>
  </si>
</sst>
</file>

<file path=xl/styles.xml><?xml version="1.0" encoding="utf-8"?>
<styleSheet xmlns="http://schemas.openxmlformats.org/spreadsheetml/2006/main">
  <numFmts count="5">
    <numFmt numFmtId="164" formatCode="0.0000"/>
    <numFmt numFmtId="165" formatCode="0.0000E+00"/>
    <numFmt numFmtId="166" formatCode="0.0000%"/>
    <numFmt numFmtId="168" formatCode="0.0"/>
    <numFmt numFmtId="169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&quot;Times New Roman&quot;"/>
    </font>
    <font>
      <sz val="11"/>
      <color rgb="FF000000"/>
      <name val="Calibri"/>
      <family val="2"/>
    </font>
    <font>
      <i/>
      <sz val="11"/>
      <color rgb="FF4285F4"/>
      <name val="&quot;Times New Roman&quot;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</cellStyleXfs>
  <cellXfs count="1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9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13" xfId="0" applyNumberFormat="1" applyBorder="1" applyAlignment="1">
      <alignment horizontal="center" vertical="center"/>
    </xf>
    <xf numFmtId="0" fontId="0" fillId="0" borderId="0" xfId="0" applyBorder="1" applyAlignment="1"/>
    <xf numFmtId="165" fontId="0" fillId="0" borderId="13" xfId="0" applyNumberFormat="1" applyBorder="1" applyAlignment="1">
      <alignment horizontal="center"/>
    </xf>
    <xf numFmtId="0" fontId="1" fillId="4" borderId="0" xfId="0" applyFont="1" applyFill="1"/>
    <xf numFmtId="49" fontId="0" fillId="0" borderId="0" xfId="0" applyNumberFormat="1" applyAlignment="1">
      <alignment horizontal="center"/>
    </xf>
    <xf numFmtId="165" fontId="1" fillId="0" borderId="13" xfId="0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0" fontId="0" fillId="0" borderId="13" xfId="0" applyBorder="1"/>
    <xf numFmtId="165" fontId="0" fillId="0" borderId="13" xfId="0" applyNumberFormat="1" applyBorder="1"/>
    <xf numFmtId="2" fontId="0" fillId="0" borderId="13" xfId="0" applyNumberFormat="1" applyBorder="1" applyAlignment="1">
      <alignment horizont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quotePrefix="1" applyFont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3" fillId="0" borderId="0" xfId="2" applyFont="1" applyAlignment="1"/>
    <xf numFmtId="0" fontId="5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0" fillId="3" borderId="0" xfId="0" applyFill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6" fillId="0" borderId="0" xfId="4" applyFont="1" applyAlignment="1"/>
    <xf numFmtId="0" fontId="7" fillId="0" borderId="29" xfId="5" applyFont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1" fillId="0" borderId="0" xfId="0" applyFont="1"/>
    <xf numFmtId="1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7" fillId="0" borderId="0" xfId="5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13" xfId="6" applyNumberFormat="1" applyFont="1" applyBorder="1"/>
    <xf numFmtId="0" fontId="0" fillId="0" borderId="3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4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13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3" xfId="6" applyNumberFormat="1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166" fontId="0" fillId="0" borderId="13" xfId="0" applyNumberFormat="1" applyBorder="1" applyAlignment="1">
      <alignment horizontal="center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" xfId="6" builtinId="5"/>
  </cellStyles>
  <dxfs count="11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'COBA SAP'!$E$890:$E$914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1.7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3.4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6.8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  <c:pt idx="24">
                  <c:v>10.199999999999999</c:v>
                </c:pt>
              </c:numCache>
            </c:numRef>
          </c:xVal>
          <c:yVal>
            <c:numRef>
              <c:f>'COBA SAP'!$F$890:$F$914</c:f>
              <c:numCache>
                <c:formatCode>General</c:formatCode>
                <c:ptCount val="25"/>
                <c:pt idx="0">
                  <c:v>0</c:v>
                </c:pt>
                <c:pt idx="1">
                  <c:v>18.487500000000001</c:v>
                </c:pt>
                <c:pt idx="2">
                  <c:v>30.6</c:v>
                </c:pt>
                <c:pt idx="3">
                  <c:v>36.337500000000006</c:v>
                </c:pt>
                <c:pt idx="4">
                  <c:v>36.847500000000011</c:v>
                </c:pt>
                <c:pt idx="5">
                  <c:v>35.700000000000003</c:v>
                </c:pt>
                <c:pt idx="6">
                  <c:v>28.6875</c:v>
                </c:pt>
                <c:pt idx="7">
                  <c:v>15.300000000000011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8.1600000000000072</c:v>
                </c:pt>
                <c:pt idx="18">
                  <c:v>24.097500000000007</c:v>
                </c:pt>
                <c:pt idx="19">
                  <c:v>33.660000000000004</c:v>
                </c:pt>
                <c:pt idx="20">
                  <c:v>36.847500000000011</c:v>
                </c:pt>
                <c:pt idx="21">
                  <c:v>33.659999999999997</c:v>
                </c:pt>
                <c:pt idx="22">
                  <c:v>24.097500000000011</c:v>
                </c:pt>
                <c:pt idx="23">
                  <c:v>8.1599999999999682</c:v>
                </c:pt>
                <c:pt idx="24">
                  <c:v>0</c:v>
                </c:pt>
              </c:numCache>
            </c:numRef>
          </c:yVal>
          <c:smooth val="1"/>
        </c:ser>
        <c:axId val="108373504"/>
        <c:axId val="107858560"/>
      </c:scatterChart>
      <c:valAx>
        <c:axId val="108373504"/>
        <c:scaling>
          <c:orientation val="minMax"/>
        </c:scaling>
        <c:axPos val="t"/>
        <c:numFmt formatCode="General" sourceLinked="1"/>
        <c:tickLblPos val="nextTo"/>
        <c:crossAx val="107858560"/>
        <c:crosses val="autoZero"/>
        <c:crossBetween val="midCat"/>
      </c:valAx>
      <c:valAx>
        <c:axId val="107858560"/>
        <c:scaling>
          <c:orientation val="maxMin"/>
        </c:scaling>
        <c:axPos val="l"/>
        <c:majorGridlines/>
        <c:numFmt formatCode="General" sourceLinked="1"/>
        <c:tickLblPos val="nextTo"/>
        <c:crossAx val="1083735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'COBA SAP'!$F$864:$F$871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3.4</c:v>
                </c:pt>
                <c:pt idx="3">
                  <c:v>3.4</c:v>
                </c:pt>
                <c:pt idx="4">
                  <c:v>6.8</c:v>
                </c:pt>
                <c:pt idx="5" formatCode="0.0">
                  <c:v>6.8</c:v>
                </c:pt>
                <c:pt idx="6">
                  <c:v>10.199999999999999</c:v>
                </c:pt>
                <c:pt idx="7">
                  <c:v>10.199999999999999</c:v>
                </c:pt>
              </c:numCache>
            </c:numRef>
          </c:xVal>
          <c:yVal>
            <c:numRef>
              <c:f>'COBA SAP'!$G$864:$G$871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43.35</c:v>
                </c:pt>
                <c:pt idx="2">
                  <c:v>-43.35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43.35</c:v>
                </c:pt>
                <c:pt idx="6">
                  <c:v>-43.35</c:v>
                </c:pt>
                <c:pt idx="7" formatCode="0">
                  <c:v>0</c:v>
                </c:pt>
              </c:numCache>
            </c:numRef>
          </c:yVal>
        </c:ser>
        <c:axId val="161149696"/>
        <c:axId val="161113216"/>
      </c:scatterChart>
      <c:valAx>
        <c:axId val="161149696"/>
        <c:scaling>
          <c:orientation val="minMax"/>
        </c:scaling>
        <c:axPos val="b"/>
        <c:numFmt formatCode="General" sourceLinked="1"/>
        <c:tickLblPos val="nextTo"/>
        <c:crossAx val="161113216"/>
        <c:crosses val="autoZero"/>
        <c:crossBetween val="midCat"/>
      </c:valAx>
      <c:valAx>
        <c:axId val="161113216"/>
        <c:scaling>
          <c:orientation val="minMax"/>
        </c:scaling>
        <c:axPos val="l"/>
        <c:majorGridlines/>
        <c:numFmt formatCode="General" sourceLinked="1"/>
        <c:tickLblPos val="nextTo"/>
        <c:crossAx val="1611496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152400</xdr:rowOff>
    </xdr:from>
    <xdr:to>
      <xdr:col>5</xdr:col>
      <xdr:colOff>159138</xdr:colOff>
      <xdr:row>13</xdr:row>
      <xdr:rowOff>15688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sdtdh="http://schemas.microsoft.com/office/word/2020/wordml/sdtdatahash" xmlns:w16="http://schemas.microsoft.com/office/word/2018/wordml" xmlns:w16cid="http://schemas.microsoft.com/office/word/2016/wordml/cid" xmlns:w16cex="http://schemas.microsoft.com/office/word/2018/wordml/c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el="http://schemas.microsoft.com/office/2019/extlst" xmlns:o="urn:schemas-microsoft-com:office:office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 xmlns="" val="0"/>
            </a:ext>
          </a:extLst>
        </a:blip>
        <a:srcRect/>
        <a:stretch>
          <a:fillRect/>
        </a:stretch>
      </xdr:blipFill>
      <xdr:spPr bwMode="auto">
        <a:xfrm>
          <a:off x="285750" y="342900"/>
          <a:ext cx="3962400" cy="2171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147917</xdr:rowOff>
    </xdr:from>
    <xdr:to>
      <xdr:col>4</xdr:col>
      <xdr:colOff>782593</xdr:colOff>
      <xdr:row>37</xdr:row>
      <xdr:rowOff>33617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sdtdh="http://schemas.microsoft.com/office/word/2020/wordml/sdtdatahash" xmlns:w16="http://schemas.microsoft.com/office/word/2018/wordml" xmlns:w16cid="http://schemas.microsoft.com/office/word/2016/wordml/cid" xmlns:w16cex="http://schemas.microsoft.com/office/word/2018/wordml/c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el="http://schemas.microsoft.com/office/2019/extlst" xmlns:o="urn:schemas-microsoft-com:office:office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 xmlns="" val="0"/>
            </a:ext>
          </a:extLst>
        </a:blip>
        <a:srcRect/>
        <a:stretch>
          <a:fillRect/>
        </a:stretch>
      </xdr:blipFill>
      <xdr:spPr bwMode="auto">
        <a:xfrm>
          <a:off x="0" y="4955241"/>
          <a:ext cx="3935506" cy="21717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526676</xdr:colOff>
      <xdr:row>34</xdr:row>
      <xdr:rowOff>67235</xdr:rowOff>
    </xdr:from>
    <xdr:to>
      <xdr:col>1</xdr:col>
      <xdr:colOff>179294</xdr:colOff>
      <xdr:row>36</xdr:row>
      <xdr:rowOff>0</xdr:rowOff>
    </xdr:to>
    <xdr:sp macro="" textlink="">
      <xdr:nvSpPr>
        <xdr:cNvPr id="4" name="TextBox 3"/>
        <xdr:cNvSpPr txBox="1"/>
      </xdr:nvSpPr>
      <xdr:spPr>
        <a:xfrm>
          <a:off x="526676" y="6589059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</xdr:col>
      <xdr:colOff>219635</xdr:colOff>
      <xdr:row>34</xdr:row>
      <xdr:rowOff>73959</xdr:rowOff>
    </xdr:from>
    <xdr:to>
      <xdr:col>2</xdr:col>
      <xdr:colOff>477371</xdr:colOff>
      <xdr:row>36</xdr:row>
      <xdr:rowOff>6724</xdr:rowOff>
    </xdr:to>
    <xdr:sp macro="" textlink="">
      <xdr:nvSpPr>
        <xdr:cNvPr id="6" name="TextBox 5"/>
        <xdr:cNvSpPr txBox="1"/>
      </xdr:nvSpPr>
      <xdr:spPr>
        <a:xfrm>
          <a:off x="1564341" y="6629400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</xdr:col>
      <xdr:colOff>472887</xdr:colOff>
      <xdr:row>34</xdr:row>
      <xdr:rowOff>58271</xdr:rowOff>
    </xdr:from>
    <xdr:to>
      <xdr:col>3</xdr:col>
      <xdr:colOff>730623</xdr:colOff>
      <xdr:row>35</xdr:row>
      <xdr:rowOff>181536</xdr:rowOff>
    </xdr:to>
    <xdr:sp macro="" textlink="">
      <xdr:nvSpPr>
        <xdr:cNvPr id="7" name="TextBox 6"/>
        <xdr:cNvSpPr txBox="1"/>
      </xdr:nvSpPr>
      <xdr:spPr>
        <a:xfrm>
          <a:off x="2579593" y="6613712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5</xdr:col>
      <xdr:colOff>199465</xdr:colOff>
      <xdr:row>33</xdr:row>
      <xdr:rowOff>143436</xdr:rowOff>
    </xdr:from>
    <xdr:to>
      <xdr:col>5</xdr:col>
      <xdr:colOff>457201</xdr:colOff>
      <xdr:row>35</xdr:row>
      <xdr:rowOff>76201</xdr:rowOff>
    </xdr:to>
    <xdr:sp macro="" textlink="">
      <xdr:nvSpPr>
        <xdr:cNvPr id="8" name="TextBox 7"/>
        <xdr:cNvSpPr txBox="1"/>
      </xdr:nvSpPr>
      <xdr:spPr>
        <a:xfrm>
          <a:off x="3830171" y="6508377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0</xdr:col>
      <xdr:colOff>475130</xdr:colOff>
      <xdr:row>26</xdr:row>
      <xdr:rowOff>105335</xdr:rowOff>
    </xdr:from>
    <xdr:to>
      <xdr:col>1</xdr:col>
      <xdr:colOff>127748</xdr:colOff>
      <xdr:row>28</xdr:row>
      <xdr:rowOff>38100</xdr:rowOff>
    </xdr:to>
    <xdr:sp macro="" textlink="">
      <xdr:nvSpPr>
        <xdr:cNvPr id="9" name="TextBox 8"/>
        <xdr:cNvSpPr txBox="1"/>
      </xdr:nvSpPr>
      <xdr:spPr>
        <a:xfrm>
          <a:off x="475130" y="5103159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0</xdr:col>
      <xdr:colOff>0</xdr:colOff>
      <xdr:row>19</xdr:row>
      <xdr:rowOff>33617</xdr:rowOff>
    </xdr:from>
    <xdr:to>
      <xdr:col>0</xdr:col>
      <xdr:colOff>0</xdr:colOff>
      <xdr:row>20</xdr:row>
      <xdr:rowOff>156882</xdr:rowOff>
    </xdr:to>
    <xdr:sp macro="" textlink="">
      <xdr:nvSpPr>
        <xdr:cNvPr id="10" name="TextBox 9"/>
        <xdr:cNvSpPr txBox="1"/>
      </xdr:nvSpPr>
      <xdr:spPr>
        <a:xfrm>
          <a:off x="0" y="3675529"/>
          <a:ext cx="0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</xdr:col>
      <xdr:colOff>358589</xdr:colOff>
      <xdr:row>26</xdr:row>
      <xdr:rowOff>179294</xdr:rowOff>
    </xdr:from>
    <xdr:to>
      <xdr:col>2</xdr:col>
      <xdr:colOff>672353</xdr:colOff>
      <xdr:row>28</xdr:row>
      <xdr:rowOff>112059</xdr:rowOff>
    </xdr:to>
    <xdr:sp macro="" textlink="">
      <xdr:nvSpPr>
        <xdr:cNvPr id="11" name="TextBox 10"/>
        <xdr:cNvSpPr txBox="1"/>
      </xdr:nvSpPr>
      <xdr:spPr>
        <a:xfrm>
          <a:off x="1703295" y="5210735"/>
          <a:ext cx="313764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</xdr:col>
      <xdr:colOff>623048</xdr:colOff>
      <xdr:row>27</xdr:row>
      <xdr:rowOff>11207</xdr:rowOff>
    </xdr:from>
    <xdr:to>
      <xdr:col>4</xdr:col>
      <xdr:colOff>145678</xdr:colOff>
      <xdr:row>28</xdr:row>
      <xdr:rowOff>141194</xdr:rowOff>
    </xdr:to>
    <xdr:sp macro="" textlink="">
      <xdr:nvSpPr>
        <xdr:cNvPr id="12" name="TextBox 11"/>
        <xdr:cNvSpPr txBox="1"/>
      </xdr:nvSpPr>
      <xdr:spPr>
        <a:xfrm>
          <a:off x="2729754" y="5233148"/>
          <a:ext cx="284630" cy="3204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5</xdr:col>
      <xdr:colOff>91888</xdr:colOff>
      <xdr:row>26</xdr:row>
      <xdr:rowOff>181534</xdr:rowOff>
    </xdr:from>
    <xdr:to>
      <xdr:col>5</xdr:col>
      <xdr:colOff>349624</xdr:colOff>
      <xdr:row>28</xdr:row>
      <xdr:rowOff>114299</xdr:rowOff>
    </xdr:to>
    <xdr:sp macro="" textlink="">
      <xdr:nvSpPr>
        <xdr:cNvPr id="13" name="TextBox 12"/>
        <xdr:cNvSpPr txBox="1"/>
      </xdr:nvSpPr>
      <xdr:spPr>
        <a:xfrm>
          <a:off x="3722594" y="5212975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</xdr:col>
      <xdr:colOff>410135</xdr:colOff>
      <xdr:row>34</xdr:row>
      <xdr:rowOff>40342</xdr:rowOff>
    </xdr:from>
    <xdr:to>
      <xdr:col>2</xdr:col>
      <xdr:colOff>73960</xdr:colOff>
      <xdr:row>35</xdr:row>
      <xdr:rowOff>163607</xdr:rowOff>
    </xdr:to>
    <xdr:sp macro="" textlink="">
      <xdr:nvSpPr>
        <xdr:cNvPr id="15" name="TextBox 14"/>
        <xdr:cNvSpPr txBox="1"/>
      </xdr:nvSpPr>
      <xdr:spPr>
        <a:xfrm>
          <a:off x="1015253" y="6562166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>
    <xdr:from>
      <xdr:col>3</xdr:col>
      <xdr:colOff>2241</xdr:colOff>
      <xdr:row>34</xdr:row>
      <xdr:rowOff>13448</xdr:rowOff>
    </xdr:from>
    <xdr:to>
      <xdr:col>3</xdr:col>
      <xdr:colOff>259977</xdr:colOff>
      <xdr:row>35</xdr:row>
      <xdr:rowOff>136713</xdr:rowOff>
    </xdr:to>
    <xdr:sp macro="" textlink="">
      <xdr:nvSpPr>
        <xdr:cNvPr id="16" name="TextBox 15"/>
        <xdr:cNvSpPr txBox="1"/>
      </xdr:nvSpPr>
      <xdr:spPr>
        <a:xfrm>
          <a:off x="2108947" y="6568889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>
    <xdr:from>
      <xdr:col>4</xdr:col>
      <xdr:colOff>199465</xdr:colOff>
      <xdr:row>33</xdr:row>
      <xdr:rowOff>177054</xdr:rowOff>
    </xdr:from>
    <xdr:to>
      <xdr:col>4</xdr:col>
      <xdr:colOff>457201</xdr:colOff>
      <xdr:row>35</xdr:row>
      <xdr:rowOff>109819</xdr:rowOff>
    </xdr:to>
    <xdr:sp macro="" textlink="">
      <xdr:nvSpPr>
        <xdr:cNvPr id="17" name="TextBox 16"/>
        <xdr:cNvSpPr txBox="1"/>
      </xdr:nvSpPr>
      <xdr:spPr>
        <a:xfrm>
          <a:off x="3068171" y="6541995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>
    <xdr:from>
      <xdr:col>1</xdr:col>
      <xdr:colOff>407894</xdr:colOff>
      <xdr:row>27</xdr:row>
      <xdr:rowOff>26895</xdr:rowOff>
    </xdr:from>
    <xdr:to>
      <xdr:col>2</xdr:col>
      <xdr:colOff>71719</xdr:colOff>
      <xdr:row>28</xdr:row>
      <xdr:rowOff>150160</xdr:rowOff>
    </xdr:to>
    <xdr:sp macro="" textlink="">
      <xdr:nvSpPr>
        <xdr:cNvPr id="18" name="TextBox 17"/>
        <xdr:cNvSpPr txBox="1"/>
      </xdr:nvSpPr>
      <xdr:spPr>
        <a:xfrm>
          <a:off x="1013012" y="5215219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>
    <xdr:from>
      <xdr:col>0</xdr:col>
      <xdr:colOff>0</xdr:colOff>
      <xdr:row>20</xdr:row>
      <xdr:rowOff>67236</xdr:rowOff>
    </xdr:from>
    <xdr:to>
      <xdr:col>0</xdr:col>
      <xdr:colOff>0</xdr:colOff>
      <xdr:row>21</xdr:row>
      <xdr:rowOff>179295</xdr:rowOff>
    </xdr:to>
    <xdr:sp macro="" textlink="">
      <xdr:nvSpPr>
        <xdr:cNvPr id="19" name="TextBox 18"/>
        <xdr:cNvSpPr txBox="1"/>
      </xdr:nvSpPr>
      <xdr:spPr>
        <a:xfrm>
          <a:off x="0" y="3899648"/>
          <a:ext cx="0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>
    <xdr:from>
      <xdr:col>3</xdr:col>
      <xdr:colOff>11207</xdr:colOff>
      <xdr:row>27</xdr:row>
      <xdr:rowOff>0</xdr:rowOff>
    </xdr:from>
    <xdr:to>
      <xdr:col>3</xdr:col>
      <xdr:colOff>268943</xdr:colOff>
      <xdr:row>28</xdr:row>
      <xdr:rowOff>123265</xdr:rowOff>
    </xdr:to>
    <xdr:sp macro="" textlink="">
      <xdr:nvSpPr>
        <xdr:cNvPr id="20" name="TextBox 19"/>
        <xdr:cNvSpPr txBox="1"/>
      </xdr:nvSpPr>
      <xdr:spPr>
        <a:xfrm>
          <a:off x="2117913" y="5221941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5</a:t>
          </a:r>
        </a:p>
      </xdr:txBody>
    </xdr:sp>
    <xdr:clientData/>
  </xdr:twoCellAnchor>
  <xdr:twoCellAnchor>
    <xdr:from>
      <xdr:col>1</xdr:col>
      <xdr:colOff>73960</xdr:colOff>
      <xdr:row>30</xdr:row>
      <xdr:rowOff>17929</xdr:rowOff>
    </xdr:from>
    <xdr:to>
      <xdr:col>1</xdr:col>
      <xdr:colOff>331696</xdr:colOff>
      <xdr:row>31</xdr:row>
      <xdr:rowOff>141194</xdr:rowOff>
    </xdr:to>
    <xdr:sp macro="" textlink="">
      <xdr:nvSpPr>
        <xdr:cNvPr id="21" name="TextBox 20"/>
        <xdr:cNvSpPr txBox="1"/>
      </xdr:nvSpPr>
      <xdr:spPr>
        <a:xfrm>
          <a:off x="679078" y="5777753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7</a:t>
          </a:r>
        </a:p>
      </xdr:txBody>
    </xdr:sp>
    <xdr:clientData/>
  </xdr:twoCellAnchor>
  <xdr:twoCellAnchor>
    <xdr:from>
      <xdr:col>4</xdr:col>
      <xdr:colOff>349625</xdr:colOff>
      <xdr:row>27</xdr:row>
      <xdr:rowOff>24653</xdr:rowOff>
    </xdr:from>
    <xdr:to>
      <xdr:col>4</xdr:col>
      <xdr:colOff>607361</xdr:colOff>
      <xdr:row>28</xdr:row>
      <xdr:rowOff>147918</xdr:rowOff>
    </xdr:to>
    <xdr:sp macro="" textlink="">
      <xdr:nvSpPr>
        <xdr:cNvPr id="22" name="TextBox 21"/>
        <xdr:cNvSpPr txBox="1"/>
      </xdr:nvSpPr>
      <xdr:spPr>
        <a:xfrm>
          <a:off x="3218331" y="5246594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6</a:t>
          </a:r>
        </a:p>
      </xdr:txBody>
    </xdr:sp>
    <xdr:clientData/>
  </xdr:twoCellAnchor>
  <xdr:twoCellAnchor>
    <xdr:from>
      <xdr:col>2</xdr:col>
      <xdr:colOff>103096</xdr:colOff>
      <xdr:row>30</xdr:row>
      <xdr:rowOff>2240</xdr:rowOff>
    </xdr:from>
    <xdr:to>
      <xdr:col>2</xdr:col>
      <xdr:colOff>360832</xdr:colOff>
      <xdr:row>31</xdr:row>
      <xdr:rowOff>125505</xdr:rowOff>
    </xdr:to>
    <xdr:sp macro="" textlink="">
      <xdr:nvSpPr>
        <xdr:cNvPr id="23" name="TextBox 22"/>
        <xdr:cNvSpPr txBox="1"/>
      </xdr:nvSpPr>
      <xdr:spPr>
        <a:xfrm>
          <a:off x="1302125" y="5762064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8</a:t>
          </a:r>
        </a:p>
      </xdr:txBody>
    </xdr:sp>
    <xdr:clientData/>
  </xdr:twoCellAnchor>
  <xdr:twoCellAnchor>
    <xdr:from>
      <xdr:col>2</xdr:col>
      <xdr:colOff>569261</xdr:colOff>
      <xdr:row>30</xdr:row>
      <xdr:rowOff>64991</xdr:rowOff>
    </xdr:from>
    <xdr:to>
      <xdr:col>3</xdr:col>
      <xdr:colOff>64997</xdr:colOff>
      <xdr:row>31</xdr:row>
      <xdr:rowOff>188256</xdr:rowOff>
    </xdr:to>
    <xdr:sp macro="" textlink="">
      <xdr:nvSpPr>
        <xdr:cNvPr id="24" name="TextBox 23"/>
        <xdr:cNvSpPr txBox="1"/>
      </xdr:nvSpPr>
      <xdr:spPr>
        <a:xfrm>
          <a:off x="1913967" y="5858432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9</a:t>
          </a:r>
        </a:p>
      </xdr:txBody>
    </xdr:sp>
    <xdr:clientData/>
  </xdr:twoCellAnchor>
  <xdr:twoCellAnchor>
    <xdr:from>
      <xdr:col>3</xdr:col>
      <xdr:colOff>268941</xdr:colOff>
      <xdr:row>30</xdr:row>
      <xdr:rowOff>4478</xdr:rowOff>
    </xdr:from>
    <xdr:to>
      <xdr:col>3</xdr:col>
      <xdr:colOff>616323</xdr:colOff>
      <xdr:row>31</xdr:row>
      <xdr:rowOff>127743</xdr:rowOff>
    </xdr:to>
    <xdr:sp macro="" textlink="">
      <xdr:nvSpPr>
        <xdr:cNvPr id="25" name="TextBox 24"/>
        <xdr:cNvSpPr txBox="1"/>
      </xdr:nvSpPr>
      <xdr:spPr>
        <a:xfrm>
          <a:off x="2375647" y="5797919"/>
          <a:ext cx="347382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10</a:t>
          </a:r>
        </a:p>
      </xdr:txBody>
    </xdr:sp>
    <xdr:clientData/>
  </xdr:twoCellAnchor>
  <xdr:twoCellAnchor>
    <xdr:from>
      <xdr:col>4</xdr:col>
      <xdr:colOff>118782</xdr:colOff>
      <xdr:row>29</xdr:row>
      <xdr:rowOff>134468</xdr:rowOff>
    </xdr:from>
    <xdr:to>
      <xdr:col>4</xdr:col>
      <xdr:colOff>470646</xdr:colOff>
      <xdr:row>31</xdr:row>
      <xdr:rowOff>67233</xdr:rowOff>
    </xdr:to>
    <xdr:sp macro="" textlink="">
      <xdr:nvSpPr>
        <xdr:cNvPr id="26" name="TextBox 25"/>
        <xdr:cNvSpPr txBox="1"/>
      </xdr:nvSpPr>
      <xdr:spPr>
        <a:xfrm>
          <a:off x="2987488" y="5737409"/>
          <a:ext cx="351864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11</a:t>
          </a:r>
        </a:p>
      </xdr:txBody>
    </xdr:sp>
    <xdr:clientData/>
  </xdr:twoCellAnchor>
  <xdr:twoCellAnchor>
    <xdr:from>
      <xdr:col>5</xdr:col>
      <xdr:colOff>47065</xdr:colOff>
      <xdr:row>30</xdr:row>
      <xdr:rowOff>17926</xdr:rowOff>
    </xdr:from>
    <xdr:to>
      <xdr:col>5</xdr:col>
      <xdr:colOff>394447</xdr:colOff>
      <xdr:row>31</xdr:row>
      <xdr:rowOff>141191</xdr:rowOff>
    </xdr:to>
    <xdr:sp macro="" textlink="">
      <xdr:nvSpPr>
        <xdr:cNvPr id="27" name="TextBox 26"/>
        <xdr:cNvSpPr txBox="1"/>
      </xdr:nvSpPr>
      <xdr:spPr>
        <a:xfrm>
          <a:off x="3677771" y="5811367"/>
          <a:ext cx="347382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12</a:t>
          </a:r>
        </a:p>
      </xdr:txBody>
    </xdr:sp>
    <xdr:clientData/>
  </xdr:twoCellAnchor>
  <xdr:oneCellAnchor>
    <xdr:from>
      <xdr:col>0</xdr:col>
      <xdr:colOff>0</xdr:colOff>
      <xdr:row>39</xdr:row>
      <xdr:rowOff>0</xdr:rowOff>
    </xdr:from>
    <xdr:ext cx="1972235" cy="1299882"/>
    <xdr:pic>
      <xdr:nvPicPr>
        <xdr:cNvPr id="2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7474324"/>
          <a:ext cx="1972235" cy="1299882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425824</xdr:colOff>
      <xdr:row>39</xdr:row>
      <xdr:rowOff>33617</xdr:rowOff>
    </xdr:from>
    <xdr:ext cx="2667000" cy="1333500"/>
    <xdr:pic>
      <xdr:nvPicPr>
        <xdr:cNvPr id="29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32530" y="7519146"/>
          <a:ext cx="2667000" cy="1333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56031</xdr:colOff>
      <xdr:row>460</xdr:row>
      <xdr:rowOff>33617</xdr:rowOff>
    </xdr:from>
    <xdr:ext cx="2428875" cy="790575"/>
    <xdr:pic>
      <xdr:nvPicPr>
        <xdr:cNvPr id="30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6031" y="88055823"/>
          <a:ext cx="2428875" cy="7905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285749</xdr:colOff>
      <xdr:row>1</xdr:row>
      <xdr:rowOff>152400</xdr:rowOff>
    </xdr:from>
    <xdr:to>
      <xdr:col>5</xdr:col>
      <xdr:colOff>790574</xdr:colOff>
      <xdr:row>12</xdr:row>
      <xdr:rowOff>187138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sdtdh="http://schemas.microsoft.com/office/word/2020/wordml/sdtdatahash" xmlns:w16="http://schemas.microsoft.com/office/word/2018/wordml" xmlns:w16cid="http://schemas.microsoft.com/office/word/2016/wordml/cid" xmlns:w16cex="http://schemas.microsoft.com/office/word/2018/wordml/c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el="http://schemas.microsoft.com/office/2019/extlst" xmlns:o="urn:schemas-microsoft-com:office:office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 xmlns="" val="0"/>
            </a:ext>
          </a:extLst>
        </a:blip>
        <a:srcRect/>
        <a:stretch>
          <a:fillRect/>
        </a:stretch>
      </xdr:blipFill>
      <xdr:spPr bwMode="auto">
        <a:xfrm>
          <a:off x="285749" y="342900"/>
          <a:ext cx="4562475" cy="214928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147917</xdr:rowOff>
    </xdr:from>
    <xdr:to>
      <xdr:col>5</xdr:col>
      <xdr:colOff>514350</xdr:colOff>
      <xdr:row>37</xdr:row>
      <xdr:rowOff>33617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sdtdh="http://schemas.microsoft.com/office/word/2020/wordml/sdtdatahash" xmlns:w16="http://schemas.microsoft.com/office/word/2018/wordml" xmlns:w16cid="http://schemas.microsoft.com/office/word/2016/wordml/cid" xmlns:w16cex="http://schemas.microsoft.com/office/word/2018/wordml/c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el="http://schemas.microsoft.com/office/2019/extlst" xmlns:o="urn:schemas-microsoft-com:office:office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 xmlns="" val="0"/>
            </a:ext>
          </a:extLst>
        </a:blip>
        <a:srcRect/>
        <a:stretch>
          <a:fillRect/>
        </a:stretch>
      </xdr:blipFill>
      <xdr:spPr bwMode="auto">
        <a:xfrm>
          <a:off x="0" y="4977092"/>
          <a:ext cx="4572000" cy="21717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612402</xdr:colOff>
      <xdr:row>34</xdr:row>
      <xdr:rowOff>95810</xdr:rowOff>
    </xdr:from>
    <xdr:to>
      <xdr:col>1</xdr:col>
      <xdr:colOff>190501</xdr:colOff>
      <xdr:row>36</xdr:row>
      <xdr:rowOff>28575</xdr:rowOff>
    </xdr:to>
    <xdr:sp macro="" textlink="">
      <xdr:nvSpPr>
        <xdr:cNvPr id="4" name="TextBox 3"/>
        <xdr:cNvSpPr txBox="1"/>
      </xdr:nvSpPr>
      <xdr:spPr>
        <a:xfrm>
          <a:off x="612402" y="6639485"/>
          <a:ext cx="292474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</xdr:col>
      <xdr:colOff>343460</xdr:colOff>
      <xdr:row>34</xdr:row>
      <xdr:rowOff>73959</xdr:rowOff>
    </xdr:from>
    <xdr:to>
      <xdr:col>2</xdr:col>
      <xdr:colOff>601196</xdr:colOff>
      <xdr:row>36</xdr:row>
      <xdr:rowOff>6724</xdr:rowOff>
    </xdr:to>
    <xdr:sp macro="" textlink="">
      <xdr:nvSpPr>
        <xdr:cNvPr id="5" name="TextBox 4"/>
        <xdr:cNvSpPr txBox="1"/>
      </xdr:nvSpPr>
      <xdr:spPr>
        <a:xfrm>
          <a:off x="1800785" y="6617634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</xdr:col>
      <xdr:colOff>758637</xdr:colOff>
      <xdr:row>34</xdr:row>
      <xdr:rowOff>67796</xdr:rowOff>
    </xdr:from>
    <xdr:to>
      <xdr:col>4</xdr:col>
      <xdr:colOff>82923</xdr:colOff>
      <xdr:row>36</xdr:row>
      <xdr:rowOff>561</xdr:rowOff>
    </xdr:to>
    <xdr:sp macro="" textlink="">
      <xdr:nvSpPr>
        <xdr:cNvPr id="6" name="TextBox 5"/>
        <xdr:cNvSpPr txBox="1"/>
      </xdr:nvSpPr>
      <xdr:spPr>
        <a:xfrm>
          <a:off x="2958912" y="6611471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5</xdr:col>
      <xdr:colOff>266140</xdr:colOff>
      <xdr:row>33</xdr:row>
      <xdr:rowOff>143436</xdr:rowOff>
    </xdr:from>
    <xdr:to>
      <xdr:col>5</xdr:col>
      <xdr:colOff>523876</xdr:colOff>
      <xdr:row>35</xdr:row>
      <xdr:rowOff>76201</xdr:rowOff>
    </xdr:to>
    <xdr:sp macro="" textlink="">
      <xdr:nvSpPr>
        <xdr:cNvPr id="7" name="TextBox 6"/>
        <xdr:cNvSpPr txBox="1"/>
      </xdr:nvSpPr>
      <xdr:spPr>
        <a:xfrm>
          <a:off x="4323790" y="6496611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0</xdr:col>
      <xdr:colOff>589431</xdr:colOff>
      <xdr:row>26</xdr:row>
      <xdr:rowOff>95810</xdr:rowOff>
    </xdr:from>
    <xdr:to>
      <xdr:col>1</xdr:col>
      <xdr:colOff>123826</xdr:colOff>
      <xdr:row>28</xdr:row>
      <xdr:rowOff>28575</xdr:rowOff>
    </xdr:to>
    <xdr:sp macro="" textlink="">
      <xdr:nvSpPr>
        <xdr:cNvPr id="8" name="TextBox 7"/>
        <xdr:cNvSpPr txBox="1"/>
      </xdr:nvSpPr>
      <xdr:spPr>
        <a:xfrm>
          <a:off x="589431" y="5115485"/>
          <a:ext cx="248770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</xdr:col>
      <xdr:colOff>320489</xdr:colOff>
      <xdr:row>27</xdr:row>
      <xdr:rowOff>17369</xdr:rowOff>
    </xdr:from>
    <xdr:to>
      <xdr:col>2</xdr:col>
      <xdr:colOff>561975</xdr:colOff>
      <xdr:row>28</xdr:row>
      <xdr:rowOff>76200</xdr:rowOff>
    </xdr:to>
    <xdr:sp macro="" textlink="">
      <xdr:nvSpPr>
        <xdr:cNvPr id="9" name="TextBox 8"/>
        <xdr:cNvSpPr txBox="1"/>
      </xdr:nvSpPr>
      <xdr:spPr>
        <a:xfrm>
          <a:off x="1777814" y="5227544"/>
          <a:ext cx="241486" cy="249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</xdr:col>
      <xdr:colOff>642098</xdr:colOff>
      <xdr:row>27</xdr:row>
      <xdr:rowOff>20732</xdr:rowOff>
    </xdr:from>
    <xdr:to>
      <xdr:col>3</xdr:col>
      <xdr:colOff>904875</xdr:colOff>
      <xdr:row>28</xdr:row>
      <xdr:rowOff>150719</xdr:rowOff>
    </xdr:to>
    <xdr:sp macro="" textlink="">
      <xdr:nvSpPr>
        <xdr:cNvPr id="10" name="TextBox 9"/>
        <xdr:cNvSpPr txBox="1"/>
      </xdr:nvSpPr>
      <xdr:spPr>
        <a:xfrm>
          <a:off x="2842373" y="5230907"/>
          <a:ext cx="262777" cy="3204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5</xdr:col>
      <xdr:colOff>263338</xdr:colOff>
      <xdr:row>27</xdr:row>
      <xdr:rowOff>559</xdr:rowOff>
    </xdr:from>
    <xdr:to>
      <xdr:col>5</xdr:col>
      <xdr:colOff>521074</xdr:colOff>
      <xdr:row>28</xdr:row>
      <xdr:rowOff>123824</xdr:rowOff>
    </xdr:to>
    <xdr:sp macro="" textlink="">
      <xdr:nvSpPr>
        <xdr:cNvPr id="11" name="TextBox 10"/>
        <xdr:cNvSpPr txBox="1"/>
      </xdr:nvSpPr>
      <xdr:spPr>
        <a:xfrm>
          <a:off x="4320988" y="5210734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</xdr:col>
      <xdr:colOff>410136</xdr:colOff>
      <xdr:row>34</xdr:row>
      <xdr:rowOff>40342</xdr:rowOff>
    </xdr:from>
    <xdr:to>
      <xdr:col>1</xdr:col>
      <xdr:colOff>695326</xdr:colOff>
      <xdr:row>35</xdr:row>
      <xdr:rowOff>163607</xdr:rowOff>
    </xdr:to>
    <xdr:sp macro="" textlink="">
      <xdr:nvSpPr>
        <xdr:cNvPr id="12" name="TextBox 11"/>
        <xdr:cNvSpPr txBox="1"/>
      </xdr:nvSpPr>
      <xdr:spPr>
        <a:xfrm>
          <a:off x="1124511" y="6584017"/>
          <a:ext cx="285190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>
    <xdr:from>
      <xdr:col>3</xdr:col>
      <xdr:colOff>135591</xdr:colOff>
      <xdr:row>34</xdr:row>
      <xdr:rowOff>3923</xdr:rowOff>
    </xdr:from>
    <xdr:to>
      <xdr:col>3</xdr:col>
      <xdr:colOff>393327</xdr:colOff>
      <xdr:row>35</xdr:row>
      <xdr:rowOff>127188</xdr:rowOff>
    </xdr:to>
    <xdr:sp macro="" textlink="">
      <xdr:nvSpPr>
        <xdr:cNvPr id="13" name="TextBox 12"/>
        <xdr:cNvSpPr txBox="1"/>
      </xdr:nvSpPr>
      <xdr:spPr>
        <a:xfrm>
          <a:off x="2335866" y="6547598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>
    <xdr:from>
      <xdr:col>4</xdr:col>
      <xdr:colOff>447115</xdr:colOff>
      <xdr:row>33</xdr:row>
      <xdr:rowOff>167529</xdr:rowOff>
    </xdr:from>
    <xdr:to>
      <xdr:col>4</xdr:col>
      <xdr:colOff>704851</xdr:colOff>
      <xdr:row>35</xdr:row>
      <xdr:rowOff>100294</xdr:rowOff>
    </xdr:to>
    <xdr:sp macro="" textlink="">
      <xdr:nvSpPr>
        <xdr:cNvPr id="14" name="TextBox 13"/>
        <xdr:cNvSpPr txBox="1"/>
      </xdr:nvSpPr>
      <xdr:spPr>
        <a:xfrm>
          <a:off x="3580840" y="6520704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>
    <xdr:from>
      <xdr:col>1</xdr:col>
      <xdr:colOff>493620</xdr:colOff>
      <xdr:row>27</xdr:row>
      <xdr:rowOff>64995</xdr:rowOff>
    </xdr:from>
    <xdr:to>
      <xdr:col>1</xdr:col>
      <xdr:colOff>704850</xdr:colOff>
      <xdr:row>28</xdr:row>
      <xdr:rowOff>133350</xdr:rowOff>
    </xdr:to>
    <xdr:sp macro="" textlink="">
      <xdr:nvSpPr>
        <xdr:cNvPr id="15" name="TextBox 14"/>
        <xdr:cNvSpPr txBox="1"/>
      </xdr:nvSpPr>
      <xdr:spPr>
        <a:xfrm>
          <a:off x="1207995" y="5275170"/>
          <a:ext cx="211230" cy="2588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>
    <xdr:from>
      <xdr:col>3</xdr:col>
      <xdr:colOff>201707</xdr:colOff>
      <xdr:row>27</xdr:row>
      <xdr:rowOff>19050</xdr:rowOff>
    </xdr:from>
    <xdr:to>
      <xdr:col>3</xdr:col>
      <xdr:colOff>459443</xdr:colOff>
      <xdr:row>28</xdr:row>
      <xdr:rowOff>142315</xdr:rowOff>
    </xdr:to>
    <xdr:sp macro="" textlink="">
      <xdr:nvSpPr>
        <xdr:cNvPr id="16" name="TextBox 15"/>
        <xdr:cNvSpPr txBox="1"/>
      </xdr:nvSpPr>
      <xdr:spPr>
        <a:xfrm>
          <a:off x="2401982" y="5229225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5</a:t>
          </a:r>
        </a:p>
      </xdr:txBody>
    </xdr:sp>
    <xdr:clientData/>
  </xdr:twoCellAnchor>
  <xdr:twoCellAnchor>
    <xdr:from>
      <xdr:col>1</xdr:col>
      <xdr:colOff>73960</xdr:colOff>
      <xdr:row>30</xdr:row>
      <xdr:rowOff>17929</xdr:rowOff>
    </xdr:from>
    <xdr:to>
      <xdr:col>1</xdr:col>
      <xdr:colOff>331696</xdr:colOff>
      <xdr:row>31</xdr:row>
      <xdr:rowOff>141194</xdr:rowOff>
    </xdr:to>
    <xdr:sp macro="" textlink="">
      <xdr:nvSpPr>
        <xdr:cNvPr id="17" name="TextBox 16"/>
        <xdr:cNvSpPr txBox="1"/>
      </xdr:nvSpPr>
      <xdr:spPr>
        <a:xfrm>
          <a:off x="788335" y="5799604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7</a:t>
          </a:r>
        </a:p>
      </xdr:txBody>
    </xdr:sp>
    <xdr:clientData/>
  </xdr:twoCellAnchor>
  <xdr:twoCellAnchor>
    <xdr:from>
      <xdr:col>4</xdr:col>
      <xdr:colOff>349625</xdr:colOff>
      <xdr:row>27</xdr:row>
      <xdr:rowOff>24653</xdr:rowOff>
    </xdr:from>
    <xdr:to>
      <xdr:col>4</xdr:col>
      <xdr:colOff>607361</xdr:colOff>
      <xdr:row>28</xdr:row>
      <xdr:rowOff>147918</xdr:rowOff>
    </xdr:to>
    <xdr:sp macro="" textlink="">
      <xdr:nvSpPr>
        <xdr:cNvPr id="18" name="TextBox 17"/>
        <xdr:cNvSpPr txBox="1"/>
      </xdr:nvSpPr>
      <xdr:spPr>
        <a:xfrm>
          <a:off x="3483350" y="5234828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6</a:t>
          </a:r>
        </a:p>
      </xdr:txBody>
    </xdr:sp>
    <xdr:clientData/>
  </xdr:twoCellAnchor>
  <xdr:twoCellAnchor>
    <xdr:from>
      <xdr:col>2</xdr:col>
      <xdr:colOff>103096</xdr:colOff>
      <xdr:row>30</xdr:row>
      <xdr:rowOff>2240</xdr:rowOff>
    </xdr:from>
    <xdr:to>
      <xdr:col>2</xdr:col>
      <xdr:colOff>360832</xdr:colOff>
      <xdr:row>31</xdr:row>
      <xdr:rowOff>125505</xdr:rowOff>
    </xdr:to>
    <xdr:sp macro="" textlink="">
      <xdr:nvSpPr>
        <xdr:cNvPr id="19" name="TextBox 18"/>
        <xdr:cNvSpPr txBox="1"/>
      </xdr:nvSpPr>
      <xdr:spPr>
        <a:xfrm>
          <a:off x="1560421" y="5783915"/>
          <a:ext cx="25773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8</a:t>
          </a:r>
        </a:p>
      </xdr:txBody>
    </xdr:sp>
    <xdr:clientData/>
  </xdr:twoCellAnchor>
  <xdr:twoCellAnchor>
    <xdr:from>
      <xdr:col>3</xdr:col>
      <xdr:colOff>112061</xdr:colOff>
      <xdr:row>30</xdr:row>
      <xdr:rowOff>55466</xdr:rowOff>
    </xdr:from>
    <xdr:to>
      <xdr:col>3</xdr:col>
      <xdr:colOff>350747</xdr:colOff>
      <xdr:row>31</xdr:row>
      <xdr:rowOff>178731</xdr:rowOff>
    </xdr:to>
    <xdr:sp macro="" textlink="">
      <xdr:nvSpPr>
        <xdr:cNvPr id="20" name="TextBox 19"/>
        <xdr:cNvSpPr txBox="1"/>
      </xdr:nvSpPr>
      <xdr:spPr>
        <a:xfrm>
          <a:off x="2312336" y="5837141"/>
          <a:ext cx="23868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9</a:t>
          </a:r>
        </a:p>
      </xdr:txBody>
    </xdr:sp>
    <xdr:clientData/>
  </xdr:twoCellAnchor>
  <xdr:twoCellAnchor>
    <xdr:from>
      <xdr:col>3</xdr:col>
      <xdr:colOff>497541</xdr:colOff>
      <xdr:row>29</xdr:row>
      <xdr:rowOff>128304</xdr:rowOff>
    </xdr:from>
    <xdr:to>
      <xdr:col>3</xdr:col>
      <xdr:colOff>828675</xdr:colOff>
      <xdr:row>31</xdr:row>
      <xdr:rowOff>28576</xdr:rowOff>
    </xdr:to>
    <xdr:sp macro="" textlink="">
      <xdr:nvSpPr>
        <xdr:cNvPr id="21" name="TextBox 20"/>
        <xdr:cNvSpPr txBox="1"/>
      </xdr:nvSpPr>
      <xdr:spPr>
        <a:xfrm>
          <a:off x="2697816" y="5719479"/>
          <a:ext cx="331134" cy="2812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10</a:t>
          </a:r>
        </a:p>
      </xdr:txBody>
    </xdr:sp>
    <xdr:clientData/>
  </xdr:twoCellAnchor>
  <xdr:twoCellAnchor>
    <xdr:from>
      <xdr:col>4</xdr:col>
      <xdr:colOff>290232</xdr:colOff>
      <xdr:row>30</xdr:row>
      <xdr:rowOff>39218</xdr:rowOff>
    </xdr:from>
    <xdr:to>
      <xdr:col>4</xdr:col>
      <xdr:colOff>619125</xdr:colOff>
      <xdr:row>31</xdr:row>
      <xdr:rowOff>104775</xdr:rowOff>
    </xdr:to>
    <xdr:sp macro="" textlink="">
      <xdr:nvSpPr>
        <xdr:cNvPr id="22" name="TextBox 21"/>
        <xdr:cNvSpPr txBox="1"/>
      </xdr:nvSpPr>
      <xdr:spPr>
        <a:xfrm>
          <a:off x="3423957" y="5820893"/>
          <a:ext cx="328893" cy="256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11</a:t>
          </a:r>
        </a:p>
      </xdr:txBody>
    </xdr:sp>
    <xdr:clientData/>
  </xdr:twoCellAnchor>
  <xdr:twoCellAnchor>
    <xdr:from>
      <xdr:col>5</xdr:col>
      <xdr:colOff>314325</xdr:colOff>
      <xdr:row>30</xdr:row>
      <xdr:rowOff>46502</xdr:rowOff>
    </xdr:from>
    <xdr:to>
      <xdr:col>5</xdr:col>
      <xdr:colOff>642097</xdr:colOff>
      <xdr:row>31</xdr:row>
      <xdr:rowOff>104776</xdr:rowOff>
    </xdr:to>
    <xdr:sp macro="" textlink="">
      <xdr:nvSpPr>
        <xdr:cNvPr id="23" name="TextBox 22"/>
        <xdr:cNvSpPr txBox="1"/>
      </xdr:nvSpPr>
      <xdr:spPr>
        <a:xfrm>
          <a:off x="4371975" y="5828177"/>
          <a:ext cx="327772" cy="24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12</a:t>
          </a:r>
        </a:p>
      </xdr:txBody>
    </xdr:sp>
    <xdr:clientData/>
  </xdr:twoCellAnchor>
  <xdr:oneCellAnchor>
    <xdr:from>
      <xdr:col>0</xdr:col>
      <xdr:colOff>0</xdr:colOff>
      <xdr:row>39</xdr:row>
      <xdr:rowOff>0</xdr:rowOff>
    </xdr:from>
    <xdr:ext cx="1972235" cy="1299882"/>
    <xdr:pic>
      <xdr:nvPicPr>
        <xdr:cNvPr id="2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7496175"/>
          <a:ext cx="1972235" cy="1299882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425824</xdr:colOff>
      <xdr:row>39</xdr:row>
      <xdr:rowOff>33617</xdr:rowOff>
    </xdr:from>
    <xdr:ext cx="2667000" cy="1333500"/>
    <xdr:pic>
      <xdr:nvPicPr>
        <xdr:cNvPr id="2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26099" y="7529792"/>
          <a:ext cx="2667000" cy="1333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56031</xdr:colOff>
      <xdr:row>460</xdr:row>
      <xdr:rowOff>33617</xdr:rowOff>
    </xdr:from>
    <xdr:ext cx="2428875" cy="790575"/>
    <xdr:pic>
      <xdr:nvPicPr>
        <xdr:cNvPr id="26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6031" y="87977942"/>
          <a:ext cx="2428875" cy="790575"/>
        </a:xfrm>
        <a:prstGeom prst="rect">
          <a:avLst/>
        </a:prstGeom>
        <a:noFill/>
      </xdr:spPr>
    </xdr:pic>
    <xdr:clientData fLocksWithSheet="0"/>
  </xdr:oneCellAnchor>
  <xdr:twoCellAnchor>
    <xdr:from>
      <xdr:col>2</xdr:col>
      <xdr:colOff>523875</xdr:colOff>
      <xdr:row>28</xdr:row>
      <xdr:rowOff>123825</xdr:rowOff>
    </xdr:from>
    <xdr:to>
      <xdr:col>3</xdr:col>
      <xdr:colOff>47625</xdr:colOff>
      <xdr:row>28</xdr:row>
      <xdr:rowOff>123825</xdr:rowOff>
    </xdr:to>
    <xdr:cxnSp macro="">
      <xdr:nvCxnSpPr>
        <xdr:cNvPr id="28" name="Straight Arrow Connector 27"/>
        <xdr:cNvCxnSpPr/>
      </xdr:nvCxnSpPr>
      <xdr:spPr>
        <a:xfrm>
          <a:off x="1981200" y="5524500"/>
          <a:ext cx="2667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27</xdr:row>
      <xdr:rowOff>19050</xdr:rowOff>
    </xdr:from>
    <xdr:to>
      <xdr:col>2</xdr:col>
      <xdr:colOff>533400</xdr:colOff>
      <xdr:row>28</xdr:row>
      <xdr:rowOff>95250</xdr:rowOff>
    </xdr:to>
    <xdr:cxnSp macro="">
      <xdr:nvCxnSpPr>
        <xdr:cNvPr id="29" name="Straight Arrow Connector 28"/>
        <xdr:cNvCxnSpPr/>
      </xdr:nvCxnSpPr>
      <xdr:spPr>
        <a:xfrm rot="16200000">
          <a:off x="1857375" y="5362575"/>
          <a:ext cx="2667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28</xdr:row>
      <xdr:rowOff>123825</xdr:rowOff>
    </xdr:from>
    <xdr:to>
      <xdr:col>4</xdr:col>
      <xdr:colOff>304800</xdr:colOff>
      <xdr:row>28</xdr:row>
      <xdr:rowOff>123825</xdr:rowOff>
    </xdr:to>
    <xdr:cxnSp macro="">
      <xdr:nvCxnSpPr>
        <xdr:cNvPr id="30" name="Straight Arrow Connector 29"/>
        <xdr:cNvCxnSpPr/>
      </xdr:nvCxnSpPr>
      <xdr:spPr>
        <a:xfrm>
          <a:off x="3171825" y="5524500"/>
          <a:ext cx="2667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27</xdr:row>
      <xdr:rowOff>19050</xdr:rowOff>
    </xdr:from>
    <xdr:to>
      <xdr:col>4</xdr:col>
      <xdr:colOff>47625</xdr:colOff>
      <xdr:row>28</xdr:row>
      <xdr:rowOff>95250</xdr:rowOff>
    </xdr:to>
    <xdr:cxnSp macro="">
      <xdr:nvCxnSpPr>
        <xdr:cNvPr id="31" name="Straight Arrow Connector 30"/>
        <xdr:cNvCxnSpPr/>
      </xdr:nvCxnSpPr>
      <xdr:spPr>
        <a:xfrm rot="16200000">
          <a:off x="3048000" y="5362575"/>
          <a:ext cx="2667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28</xdr:row>
      <xdr:rowOff>123825</xdr:rowOff>
    </xdr:from>
    <xdr:to>
      <xdr:col>5</xdr:col>
      <xdr:colOff>571500</xdr:colOff>
      <xdr:row>28</xdr:row>
      <xdr:rowOff>123825</xdr:rowOff>
    </xdr:to>
    <xdr:cxnSp macro="">
      <xdr:nvCxnSpPr>
        <xdr:cNvPr id="32" name="Straight Arrow Connector 31"/>
        <xdr:cNvCxnSpPr/>
      </xdr:nvCxnSpPr>
      <xdr:spPr>
        <a:xfrm>
          <a:off x="4362450" y="5524500"/>
          <a:ext cx="2667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27</xdr:row>
      <xdr:rowOff>19050</xdr:rowOff>
    </xdr:from>
    <xdr:to>
      <xdr:col>5</xdr:col>
      <xdr:colOff>314325</xdr:colOff>
      <xdr:row>28</xdr:row>
      <xdr:rowOff>95250</xdr:rowOff>
    </xdr:to>
    <xdr:cxnSp macro="">
      <xdr:nvCxnSpPr>
        <xdr:cNvPr id="33" name="Straight Arrow Connector 32"/>
        <xdr:cNvCxnSpPr/>
      </xdr:nvCxnSpPr>
      <xdr:spPr>
        <a:xfrm rot="16200000">
          <a:off x="4238625" y="5362575"/>
          <a:ext cx="2667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33</xdr:row>
      <xdr:rowOff>142875</xdr:rowOff>
    </xdr:from>
    <xdr:to>
      <xdr:col>5</xdr:col>
      <xdr:colOff>561975</xdr:colOff>
      <xdr:row>33</xdr:row>
      <xdr:rowOff>142875</xdr:rowOff>
    </xdr:to>
    <xdr:cxnSp macro="">
      <xdr:nvCxnSpPr>
        <xdr:cNvPr id="34" name="Straight Arrow Connector 33"/>
        <xdr:cNvCxnSpPr/>
      </xdr:nvCxnSpPr>
      <xdr:spPr>
        <a:xfrm>
          <a:off x="4352925" y="6496050"/>
          <a:ext cx="2667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32</xdr:row>
      <xdr:rowOff>38100</xdr:rowOff>
    </xdr:from>
    <xdr:to>
      <xdr:col>5</xdr:col>
      <xdr:colOff>304800</xdr:colOff>
      <xdr:row>33</xdr:row>
      <xdr:rowOff>114300</xdr:rowOff>
    </xdr:to>
    <xdr:cxnSp macro="">
      <xdr:nvCxnSpPr>
        <xdr:cNvPr id="35" name="Straight Arrow Connector 34"/>
        <xdr:cNvCxnSpPr/>
      </xdr:nvCxnSpPr>
      <xdr:spPr>
        <a:xfrm rot="16200000">
          <a:off x="4229100" y="6334125"/>
          <a:ext cx="2667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33</xdr:row>
      <xdr:rowOff>133350</xdr:rowOff>
    </xdr:from>
    <xdr:to>
      <xdr:col>4</xdr:col>
      <xdr:colOff>304800</xdr:colOff>
      <xdr:row>33</xdr:row>
      <xdr:rowOff>133350</xdr:rowOff>
    </xdr:to>
    <xdr:cxnSp macro="">
      <xdr:nvCxnSpPr>
        <xdr:cNvPr id="36" name="Straight Arrow Connector 35"/>
        <xdr:cNvCxnSpPr/>
      </xdr:nvCxnSpPr>
      <xdr:spPr>
        <a:xfrm>
          <a:off x="3171825" y="6486525"/>
          <a:ext cx="2667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32</xdr:row>
      <xdr:rowOff>28575</xdr:rowOff>
    </xdr:from>
    <xdr:to>
      <xdr:col>4</xdr:col>
      <xdr:colOff>47625</xdr:colOff>
      <xdr:row>33</xdr:row>
      <xdr:rowOff>104775</xdr:rowOff>
    </xdr:to>
    <xdr:cxnSp macro="">
      <xdr:nvCxnSpPr>
        <xdr:cNvPr id="37" name="Straight Arrow Connector 36"/>
        <xdr:cNvCxnSpPr/>
      </xdr:nvCxnSpPr>
      <xdr:spPr>
        <a:xfrm rot="16200000">
          <a:off x="3048000" y="6324600"/>
          <a:ext cx="2667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58510</xdr:colOff>
      <xdr:row>861</xdr:row>
      <xdr:rowOff>54429</xdr:rowOff>
    </xdr:from>
    <xdr:to>
      <xdr:col>15</xdr:col>
      <xdr:colOff>653142</xdr:colOff>
      <xdr:row>878</xdr:row>
      <xdr:rowOff>10480</xdr:rowOff>
    </xdr:to>
    <xdr:pic>
      <xdr:nvPicPr>
        <xdr:cNvPr id="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16549" t="36175" r="10484" b="15592"/>
        <a:stretch>
          <a:fillRect/>
        </a:stretch>
      </xdr:blipFill>
      <xdr:spPr bwMode="auto">
        <a:xfrm>
          <a:off x="6481081" y="164360679"/>
          <a:ext cx="6472918" cy="31945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575582</xdr:colOff>
      <xdr:row>886</xdr:row>
      <xdr:rowOff>40821</xdr:rowOff>
    </xdr:from>
    <xdr:to>
      <xdr:col>14</xdr:col>
      <xdr:colOff>612323</xdr:colOff>
      <xdr:row>902</xdr:row>
      <xdr:rowOff>99530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17427" t="38234" r="11203" b="15983"/>
        <a:stretch>
          <a:fillRect/>
        </a:stretch>
      </xdr:blipFill>
      <xdr:spPr bwMode="auto">
        <a:xfrm>
          <a:off x="5501368" y="167776071"/>
          <a:ext cx="6486526" cy="31067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585106</xdr:colOff>
      <xdr:row>903</xdr:row>
      <xdr:rowOff>27216</xdr:rowOff>
    </xdr:from>
    <xdr:to>
      <xdr:col>14</xdr:col>
      <xdr:colOff>204108</xdr:colOff>
      <xdr:row>913</xdr:row>
      <xdr:rowOff>149680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217714</xdr:colOff>
      <xdr:row>873</xdr:row>
      <xdr:rowOff>27214</xdr:rowOff>
    </xdr:from>
    <xdr:to>
      <xdr:col>7</xdr:col>
      <xdr:colOff>721178</xdr:colOff>
      <xdr:row>883</xdr:row>
      <xdr:rowOff>176893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40821</xdr:colOff>
      <xdr:row>841</xdr:row>
      <xdr:rowOff>27214</xdr:rowOff>
    </xdr:from>
    <xdr:to>
      <xdr:col>15</xdr:col>
      <xdr:colOff>666750</xdr:colOff>
      <xdr:row>856</xdr:row>
      <xdr:rowOff>120508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 l="9488" t="30055" r="12360" b="22559"/>
        <a:stretch>
          <a:fillRect/>
        </a:stretch>
      </xdr:blipFill>
      <xdr:spPr bwMode="auto">
        <a:xfrm>
          <a:off x="6463392" y="160713964"/>
          <a:ext cx="6504215" cy="29507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54429</xdr:colOff>
      <xdr:row>917</xdr:row>
      <xdr:rowOff>0</xdr:rowOff>
    </xdr:from>
    <xdr:to>
      <xdr:col>14</xdr:col>
      <xdr:colOff>86918</xdr:colOff>
      <xdr:row>932</xdr:row>
      <xdr:rowOff>173181</xdr:rowOff>
    </xdr:to>
    <xdr:pic>
      <xdr:nvPicPr>
        <xdr:cNvPr id="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 l="11221" t="26469" r="12848" b="26140"/>
        <a:stretch>
          <a:fillRect/>
        </a:stretch>
      </xdr:blipFill>
      <xdr:spPr bwMode="auto">
        <a:xfrm>
          <a:off x="4980215" y="175164750"/>
          <a:ext cx="6482274" cy="30306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876"/>
  <sheetViews>
    <sheetView topLeftCell="A475" zoomScale="85" zoomScaleNormal="85" workbookViewId="0">
      <selection activeCell="G28" sqref="G28"/>
    </sheetView>
  </sheetViews>
  <sheetFormatPr defaultRowHeight="15"/>
  <cols>
    <col min="1" max="1" width="10.7109375" bestFit="1" customWidth="1"/>
    <col min="2" max="3" width="11.140625" customWidth="1"/>
    <col min="4" max="4" width="14" bestFit="1" customWidth="1"/>
    <col min="5" max="5" width="13.85546875" bestFit="1" customWidth="1"/>
    <col min="6" max="6" width="12.140625" customWidth="1"/>
    <col min="7" max="7" width="11.140625" customWidth="1"/>
    <col min="8" max="8" width="11.28515625" customWidth="1"/>
    <col min="9" max="9" width="11.5703125" customWidth="1"/>
    <col min="10" max="10" width="11.42578125" customWidth="1"/>
    <col min="11" max="12" width="11.5703125" customWidth="1"/>
    <col min="13" max="13" width="13.85546875" bestFit="1" customWidth="1"/>
    <col min="14" max="14" width="14" bestFit="1" customWidth="1"/>
    <col min="15" max="15" width="13.85546875" bestFit="1" customWidth="1"/>
    <col min="16" max="16" width="14" bestFit="1" customWidth="1"/>
    <col min="17" max="17" width="13.85546875" bestFit="1" customWidth="1"/>
    <col min="18" max="18" width="13.7109375" bestFit="1" customWidth="1"/>
    <col min="21" max="21" width="9.42578125" bestFit="1" customWidth="1"/>
  </cols>
  <sheetData>
    <row r="2" spans="1:9">
      <c r="A2" t="s">
        <v>0</v>
      </c>
    </row>
    <row r="3" spans="1:9" ht="15.75" thickBot="1"/>
    <row r="4" spans="1:9">
      <c r="G4" s="1" t="s">
        <v>1</v>
      </c>
      <c r="H4" s="2" t="s">
        <v>2</v>
      </c>
      <c r="I4" s="3"/>
    </row>
    <row r="5" spans="1:9" ht="15.75" thickBot="1">
      <c r="G5" s="7" t="s">
        <v>3</v>
      </c>
      <c r="H5" s="8">
        <v>11</v>
      </c>
      <c r="I5" s="9"/>
    </row>
    <row r="14" spans="1:9">
      <c r="A14" t="s">
        <v>4</v>
      </c>
    </row>
    <row r="15" spans="1:9">
      <c r="A15" t="s">
        <v>23</v>
      </c>
    </row>
    <row r="16" spans="1:9" ht="15.75" thickBot="1"/>
    <row r="17" spans="1:9" ht="15.75" thickBot="1">
      <c r="A17" s="97" t="s">
        <v>5</v>
      </c>
      <c r="B17" s="98"/>
      <c r="C17" s="99"/>
      <c r="E17" s="97" t="s">
        <v>10</v>
      </c>
      <c r="F17" s="98"/>
      <c r="G17" s="98"/>
      <c r="H17" s="99"/>
      <c r="I17" s="30"/>
    </row>
    <row r="18" spans="1:9">
      <c r="A18" s="4" t="s">
        <v>6</v>
      </c>
      <c r="B18" s="10">
        <v>200000</v>
      </c>
      <c r="C18" s="11" t="s">
        <v>7</v>
      </c>
      <c r="E18" s="4" t="s">
        <v>11</v>
      </c>
      <c r="F18" s="10">
        <v>3.4</v>
      </c>
      <c r="G18" s="10" t="s">
        <v>12</v>
      </c>
      <c r="H18" s="6"/>
      <c r="I18" s="5"/>
    </row>
    <row r="19" spans="1:9">
      <c r="A19" s="4" t="s">
        <v>6</v>
      </c>
      <c r="B19" s="12">
        <f>B18*1000</f>
        <v>200000000</v>
      </c>
      <c r="C19" s="11" t="s">
        <v>8</v>
      </c>
      <c r="E19" s="4" t="s">
        <v>13</v>
      </c>
      <c r="F19" s="10">
        <f>20+0.5*H5</f>
        <v>25.5</v>
      </c>
      <c r="G19" s="10" t="s">
        <v>14</v>
      </c>
      <c r="H19" s="6"/>
      <c r="I19" s="5"/>
    </row>
    <row r="20" spans="1:9">
      <c r="A20" s="4" t="s">
        <v>9</v>
      </c>
      <c r="B20" s="10"/>
      <c r="C20" s="11"/>
      <c r="E20" s="4" t="s">
        <v>15</v>
      </c>
      <c r="F20" s="10">
        <f>40+0.5*H5</f>
        <v>45.5</v>
      </c>
      <c r="G20" s="10" t="s">
        <v>16</v>
      </c>
      <c r="H20" s="6"/>
      <c r="I20" s="5"/>
    </row>
    <row r="21" spans="1:9" ht="15.75" thickBot="1">
      <c r="A21" s="7" t="s">
        <v>163</v>
      </c>
      <c r="B21" s="13" t="s">
        <v>164</v>
      </c>
      <c r="C21" s="14"/>
      <c r="E21" s="4" t="s">
        <v>66</v>
      </c>
      <c r="F21" s="5"/>
      <c r="G21" s="5"/>
      <c r="H21" s="6"/>
      <c r="I21" s="5"/>
    </row>
    <row r="22" spans="1:9" ht="15.75" thickBot="1">
      <c r="A22" s="15"/>
      <c r="B22" s="10"/>
      <c r="C22" s="16"/>
      <c r="E22" s="17" t="s">
        <v>68</v>
      </c>
      <c r="F22" s="8"/>
      <c r="G22" s="8"/>
      <c r="H22" s="9"/>
      <c r="I22" s="5"/>
    </row>
    <row r="23" spans="1:9" ht="15.75" thickBot="1">
      <c r="A23" s="17" t="s">
        <v>24</v>
      </c>
      <c r="B23" s="13">
        <f>(93.98)/10000</f>
        <v>9.3980000000000001E-3</v>
      </c>
      <c r="C23" s="18" t="s">
        <v>25</v>
      </c>
    </row>
    <row r="25" spans="1:9" s="19" customFormat="1">
      <c r="A25" s="19" t="s">
        <v>17</v>
      </c>
    </row>
    <row r="26" spans="1:9" s="32" customFormat="1">
      <c r="A26" s="32" t="s">
        <v>18</v>
      </c>
    </row>
    <row r="39" spans="2:6">
      <c r="B39" t="s">
        <v>19</v>
      </c>
      <c r="F39" t="s">
        <v>20</v>
      </c>
    </row>
    <row r="47" spans="2:6">
      <c r="D47">
        <v>9</v>
      </c>
      <c r="E47">
        <v>11</v>
      </c>
    </row>
    <row r="48" spans="2:6">
      <c r="D48">
        <v>5</v>
      </c>
      <c r="E48">
        <v>6</v>
      </c>
    </row>
    <row r="49" spans="1:7">
      <c r="D49">
        <v>10</v>
      </c>
      <c r="E49">
        <v>3</v>
      </c>
      <c r="F49">
        <v>12</v>
      </c>
    </row>
    <row r="51" spans="1:7" s="32" customFormat="1">
      <c r="A51" s="32" t="s">
        <v>21</v>
      </c>
    </row>
    <row r="53" spans="1:7" s="20" customFormat="1" ht="13.5" customHeight="1">
      <c r="A53" s="20" t="s">
        <v>22</v>
      </c>
    </row>
    <row r="54" spans="1:7">
      <c r="A54" t="s">
        <v>6</v>
      </c>
      <c r="B54" s="21">
        <f>B19</f>
        <v>200000000</v>
      </c>
      <c r="C54" t="s">
        <v>8</v>
      </c>
      <c r="F54" t="s">
        <v>29</v>
      </c>
      <c r="G54">
        <v>0</v>
      </c>
    </row>
    <row r="55" spans="1:7">
      <c r="A55" t="s">
        <v>24</v>
      </c>
      <c r="B55">
        <f>B23</f>
        <v>9.3980000000000001E-3</v>
      </c>
      <c r="C55" t="s">
        <v>25</v>
      </c>
      <c r="F55" t="s">
        <v>30</v>
      </c>
      <c r="G55">
        <f>COS(RADIANS(G54))</f>
        <v>1</v>
      </c>
    </row>
    <row r="56" spans="1:7">
      <c r="A56" t="s">
        <v>11</v>
      </c>
      <c r="B56">
        <f>F18</f>
        <v>3.4</v>
      </c>
      <c r="C56" t="s">
        <v>12</v>
      </c>
      <c r="F56" t="s">
        <v>31</v>
      </c>
      <c r="G56">
        <f>SIN(RADIANS(G54))</f>
        <v>0</v>
      </c>
    </row>
    <row r="58" spans="1:7">
      <c r="B58" s="22" t="s">
        <v>27</v>
      </c>
      <c r="C58" s="22" t="s">
        <v>28</v>
      </c>
      <c r="D58" s="22"/>
    </row>
    <row r="59" spans="1:7">
      <c r="A59" s="94" t="s">
        <v>26</v>
      </c>
      <c r="B59" s="31">
        <f>$B$55*$B$54/$B$56</f>
        <v>552823.5294117647</v>
      </c>
      <c r="C59" s="31">
        <f>-$B$55*$B$54/$B$56</f>
        <v>-552823.5294117647</v>
      </c>
      <c r="D59" s="22" t="s">
        <v>27</v>
      </c>
    </row>
    <row r="60" spans="1:7">
      <c r="A60" s="94"/>
      <c r="B60" s="31">
        <f>-$B$55*$B$54/$B$56</f>
        <v>-552823.5294117647</v>
      </c>
      <c r="C60" s="31">
        <f>$B$55*$B$54/$B$56</f>
        <v>552823.5294117647</v>
      </c>
      <c r="D60" s="22" t="s">
        <v>28</v>
      </c>
    </row>
    <row r="62" spans="1:7">
      <c r="B62" s="25" t="s">
        <v>33</v>
      </c>
      <c r="C62" s="25" t="s">
        <v>34</v>
      </c>
      <c r="D62" s="25" t="s">
        <v>35</v>
      </c>
      <c r="E62" s="25" t="s">
        <v>36</v>
      </c>
      <c r="F62" s="25"/>
    </row>
    <row r="63" spans="1:7">
      <c r="A63" s="95" t="s">
        <v>32</v>
      </c>
      <c r="B63" s="29">
        <f>G55^2*$B$55*$B$54/$B$56</f>
        <v>552823.5294117647</v>
      </c>
      <c r="C63" s="56">
        <f>G55*G56*$B$55*$B$54/$B$56</f>
        <v>0</v>
      </c>
      <c r="D63" s="29">
        <f>-(G55^2*$B$55*$B$54/$B$56)</f>
        <v>-552823.5294117647</v>
      </c>
      <c r="E63" s="56">
        <f>-G55*G56*$B$55*$B$54/$B$56</f>
        <v>0</v>
      </c>
      <c r="F63" s="25" t="s">
        <v>33</v>
      </c>
    </row>
    <row r="64" spans="1:7">
      <c r="A64" s="95"/>
      <c r="B64" s="56">
        <f>G55*G56*$B$55*$B$54/$B$56</f>
        <v>0</v>
      </c>
      <c r="C64" s="56">
        <f>G56^2*$B$55*$B$54/$B$56</f>
        <v>0</v>
      </c>
      <c r="D64" s="56">
        <f>-G55*G56*$B$55*$B$54/$B$56</f>
        <v>0</v>
      </c>
      <c r="E64" s="56">
        <f>-G56^2*$B$55*$B$54/$B$56</f>
        <v>0</v>
      </c>
      <c r="F64" s="25" t="s">
        <v>34</v>
      </c>
    </row>
    <row r="65" spans="1:7">
      <c r="A65" s="95"/>
      <c r="B65" s="29">
        <f>-(G55^2)*$B$55*$B$54/$B$56</f>
        <v>-552823.5294117647</v>
      </c>
      <c r="C65" s="56">
        <f>-G55*G56*$B$55*$B$54/$B$56</f>
        <v>0</v>
      </c>
      <c r="D65" s="29">
        <f>G55^2*$B$55*$B$54/$B$56</f>
        <v>552823.5294117647</v>
      </c>
      <c r="E65" s="56">
        <f>G55*G56*$B$55*$B$54/$B$56</f>
        <v>0</v>
      </c>
      <c r="F65" s="25" t="s">
        <v>35</v>
      </c>
    </row>
    <row r="66" spans="1:7">
      <c r="A66" s="95"/>
      <c r="B66" s="56">
        <f>-(G55*G56)*$B$55*$B$54/$B$56</f>
        <v>0</v>
      </c>
      <c r="C66" s="56">
        <f>-G56^2*$B$55*$B$54/$B$56</f>
        <v>0</v>
      </c>
      <c r="D66" s="56">
        <f>G55*G56*$B$55*$B$54/$B$56</f>
        <v>0</v>
      </c>
      <c r="E66" s="56">
        <f>G56^2*$B$55*$B$54/$B$56</f>
        <v>0</v>
      </c>
      <c r="F66" s="25" t="s">
        <v>36</v>
      </c>
    </row>
    <row r="68" spans="1:7" s="20" customFormat="1">
      <c r="A68" s="20" t="s">
        <v>37</v>
      </c>
    </row>
    <row r="69" spans="1:7">
      <c r="A69" t="s">
        <v>6</v>
      </c>
      <c r="B69" s="21">
        <f>B54</f>
        <v>200000000</v>
      </c>
      <c r="C69" t="s">
        <v>8</v>
      </c>
      <c r="F69" t="s">
        <v>29</v>
      </c>
      <c r="G69">
        <v>0</v>
      </c>
    </row>
    <row r="70" spans="1:7">
      <c r="A70" t="s">
        <v>24</v>
      </c>
      <c r="B70">
        <f>B55</f>
        <v>9.3980000000000001E-3</v>
      </c>
      <c r="C70" t="s">
        <v>25</v>
      </c>
      <c r="F70" t="s">
        <v>30</v>
      </c>
      <c r="G70">
        <f>COS(RADIANS(G69))</f>
        <v>1</v>
      </c>
    </row>
    <row r="71" spans="1:7">
      <c r="A71" t="s">
        <v>11</v>
      </c>
      <c r="B71">
        <f>B56</f>
        <v>3.4</v>
      </c>
      <c r="C71" t="s">
        <v>12</v>
      </c>
      <c r="F71" t="s">
        <v>31</v>
      </c>
      <c r="G71">
        <f>SIN(RADIANS(G69))</f>
        <v>0</v>
      </c>
    </row>
    <row r="73" spans="1:7">
      <c r="B73" s="22" t="s">
        <v>28</v>
      </c>
      <c r="C73" s="22" t="s">
        <v>39</v>
      </c>
      <c r="D73" s="22"/>
    </row>
    <row r="74" spans="1:7">
      <c r="A74" s="94" t="s">
        <v>40</v>
      </c>
      <c r="B74" s="31">
        <f>$B$70*$B$69/$B$71</f>
        <v>552823.5294117647</v>
      </c>
      <c r="C74" s="31">
        <f>-$B$70*$B$69/$B$71</f>
        <v>-552823.5294117647</v>
      </c>
      <c r="D74" s="22" t="s">
        <v>28</v>
      </c>
    </row>
    <row r="75" spans="1:7">
      <c r="A75" s="94"/>
      <c r="B75" s="31">
        <f>-$B$70*$B$69/$B$71</f>
        <v>-552823.5294117647</v>
      </c>
      <c r="C75" s="31">
        <f>$B$70*$B$69/$B$71</f>
        <v>552823.5294117647</v>
      </c>
      <c r="D75" s="22" t="s">
        <v>39</v>
      </c>
    </row>
    <row r="77" spans="1:7">
      <c r="B77" s="25" t="s">
        <v>35</v>
      </c>
      <c r="C77" s="25" t="s">
        <v>36</v>
      </c>
      <c r="D77" s="25" t="s">
        <v>42</v>
      </c>
      <c r="E77" s="25" t="s">
        <v>43</v>
      </c>
      <c r="F77" s="25"/>
    </row>
    <row r="78" spans="1:7">
      <c r="A78" s="95" t="s">
        <v>41</v>
      </c>
      <c r="B78" s="29">
        <f>G70^2*$B$55*$B$54/$B$56</f>
        <v>552823.5294117647</v>
      </c>
      <c r="C78" s="56">
        <f>G70*G71*$B$55*$B$54/$B$56</f>
        <v>0</v>
      </c>
      <c r="D78" s="29">
        <f>-(G70^2*$B$55*$B$54/$B$56)</f>
        <v>-552823.5294117647</v>
      </c>
      <c r="E78" s="56">
        <f>-G70*G71*$B$55*$B$54/$B$56</f>
        <v>0</v>
      </c>
      <c r="F78" s="25" t="s">
        <v>35</v>
      </c>
    </row>
    <row r="79" spans="1:7" ht="15.75" thickBot="1">
      <c r="A79" s="95"/>
      <c r="B79" s="56">
        <f>G70*G71*$B$55*$B$54/$B$56</f>
        <v>0</v>
      </c>
      <c r="C79" s="56">
        <f>G71^2*$B$55*$B$54/$B$56</f>
        <v>0</v>
      </c>
      <c r="D79" s="58">
        <f>-G70*G71*$B$55*$B$54/$B$56</f>
        <v>0</v>
      </c>
      <c r="E79" s="58">
        <f>-G71^2*$B$55*$B$54/$B$56</f>
        <v>0</v>
      </c>
      <c r="F79" s="25" t="s">
        <v>36</v>
      </c>
    </row>
    <row r="80" spans="1:7">
      <c r="A80" s="95"/>
      <c r="B80" s="29">
        <f>-(G70^2)*$B$55*$B$54/$B$56</f>
        <v>-552823.5294117647</v>
      </c>
      <c r="C80" s="57">
        <f>-G70*G71*$B$55*$B$54/$B$56</f>
        <v>0</v>
      </c>
      <c r="D80" s="37">
        <f>G70^2*$B$55*$B$54/$B$56</f>
        <v>552823.5294117647</v>
      </c>
      <c r="E80" s="51">
        <f>G70*G71*$B$55*$B$54/$B$56</f>
        <v>0</v>
      </c>
      <c r="F80" s="25" t="s">
        <v>42</v>
      </c>
    </row>
    <row r="81" spans="1:7" ht="15.75" thickBot="1">
      <c r="A81" s="95"/>
      <c r="B81" s="56">
        <f>-(G70*G71)*$B$55*$B$54/$B$56</f>
        <v>0</v>
      </c>
      <c r="C81" s="57">
        <f>-G71^2*$B$55*$B$54/$B$56</f>
        <v>0</v>
      </c>
      <c r="D81" s="54">
        <f>G70*G71*$B$55*$B$54/$B$56</f>
        <v>0</v>
      </c>
      <c r="E81" s="53">
        <f>G71^2*$B$55*$B$54/$B$56</f>
        <v>0</v>
      </c>
      <c r="F81" s="25" t="s">
        <v>43</v>
      </c>
    </row>
    <row r="83" spans="1:7" s="20" customFormat="1">
      <c r="A83" s="20" t="s">
        <v>38</v>
      </c>
    </row>
    <row r="84" spans="1:7">
      <c r="A84" t="s">
        <v>6</v>
      </c>
      <c r="B84" s="21">
        <f>B69</f>
        <v>200000000</v>
      </c>
      <c r="C84" t="s">
        <v>8</v>
      </c>
      <c r="F84" t="s">
        <v>29</v>
      </c>
      <c r="G84">
        <v>0</v>
      </c>
    </row>
    <row r="85" spans="1:7">
      <c r="A85" t="s">
        <v>24</v>
      </c>
      <c r="B85">
        <f>B70</f>
        <v>9.3980000000000001E-3</v>
      </c>
      <c r="C85" t="s">
        <v>25</v>
      </c>
      <c r="F85" t="s">
        <v>30</v>
      </c>
      <c r="G85">
        <f>COS(RADIANS(G84))</f>
        <v>1</v>
      </c>
    </row>
    <row r="86" spans="1:7">
      <c r="A86" t="s">
        <v>11</v>
      </c>
      <c r="B86">
        <f>B71</f>
        <v>3.4</v>
      </c>
      <c r="C86" t="s">
        <v>12</v>
      </c>
      <c r="F86" t="s">
        <v>31</v>
      </c>
      <c r="G86">
        <f>SIN(RADIANS(G84))</f>
        <v>0</v>
      </c>
    </row>
    <row r="88" spans="1:7">
      <c r="B88" s="22" t="s">
        <v>39</v>
      </c>
      <c r="C88" s="22" t="s">
        <v>44</v>
      </c>
      <c r="D88" s="22"/>
    </row>
    <row r="89" spans="1:7">
      <c r="A89" s="94" t="s">
        <v>45</v>
      </c>
      <c r="B89" s="24">
        <f>$B$85*$B$84/$B$86</f>
        <v>552823.5294117647</v>
      </c>
      <c r="C89" s="24">
        <f>-$B$85*$B$84/$B$86</f>
        <v>-552823.5294117647</v>
      </c>
      <c r="D89" s="22" t="s">
        <v>39</v>
      </c>
    </row>
    <row r="90" spans="1:7">
      <c r="A90" s="94"/>
      <c r="B90" s="24">
        <f>-$B$85*$B$84/$B$86</f>
        <v>-552823.5294117647</v>
      </c>
      <c r="C90" s="24">
        <f>$B$85*$B$84/$B$86</f>
        <v>552823.5294117647</v>
      </c>
      <c r="D90" s="22" t="s">
        <v>44</v>
      </c>
    </row>
    <row r="92" spans="1:7" ht="15.75" thickBot="1">
      <c r="B92" s="25" t="s">
        <v>42</v>
      </c>
      <c r="C92" s="25" t="s">
        <v>43</v>
      </c>
      <c r="D92" s="25" t="s">
        <v>47</v>
      </c>
      <c r="E92" s="25" t="s">
        <v>48</v>
      </c>
      <c r="F92" s="25"/>
    </row>
    <row r="93" spans="1:7">
      <c r="A93" s="95" t="s">
        <v>46</v>
      </c>
      <c r="B93" s="37">
        <f>G85^2*$B$55*$B$54/$B$56</f>
        <v>552823.5294117647</v>
      </c>
      <c r="C93" s="48">
        <f>G85*G86*$B$55*$B$54/$B$56</f>
        <v>0</v>
      </c>
      <c r="D93" s="38">
        <f>-(G85^2*$B$55*$B$54/$B$56)</f>
        <v>-552823.5294117647</v>
      </c>
      <c r="E93" s="51">
        <f>-G85*G86*$B$55*$B$54/$B$56</f>
        <v>0</v>
      </c>
      <c r="F93" s="25" t="s">
        <v>42</v>
      </c>
    </row>
    <row r="94" spans="1:7">
      <c r="A94" s="95"/>
      <c r="B94" s="55">
        <f>G85*G86*$B$55*$B$54/$B$56</f>
        <v>0</v>
      </c>
      <c r="C94" s="49">
        <f>G86^2*$B$55*$B$54/$B$56</f>
        <v>0</v>
      </c>
      <c r="D94" s="49">
        <f>-G85*G86*$B$55*$B$54/$B$56</f>
        <v>0</v>
      </c>
      <c r="E94" s="52">
        <f>-G86^2*$B$55*$B$54/$B$56</f>
        <v>0</v>
      </c>
      <c r="F94" s="25" t="s">
        <v>43</v>
      </c>
    </row>
    <row r="95" spans="1:7">
      <c r="A95" s="95"/>
      <c r="B95" s="40">
        <f>-(G85^2)*$B$55*$B$54/$B$56</f>
        <v>-552823.5294117647</v>
      </c>
      <c r="C95" s="49">
        <f>-G85*G86*$B$55*$B$54/$B$56</f>
        <v>0</v>
      </c>
      <c r="D95" s="34">
        <f>G85^2*$B$55*$B$54/$B$56</f>
        <v>552823.5294117647</v>
      </c>
      <c r="E95" s="52">
        <f>G85*G86*$B$55*$B$54/$B$56</f>
        <v>0</v>
      </c>
      <c r="F95" s="25" t="s">
        <v>47</v>
      </c>
    </row>
    <row r="96" spans="1:7" ht="15.75" thickBot="1">
      <c r="A96" s="95"/>
      <c r="B96" s="54">
        <f>-(G85*G86)*$B$55*$B$54/$B$56</f>
        <v>0</v>
      </c>
      <c r="C96" s="50">
        <f>-G86^2*$B$55*$B$54/$B$56</f>
        <v>0</v>
      </c>
      <c r="D96" s="43">
        <f>G85*G86*$B$55*$B$54/$B$56</f>
        <v>0</v>
      </c>
      <c r="E96" s="53">
        <f>G86^2*$B$55*$B$54/$B$56</f>
        <v>0</v>
      </c>
      <c r="F96" s="25" t="s">
        <v>48</v>
      </c>
    </row>
    <row r="101" spans="1:7" s="20" customFormat="1">
      <c r="A101" s="20" t="s">
        <v>84</v>
      </c>
    </row>
    <row r="102" spans="1:7">
      <c r="A102" t="s">
        <v>6</v>
      </c>
      <c r="B102" s="21">
        <f>B84</f>
        <v>200000000</v>
      </c>
      <c r="C102" t="s">
        <v>8</v>
      </c>
      <c r="F102" t="s">
        <v>29</v>
      </c>
      <c r="G102">
        <v>0</v>
      </c>
    </row>
    <row r="103" spans="1:7">
      <c r="A103" t="s">
        <v>24</v>
      </c>
      <c r="B103">
        <f>B85</f>
        <v>9.3980000000000001E-3</v>
      </c>
      <c r="C103" t="s">
        <v>25</v>
      </c>
      <c r="F103" t="s">
        <v>30</v>
      </c>
      <c r="G103">
        <f>COS(RADIANS(G102))</f>
        <v>1</v>
      </c>
    </row>
    <row r="104" spans="1:7">
      <c r="A104" t="s">
        <v>11</v>
      </c>
      <c r="B104">
        <f>B86</f>
        <v>3.4</v>
      </c>
      <c r="C104" t="s">
        <v>12</v>
      </c>
      <c r="F104" t="s">
        <v>31</v>
      </c>
      <c r="G104">
        <f>SIN(RADIANS(G102))</f>
        <v>0</v>
      </c>
    </row>
    <row r="106" spans="1:7">
      <c r="B106" s="22" t="s">
        <v>49</v>
      </c>
      <c r="C106" s="22" t="s">
        <v>54</v>
      </c>
      <c r="D106" s="22"/>
    </row>
    <row r="107" spans="1:7">
      <c r="A107" s="94" t="s">
        <v>50</v>
      </c>
      <c r="B107" s="31">
        <f>$B$103*$B$102/$B$104</f>
        <v>552823.5294117647</v>
      </c>
      <c r="C107" s="31">
        <f>-$B$103*$B$102/$B$104</f>
        <v>-552823.5294117647</v>
      </c>
      <c r="D107" s="22" t="s">
        <v>49</v>
      </c>
    </row>
    <row r="108" spans="1:7">
      <c r="A108" s="94"/>
      <c r="B108" s="31">
        <f>-$B$103*$B$102/$B$104</f>
        <v>-552823.5294117647</v>
      </c>
      <c r="C108" s="31">
        <f>$B$103*$B$102/$B$104</f>
        <v>552823.5294117647</v>
      </c>
      <c r="D108" s="22" t="s">
        <v>54</v>
      </c>
    </row>
    <row r="110" spans="1:7">
      <c r="B110" s="25" t="s">
        <v>52</v>
      </c>
      <c r="C110" s="25" t="s">
        <v>53</v>
      </c>
      <c r="D110" s="25" t="s">
        <v>56</v>
      </c>
      <c r="E110" s="25" t="s">
        <v>57</v>
      </c>
      <c r="F110" s="25"/>
    </row>
    <row r="111" spans="1:7">
      <c r="A111" s="95" t="s">
        <v>51</v>
      </c>
      <c r="B111" s="29">
        <f>G103^2*$B$55*$B$54/$B$56</f>
        <v>552823.5294117647</v>
      </c>
      <c r="C111" s="56">
        <f>G103*G104*$B$55*$B$54/$B$56</f>
        <v>0</v>
      </c>
      <c r="D111" s="29">
        <f>-(G103^2*$B$55*$B$54/$B$56)</f>
        <v>-552823.5294117647</v>
      </c>
      <c r="E111" s="56">
        <f>-G103*G104*$B$55*$B$54/$B$56</f>
        <v>0</v>
      </c>
      <c r="F111" s="25" t="s">
        <v>52</v>
      </c>
    </row>
    <row r="112" spans="1:7" ht="15.75" thickBot="1">
      <c r="A112" s="95"/>
      <c r="B112" s="56">
        <f>G103*G104*$B$55*$B$54/$B$56</f>
        <v>0</v>
      </c>
      <c r="C112" s="56">
        <f>G104^2*$B$55*$B$54/$B$56</f>
        <v>0</v>
      </c>
      <c r="D112" s="58">
        <f>-G103*G104*$B$55*$B$54/$B$56</f>
        <v>0</v>
      </c>
      <c r="E112" s="58">
        <f>-G104^2*$B$55*$B$54/$B$56</f>
        <v>0</v>
      </c>
      <c r="F112" s="25" t="s">
        <v>53</v>
      </c>
    </row>
    <row r="113" spans="1:7">
      <c r="A113" s="95"/>
      <c r="B113" s="29">
        <f>-(G103^2)*$B$55*$B$54/$B$56</f>
        <v>-552823.5294117647</v>
      </c>
      <c r="C113" s="57">
        <f>-G103*G104*$B$55*$B$54/$B$56</f>
        <v>0</v>
      </c>
      <c r="D113" s="37">
        <f>G103^2*$B$55*$B$54/$B$56</f>
        <v>552823.5294117647</v>
      </c>
      <c r="E113" s="51">
        <f>G103*G104*$B$55*$B$54/$B$56</f>
        <v>0</v>
      </c>
      <c r="F113" s="25" t="s">
        <v>56</v>
      </c>
    </row>
    <row r="114" spans="1:7" ht="15.75" thickBot="1">
      <c r="A114" s="95"/>
      <c r="B114" s="56">
        <f>-(G103*G104)*$B$55*$B$54/$B$56</f>
        <v>0</v>
      </c>
      <c r="C114" s="57">
        <f>-G104^2*$B$55*$B$54/$B$56</f>
        <v>0</v>
      </c>
      <c r="D114" s="54">
        <f>G103*G104*$B$55*$B$54/$B$56</f>
        <v>0</v>
      </c>
      <c r="E114" s="53">
        <f>G104^2*$B$55*$B$54/$B$56</f>
        <v>0</v>
      </c>
      <c r="F114" s="25" t="s">
        <v>57</v>
      </c>
    </row>
    <row r="116" spans="1:7" s="20" customFormat="1">
      <c r="A116" s="20" t="s">
        <v>85</v>
      </c>
    </row>
    <row r="117" spans="1:7">
      <c r="A117" t="s">
        <v>6</v>
      </c>
      <c r="B117" s="21">
        <f>B102</f>
        <v>200000000</v>
      </c>
      <c r="C117" t="s">
        <v>8</v>
      </c>
      <c r="F117" t="s">
        <v>29</v>
      </c>
      <c r="G117">
        <v>0</v>
      </c>
    </row>
    <row r="118" spans="1:7">
      <c r="A118" t="s">
        <v>24</v>
      </c>
      <c r="B118">
        <f>B103</f>
        <v>9.3980000000000001E-3</v>
      </c>
      <c r="C118" t="s">
        <v>25</v>
      </c>
      <c r="F118" t="s">
        <v>30</v>
      </c>
      <c r="G118">
        <f>COS(RADIANS(G117))</f>
        <v>1</v>
      </c>
    </row>
    <row r="119" spans="1:7">
      <c r="A119" t="s">
        <v>11</v>
      </c>
      <c r="B119">
        <f>B104</f>
        <v>3.4</v>
      </c>
      <c r="C119" t="s">
        <v>12</v>
      </c>
      <c r="F119" t="s">
        <v>31</v>
      </c>
      <c r="G119">
        <f>SIN(RADIANS(G117))</f>
        <v>0</v>
      </c>
    </row>
    <row r="121" spans="1:7">
      <c r="B121" s="22" t="s">
        <v>54</v>
      </c>
      <c r="C121" s="22" t="s">
        <v>59</v>
      </c>
      <c r="D121" s="22"/>
    </row>
    <row r="122" spans="1:7">
      <c r="A122" s="94" t="s">
        <v>55</v>
      </c>
      <c r="B122" s="31">
        <f>$B$118*$B$117/$B$119</f>
        <v>552823.5294117647</v>
      </c>
      <c r="C122" s="31">
        <f>-$B$118*$B$117/$B$119</f>
        <v>-552823.5294117647</v>
      </c>
      <c r="D122" s="22" t="s">
        <v>54</v>
      </c>
    </row>
    <row r="123" spans="1:7">
      <c r="A123" s="94"/>
      <c r="B123" s="31">
        <f>-$B$118*$B$117/$B$119</f>
        <v>-552823.5294117647</v>
      </c>
      <c r="C123" s="31">
        <f>$B$118*$B$117/$B$119</f>
        <v>552823.5294117647</v>
      </c>
      <c r="D123" s="22" t="s">
        <v>59</v>
      </c>
    </row>
    <row r="125" spans="1:7" ht="15.75" thickBot="1">
      <c r="B125" s="25" t="s">
        <v>56</v>
      </c>
      <c r="C125" s="25" t="s">
        <v>57</v>
      </c>
      <c r="D125" s="25" t="s">
        <v>62</v>
      </c>
      <c r="E125" s="25" t="s">
        <v>63</v>
      </c>
      <c r="F125" s="25"/>
    </row>
    <row r="126" spans="1:7">
      <c r="A126" s="95" t="s">
        <v>58</v>
      </c>
      <c r="B126" s="37">
        <f>G118^2*$B$55*$B$54/$B$56</f>
        <v>552823.5294117647</v>
      </c>
      <c r="C126" s="48">
        <f>G118*G119*$B$55*$B$54/$B$56</f>
        <v>0</v>
      </c>
      <c r="D126" s="38">
        <f>-(G118^2*$B$55*$B$54/$B$56)</f>
        <v>-552823.5294117647</v>
      </c>
      <c r="E126" s="51">
        <f>-G118*G119*$B$55*$B$54/$B$56</f>
        <v>0</v>
      </c>
      <c r="F126" s="25" t="s">
        <v>56</v>
      </c>
    </row>
    <row r="127" spans="1:7">
      <c r="A127" s="95"/>
      <c r="B127" s="55">
        <f>G118*G119*$B$55*$B$54/$B$56</f>
        <v>0</v>
      </c>
      <c r="C127" s="49">
        <f>G119^2*$B$55*$B$54/$B$56</f>
        <v>0</v>
      </c>
      <c r="D127" s="49">
        <f>-G118*G119*$B$55*$B$54/$B$56</f>
        <v>0</v>
      </c>
      <c r="E127" s="52">
        <f>-G119^2*$B$55*$B$54/$B$56</f>
        <v>0</v>
      </c>
      <c r="F127" s="25" t="s">
        <v>57</v>
      </c>
    </row>
    <row r="128" spans="1:7">
      <c r="A128" s="95"/>
      <c r="B128" s="40">
        <f>-(G118^2)*$B$55*$B$54/$B$56</f>
        <v>-552823.5294117647</v>
      </c>
      <c r="C128" s="49">
        <f>-G118*G119*$B$55*$B$54/$B$56</f>
        <v>0</v>
      </c>
      <c r="D128" s="34">
        <f>G118^2*$B$55*$B$54/$B$56</f>
        <v>552823.5294117647</v>
      </c>
      <c r="E128" s="52">
        <f>G118*G119*$B$55*$B$54/$B$56</f>
        <v>0</v>
      </c>
      <c r="F128" s="25" t="s">
        <v>62</v>
      </c>
    </row>
    <row r="129" spans="1:7" ht="15.75" thickBot="1">
      <c r="A129" s="95"/>
      <c r="B129" s="54">
        <f>-(G118*G119)*$B$55*$B$54/$B$56</f>
        <v>0</v>
      </c>
      <c r="C129" s="50">
        <f>-G119^2*$B$55*$B$54/$B$56</f>
        <v>0</v>
      </c>
      <c r="D129" s="50">
        <f>G118*G119*$B$55*$B$54/$B$56</f>
        <v>0</v>
      </c>
      <c r="E129" s="53">
        <f>G119^2*$B$55*$B$54/$B$56</f>
        <v>0</v>
      </c>
      <c r="F129" s="25" t="s">
        <v>63</v>
      </c>
    </row>
    <row r="131" spans="1:7" s="20" customFormat="1">
      <c r="A131" s="20" t="s">
        <v>61</v>
      </c>
    </row>
    <row r="132" spans="1:7">
      <c r="A132" t="s">
        <v>6</v>
      </c>
      <c r="B132" s="21">
        <f>B117</f>
        <v>200000000</v>
      </c>
      <c r="C132" t="s">
        <v>8</v>
      </c>
      <c r="F132" t="s">
        <v>29</v>
      </c>
      <c r="G132">
        <v>0</v>
      </c>
    </row>
    <row r="133" spans="1:7">
      <c r="A133" t="s">
        <v>24</v>
      </c>
      <c r="B133">
        <f>B118</f>
        <v>9.3980000000000001E-3</v>
      </c>
      <c r="C133" t="s">
        <v>25</v>
      </c>
      <c r="F133" t="s">
        <v>30</v>
      </c>
      <c r="G133">
        <f>COS(RADIANS(G132))</f>
        <v>1</v>
      </c>
    </row>
    <row r="134" spans="1:7">
      <c r="A134" t="s">
        <v>11</v>
      </c>
      <c r="B134">
        <f>B119</f>
        <v>3.4</v>
      </c>
      <c r="C134" t="s">
        <v>12</v>
      </c>
      <c r="F134" t="s">
        <v>31</v>
      </c>
      <c r="G134">
        <f>SIN(RADIANS(G132))</f>
        <v>0</v>
      </c>
    </row>
    <row r="136" spans="1:7">
      <c r="B136" s="22" t="s">
        <v>59</v>
      </c>
      <c r="C136" s="22" t="s">
        <v>75</v>
      </c>
      <c r="D136" s="22"/>
    </row>
    <row r="137" spans="1:7">
      <c r="A137" s="94" t="s">
        <v>60</v>
      </c>
      <c r="B137" s="31">
        <f>$B$133*$B$132/$B$134</f>
        <v>552823.5294117647</v>
      </c>
      <c r="C137" s="31">
        <f>-$B$133*$B$132/$B$134</f>
        <v>-552823.5294117647</v>
      </c>
      <c r="D137" s="22" t="s">
        <v>59</v>
      </c>
    </row>
    <row r="138" spans="1:7">
      <c r="A138" s="94"/>
      <c r="B138" s="31">
        <f>-$B$133*$B$132/$B$134</f>
        <v>-552823.5294117647</v>
      </c>
      <c r="C138" s="31">
        <f>$B$133*$B$132/$B$134</f>
        <v>552823.5294117647</v>
      </c>
      <c r="D138" s="22" t="s">
        <v>75</v>
      </c>
    </row>
    <row r="140" spans="1:7" ht="15.75" thickBot="1">
      <c r="B140" s="25" t="s">
        <v>62</v>
      </c>
      <c r="C140" s="25" t="s">
        <v>63</v>
      </c>
      <c r="D140" s="25" t="s">
        <v>77</v>
      </c>
      <c r="E140" s="25" t="s">
        <v>76</v>
      </c>
      <c r="F140" s="25"/>
    </row>
    <row r="141" spans="1:7">
      <c r="A141" s="95" t="s">
        <v>64</v>
      </c>
      <c r="B141" s="37">
        <f>G133^2*$B$55*$B$54/$B$56</f>
        <v>552823.5294117647</v>
      </c>
      <c r="C141" s="48">
        <f>G133*G134*$B$55*$B$54/$B$56</f>
        <v>0</v>
      </c>
      <c r="D141" s="38">
        <f>-(G133^2*$B$55*$B$54/$B$56)</f>
        <v>-552823.5294117647</v>
      </c>
      <c r="E141" s="51">
        <f>-G133*G134*$B$55*$B$54/$B$56</f>
        <v>0</v>
      </c>
      <c r="F141" s="25" t="s">
        <v>62</v>
      </c>
    </row>
    <row r="142" spans="1:7">
      <c r="A142" s="95"/>
      <c r="B142" s="55">
        <f>G133*G134*$B$55*$B$54/$B$56</f>
        <v>0</v>
      </c>
      <c r="C142" s="49">
        <f>G134^2*$B$55*$B$54/$B$56</f>
        <v>0</v>
      </c>
      <c r="D142" s="49">
        <f>-G133*G134*$B$55*$B$54/$B$56</f>
        <v>0</v>
      </c>
      <c r="E142" s="52">
        <f>-G134^2*$B$55*$B$54/$B$56</f>
        <v>0</v>
      </c>
      <c r="F142" s="25" t="s">
        <v>63</v>
      </c>
    </row>
    <row r="143" spans="1:7">
      <c r="A143" s="95"/>
      <c r="B143" s="40">
        <f>-(G133^2)*$B$55*$B$54/$B$56</f>
        <v>-552823.5294117647</v>
      </c>
      <c r="C143" s="49">
        <f>-G133*G134*$B$55*$B$54/$B$56</f>
        <v>0</v>
      </c>
      <c r="D143" s="34">
        <f>G133^2*$B$55*$B$54/$B$56</f>
        <v>552823.5294117647</v>
      </c>
      <c r="E143" s="52">
        <f>G133*G134*$B$55*$B$54/$B$56</f>
        <v>0</v>
      </c>
      <c r="F143" s="25" t="s">
        <v>77</v>
      </c>
    </row>
    <row r="144" spans="1:7" ht="15.75" thickBot="1">
      <c r="A144" s="95"/>
      <c r="B144" s="54">
        <f>-(G133*G134)*$B$55*$B$54/$B$56</f>
        <v>0</v>
      </c>
      <c r="C144" s="50">
        <f>-G134^2*$B$55*$B$54/$B$56</f>
        <v>0</v>
      </c>
      <c r="D144" s="50">
        <f>G133*G134*$B$55*$B$54/$B$56</f>
        <v>0</v>
      </c>
      <c r="E144" s="53">
        <f>G134^2*$B$55*$B$54/$B$56</f>
        <v>0</v>
      </c>
      <c r="F144" s="25" t="s">
        <v>76</v>
      </c>
    </row>
    <row r="146" spans="1:7" s="20" customFormat="1">
      <c r="A146" s="20" t="s">
        <v>65</v>
      </c>
    </row>
    <row r="147" spans="1:7">
      <c r="A147" t="s">
        <v>6</v>
      </c>
      <c r="B147" s="23">
        <f>B132</f>
        <v>200000000</v>
      </c>
      <c r="C147" s="22" t="s">
        <v>8</v>
      </c>
      <c r="F147" t="s">
        <v>29</v>
      </c>
      <c r="G147">
        <v>135</v>
      </c>
    </row>
    <row r="148" spans="1:7">
      <c r="A148" t="s">
        <v>24</v>
      </c>
      <c r="B148" s="22">
        <f>B133</f>
        <v>9.3980000000000001E-3</v>
      </c>
      <c r="C148" s="22" t="s">
        <v>25</v>
      </c>
      <c r="F148" t="s">
        <v>30</v>
      </c>
      <c r="G148" s="27">
        <f>COS(RADIANS(G147))</f>
        <v>-0.70710678118654746</v>
      </c>
    </row>
    <row r="149" spans="1:7">
      <c r="A149" t="s">
        <v>11</v>
      </c>
      <c r="B149" s="28">
        <f>B134*SQRT(2)</f>
        <v>4.8083261120685235</v>
      </c>
      <c r="C149" s="22" t="s">
        <v>12</v>
      </c>
      <c r="F149" t="s">
        <v>31</v>
      </c>
      <c r="G149" s="27">
        <f>SIN(RADIANS(G147))</f>
        <v>0.70710678118654757</v>
      </c>
    </row>
    <row r="151" spans="1:7">
      <c r="B151" s="22" t="s">
        <v>28</v>
      </c>
      <c r="C151" s="22" t="s">
        <v>49</v>
      </c>
      <c r="D151" s="22"/>
    </row>
    <row r="152" spans="1:7">
      <c r="A152" s="94" t="s">
        <v>73</v>
      </c>
      <c r="B152" s="31">
        <f>$B$148*$B$147/$B$149</f>
        <v>390905.26644653961</v>
      </c>
      <c r="C152" s="31">
        <f>-$B$148*$B$147/$B$149</f>
        <v>-390905.26644653961</v>
      </c>
      <c r="D152" s="22" t="s">
        <v>28</v>
      </c>
    </row>
    <row r="153" spans="1:7">
      <c r="A153" s="94"/>
      <c r="B153" s="31">
        <f>-$B$148*$B$147/$B$149</f>
        <v>-390905.26644653961</v>
      </c>
      <c r="C153" s="31">
        <f>$B$148*$B$147/$B$149</f>
        <v>390905.26644653961</v>
      </c>
      <c r="D153" s="22" t="s">
        <v>49</v>
      </c>
    </row>
    <row r="155" spans="1:7">
      <c r="B155" s="25" t="s">
        <v>35</v>
      </c>
      <c r="C155" s="25" t="s">
        <v>36</v>
      </c>
      <c r="D155" s="25" t="s">
        <v>52</v>
      </c>
      <c r="E155" s="25" t="s">
        <v>53</v>
      </c>
      <c r="F155" s="25"/>
    </row>
    <row r="156" spans="1:7">
      <c r="A156" s="95" t="s">
        <v>74</v>
      </c>
      <c r="B156" s="29">
        <f>G148^2*B152</f>
        <v>195452.63322326978</v>
      </c>
      <c r="C156" s="29">
        <f>G148*G149*B152</f>
        <v>-195452.6332232698</v>
      </c>
      <c r="D156" s="29">
        <f>-(G148^2*B152)</f>
        <v>-195452.63322326978</v>
      </c>
      <c r="E156" s="29">
        <f>-(G148*G149*B152)</f>
        <v>195452.6332232698</v>
      </c>
      <c r="F156" s="25" t="s">
        <v>35</v>
      </c>
    </row>
    <row r="157" spans="1:7">
      <c r="A157" s="95"/>
      <c r="B157" s="29">
        <f>G148*G149*B152</f>
        <v>-195452.6332232698</v>
      </c>
      <c r="C157" s="29">
        <f>G149^2*B152</f>
        <v>195452.63322326983</v>
      </c>
      <c r="D157" s="29">
        <f>-(G148*G149*B152)</f>
        <v>195452.6332232698</v>
      </c>
      <c r="E157" s="29">
        <f>-(G149^2*B152)</f>
        <v>-195452.63322326983</v>
      </c>
      <c r="F157" s="25" t="s">
        <v>36</v>
      </c>
    </row>
    <row r="158" spans="1:7">
      <c r="A158" s="95"/>
      <c r="B158" s="29">
        <f>-(G148^2)*B152</f>
        <v>-195452.63322326978</v>
      </c>
      <c r="C158" s="29">
        <f>-(G148*G149*B152)</f>
        <v>195452.6332232698</v>
      </c>
      <c r="D158" s="29">
        <f>G148^2*B152</f>
        <v>195452.63322326978</v>
      </c>
      <c r="E158" s="29">
        <f>G148*G149*B152</f>
        <v>-195452.6332232698</v>
      </c>
      <c r="F158" s="25" t="s">
        <v>52</v>
      </c>
    </row>
    <row r="159" spans="1:7">
      <c r="A159" s="95"/>
      <c r="B159" s="29">
        <f>-(G148*G149)*B152</f>
        <v>195452.6332232698</v>
      </c>
      <c r="C159" s="29">
        <f>-(G149^2*B152)</f>
        <v>-195452.63322326983</v>
      </c>
      <c r="D159" s="29">
        <f>G148*G149*B152</f>
        <v>-195452.6332232698</v>
      </c>
      <c r="E159" s="29">
        <f>G149^2*B152</f>
        <v>195452.63322326983</v>
      </c>
      <c r="F159" s="25" t="s">
        <v>53</v>
      </c>
    </row>
    <row r="161" spans="1:7" s="20" customFormat="1">
      <c r="A161" s="20" t="s">
        <v>67</v>
      </c>
    </row>
    <row r="162" spans="1:7">
      <c r="A162" t="s">
        <v>6</v>
      </c>
      <c r="B162" s="23">
        <f>B147</f>
        <v>200000000</v>
      </c>
      <c r="C162" s="22" t="s">
        <v>8</v>
      </c>
      <c r="F162" t="s">
        <v>29</v>
      </c>
      <c r="G162">
        <v>90</v>
      </c>
    </row>
    <row r="163" spans="1:7">
      <c r="A163" t="s">
        <v>24</v>
      </c>
      <c r="B163" s="22">
        <f>B148</f>
        <v>9.3980000000000001E-3</v>
      </c>
      <c r="C163" s="22" t="s">
        <v>25</v>
      </c>
      <c r="F163" t="s">
        <v>30</v>
      </c>
      <c r="G163" s="27">
        <f>COS(RADIANS(G162))</f>
        <v>6.1257422745431001E-17</v>
      </c>
    </row>
    <row r="164" spans="1:7">
      <c r="A164" t="s">
        <v>11</v>
      </c>
      <c r="B164" s="28">
        <f>F18</f>
        <v>3.4</v>
      </c>
      <c r="C164" s="22" t="s">
        <v>12</v>
      </c>
      <c r="F164" t="s">
        <v>31</v>
      </c>
      <c r="G164" s="27">
        <f>SIN(RADIANS(G162))</f>
        <v>1</v>
      </c>
    </row>
    <row r="166" spans="1:7">
      <c r="B166" s="22" t="s">
        <v>28</v>
      </c>
      <c r="C166" s="22" t="s">
        <v>54</v>
      </c>
      <c r="D166" s="22"/>
    </row>
    <row r="167" spans="1:7">
      <c r="A167" s="94" t="s">
        <v>78</v>
      </c>
      <c r="B167" s="31">
        <f>$B$163*$B$162/$B$164</f>
        <v>552823.5294117647</v>
      </c>
      <c r="C167" s="31">
        <f>-$B$163*$B$162/$B$164</f>
        <v>-552823.5294117647</v>
      </c>
      <c r="D167" s="22" t="s">
        <v>28</v>
      </c>
    </row>
    <row r="168" spans="1:7">
      <c r="A168" s="94"/>
      <c r="B168" s="31">
        <f>-$B$163*$B$162/$B$164</f>
        <v>-552823.5294117647</v>
      </c>
      <c r="C168" s="31">
        <f>$B$163*$B$162/$B$164</f>
        <v>552823.5294117647</v>
      </c>
      <c r="D168" s="22" t="s">
        <v>54</v>
      </c>
    </row>
    <row r="170" spans="1:7">
      <c r="B170" s="25" t="s">
        <v>35</v>
      </c>
      <c r="C170" s="25" t="s">
        <v>36</v>
      </c>
      <c r="D170" s="25" t="s">
        <v>56</v>
      </c>
      <c r="E170" s="25" t="s">
        <v>57</v>
      </c>
      <c r="F170" s="25"/>
    </row>
    <row r="171" spans="1:7">
      <c r="A171" s="95" t="s">
        <v>79</v>
      </c>
      <c r="B171" s="29">
        <f>G163^2*B167</f>
        <v>2.0744547273878928E-27</v>
      </c>
      <c r="C171" s="29">
        <f>G163*G164*B167</f>
        <v>3.3864544644797678E-11</v>
      </c>
      <c r="D171" s="29">
        <f>-(G163^2*B167)</f>
        <v>-2.0744547273878928E-27</v>
      </c>
      <c r="E171" s="29">
        <f>-(G163*G164*B167)</f>
        <v>-3.3864544644797678E-11</v>
      </c>
      <c r="F171" s="25" t="s">
        <v>35</v>
      </c>
    </row>
    <row r="172" spans="1:7" ht="15.75" thickBot="1">
      <c r="A172" s="95"/>
      <c r="B172" s="29">
        <f>G163*G164*B167</f>
        <v>3.3864544644797678E-11</v>
      </c>
      <c r="C172" s="29">
        <f>G164^2*B167</f>
        <v>552823.5294117647</v>
      </c>
      <c r="D172" s="36">
        <f>-(G163*G164*B167)</f>
        <v>-3.3864544644797678E-11</v>
      </c>
      <c r="E172" s="36">
        <f>-(G164^2*B167)</f>
        <v>-552823.5294117647</v>
      </c>
      <c r="F172" s="25" t="s">
        <v>36</v>
      </c>
    </row>
    <row r="173" spans="1:7">
      <c r="A173" s="95"/>
      <c r="B173" s="29">
        <f>-(G163^2)*B167</f>
        <v>-2.0744547273878928E-27</v>
      </c>
      <c r="C173" s="35">
        <f>-(G163*G164*B167)</f>
        <v>-3.3864544644797678E-11</v>
      </c>
      <c r="D173" s="37">
        <f>G163^2*B167</f>
        <v>2.0744547273878928E-27</v>
      </c>
      <c r="E173" s="39">
        <f>G163*G164*B167</f>
        <v>3.3864544644797678E-11</v>
      </c>
      <c r="F173" s="25" t="s">
        <v>56</v>
      </c>
    </row>
    <row r="174" spans="1:7" ht="15.75" thickBot="1">
      <c r="A174" s="95"/>
      <c r="B174" s="29">
        <f>-(G163*G164)*B167</f>
        <v>-3.3864544644797678E-11</v>
      </c>
      <c r="C174" s="35">
        <f>-(G164^2*B167)</f>
        <v>-552823.5294117647</v>
      </c>
      <c r="D174" s="42">
        <f>G163*G164*B167</f>
        <v>3.3864544644797678E-11</v>
      </c>
      <c r="E174" s="44">
        <f>G164^2*B167</f>
        <v>552823.5294117647</v>
      </c>
      <c r="F174" s="25" t="s">
        <v>57</v>
      </c>
    </row>
    <row r="176" spans="1:7" s="20" customFormat="1">
      <c r="A176" s="20" t="s">
        <v>69</v>
      </c>
    </row>
    <row r="177" spans="1:7">
      <c r="A177" t="s">
        <v>6</v>
      </c>
      <c r="B177" s="23">
        <f>B162</f>
        <v>200000000</v>
      </c>
      <c r="C177" s="22" t="s">
        <v>8</v>
      </c>
      <c r="F177" t="s">
        <v>29</v>
      </c>
      <c r="G177">
        <v>135</v>
      </c>
    </row>
    <row r="178" spans="1:7">
      <c r="A178" t="s">
        <v>24</v>
      </c>
      <c r="B178" s="22">
        <f>B163</f>
        <v>9.3980000000000001E-3</v>
      </c>
      <c r="C178" s="22" t="s">
        <v>25</v>
      </c>
      <c r="F178" t="s">
        <v>30</v>
      </c>
      <c r="G178" s="27">
        <f>COS(RADIANS(G177))</f>
        <v>-0.70710678118654746</v>
      </c>
    </row>
    <row r="179" spans="1:7">
      <c r="A179" t="s">
        <v>11</v>
      </c>
      <c r="B179" s="28">
        <f>F18*SQRT(2)</f>
        <v>4.8083261120685235</v>
      </c>
      <c r="C179" s="22" t="s">
        <v>12</v>
      </c>
      <c r="F179" t="s">
        <v>31</v>
      </c>
      <c r="G179" s="27">
        <f>SIN(RADIANS(G177))</f>
        <v>0.70710678118654757</v>
      </c>
    </row>
    <row r="181" spans="1:7">
      <c r="B181" s="22" t="s">
        <v>39</v>
      </c>
      <c r="C181" s="22" t="s">
        <v>54</v>
      </c>
      <c r="D181" s="22"/>
    </row>
    <row r="182" spans="1:7">
      <c r="A182" s="94" t="s">
        <v>80</v>
      </c>
      <c r="B182" s="31">
        <f>$B$178*$B$177/$B$179</f>
        <v>390905.26644653961</v>
      </c>
      <c r="C182" s="31">
        <f>-$B$178*$B$177/$B$179</f>
        <v>-390905.26644653961</v>
      </c>
      <c r="D182" s="22" t="s">
        <v>39</v>
      </c>
    </row>
    <row r="183" spans="1:7">
      <c r="A183" s="94"/>
      <c r="B183" s="31">
        <f>-$B$178*$B$177/$B$179</f>
        <v>-390905.26644653961</v>
      </c>
      <c r="C183" s="31">
        <f>$B$178*$B$177/$B$179</f>
        <v>390905.26644653961</v>
      </c>
      <c r="D183" s="22" t="s">
        <v>54</v>
      </c>
    </row>
    <row r="185" spans="1:7" ht="15.75" thickBot="1">
      <c r="B185" s="25" t="s">
        <v>42</v>
      </c>
      <c r="C185" s="25" t="s">
        <v>43</v>
      </c>
      <c r="D185" s="25" t="s">
        <v>56</v>
      </c>
      <c r="E185" s="25" t="s">
        <v>57</v>
      </c>
      <c r="F185" s="25"/>
    </row>
    <row r="186" spans="1:7">
      <c r="A186" s="95" t="s">
        <v>81</v>
      </c>
      <c r="B186" s="37">
        <f>G178^2*B182</f>
        <v>195452.63322326978</v>
      </c>
      <c r="C186" s="38">
        <f>G178*G179*B182</f>
        <v>-195452.6332232698</v>
      </c>
      <c r="D186" s="38">
        <f>-(G178^2*B182)</f>
        <v>-195452.63322326978</v>
      </c>
      <c r="E186" s="39">
        <f>-(G178*G179*B182)</f>
        <v>195452.6332232698</v>
      </c>
      <c r="F186" s="25" t="s">
        <v>42</v>
      </c>
    </row>
    <row r="187" spans="1:7">
      <c r="A187" s="95"/>
      <c r="B187" s="40">
        <f>G178*G179*B182</f>
        <v>-195452.6332232698</v>
      </c>
      <c r="C187" s="34">
        <f>G179^2*B182</f>
        <v>195452.63322326983</v>
      </c>
      <c r="D187" s="34">
        <f>-(G178*G179*B182)</f>
        <v>195452.6332232698</v>
      </c>
      <c r="E187" s="41">
        <f>-(G179^2*B182)</f>
        <v>-195452.63322326983</v>
      </c>
      <c r="F187" s="25" t="s">
        <v>43</v>
      </c>
    </row>
    <row r="188" spans="1:7">
      <c r="A188" s="95"/>
      <c r="B188" s="40">
        <f>-(G178^2)*B182</f>
        <v>-195452.63322326978</v>
      </c>
      <c r="C188" s="34">
        <f>-(G178*G179*B182)</f>
        <v>195452.6332232698</v>
      </c>
      <c r="D188" s="34">
        <f>G178^2*B182</f>
        <v>195452.63322326978</v>
      </c>
      <c r="E188" s="41">
        <f>G178*G179*B182</f>
        <v>-195452.6332232698</v>
      </c>
      <c r="F188" s="25" t="s">
        <v>56</v>
      </c>
    </row>
    <row r="189" spans="1:7" ht="15.75" thickBot="1">
      <c r="A189" s="95"/>
      <c r="B189" s="42">
        <f>-(G178*G179)*B182</f>
        <v>195452.6332232698</v>
      </c>
      <c r="C189" s="43">
        <f>-(G179^2*B182)</f>
        <v>-195452.63322326983</v>
      </c>
      <c r="D189" s="43">
        <f>G178*G179*B182</f>
        <v>-195452.6332232698</v>
      </c>
      <c r="E189" s="44">
        <f>G179^2*B182</f>
        <v>195452.63322326983</v>
      </c>
      <c r="F189" s="25" t="s">
        <v>57</v>
      </c>
    </row>
    <row r="191" spans="1:7" s="20" customFormat="1">
      <c r="A191" s="20" t="s">
        <v>70</v>
      </c>
    </row>
    <row r="192" spans="1:7">
      <c r="A192" t="s">
        <v>6</v>
      </c>
      <c r="B192" s="23">
        <f>B177</f>
        <v>200000000</v>
      </c>
      <c r="C192" s="22" t="s">
        <v>8</v>
      </c>
      <c r="F192" t="s">
        <v>29</v>
      </c>
      <c r="G192">
        <v>90</v>
      </c>
    </row>
    <row r="193" spans="1:7">
      <c r="A193" t="s">
        <v>24</v>
      </c>
      <c r="B193" s="22">
        <f>B178</f>
        <v>9.3980000000000001E-3</v>
      </c>
      <c r="C193" s="22" t="s">
        <v>25</v>
      </c>
      <c r="F193" t="s">
        <v>30</v>
      </c>
      <c r="G193" s="27">
        <f>COS(RADIANS(G192))</f>
        <v>6.1257422745431001E-17</v>
      </c>
    </row>
    <row r="194" spans="1:7">
      <c r="A194" t="s">
        <v>11</v>
      </c>
      <c r="B194" s="28">
        <f>F18</f>
        <v>3.4</v>
      </c>
      <c r="C194" s="22" t="s">
        <v>12</v>
      </c>
      <c r="F194" t="s">
        <v>31</v>
      </c>
      <c r="G194" s="27">
        <f>SIN(RADIANS(G192))</f>
        <v>1</v>
      </c>
    </row>
    <row r="196" spans="1:7">
      <c r="B196" s="22" t="s">
        <v>39</v>
      </c>
      <c r="C196" s="22" t="s">
        <v>59</v>
      </c>
      <c r="D196" s="22"/>
    </row>
    <row r="197" spans="1:7">
      <c r="A197" s="94" t="s">
        <v>82</v>
      </c>
      <c r="B197" s="31">
        <f>$B$193*$B$192/$B$194</f>
        <v>552823.5294117647</v>
      </c>
      <c r="C197" s="31">
        <f>-$B$193*$B$192/$B$194</f>
        <v>-552823.5294117647</v>
      </c>
      <c r="D197" s="22" t="s">
        <v>39</v>
      </c>
    </row>
    <row r="198" spans="1:7">
      <c r="A198" s="94"/>
      <c r="B198" s="31">
        <f>-$B$193*$B$192/$B$194</f>
        <v>-552823.5294117647</v>
      </c>
      <c r="C198" s="31">
        <f>$B$193*$B$192/$B$194</f>
        <v>552823.5294117647</v>
      </c>
      <c r="D198" s="22" t="s">
        <v>59</v>
      </c>
    </row>
    <row r="201" spans="1:7" ht="15.75" thickBot="1">
      <c r="B201" s="25" t="s">
        <v>42</v>
      </c>
      <c r="C201" s="25" t="s">
        <v>43</v>
      </c>
      <c r="D201" s="25" t="s">
        <v>62</v>
      </c>
      <c r="E201" s="25" t="s">
        <v>63</v>
      </c>
      <c r="F201" s="25"/>
    </row>
    <row r="202" spans="1:7">
      <c r="A202" s="95" t="s">
        <v>83</v>
      </c>
      <c r="B202" s="37">
        <f>G193^2*B197</f>
        <v>2.0744547273878928E-27</v>
      </c>
      <c r="C202" s="38">
        <f>G193*G194*B197</f>
        <v>3.3864544644797678E-11</v>
      </c>
      <c r="D202" s="38">
        <f>-(G193^2*B197)</f>
        <v>-2.0744547273878928E-27</v>
      </c>
      <c r="E202" s="39">
        <f>-(G193*G194*B197)</f>
        <v>-3.3864544644797678E-11</v>
      </c>
      <c r="F202" s="25" t="s">
        <v>42</v>
      </c>
    </row>
    <row r="203" spans="1:7">
      <c r="A203" s="95"/>
      <c r="B203" s="40">
        <f>G193*G194*B197</f>
        <v>3.3864544644797678E-11</v>
      </c>
      <c r="C203" s="34">
        <f>G194^2*B197</f>
        <v>552823.5294117647</v>
      </c>
      <c r="D203" s="34">
        <f>-(G193*G194*B197)</f>
        <v>-3.3864544644797678E-11</v>
      </c>
      <c r="E203" s="41">
        <f>-(G194^2*B197)</f>
        <v>-552823.5294117647</v>
      </c>
      <c r="F203" s="25" t="s">
        <v>43</v>
      </c>
    </row>
    <row r="204" spans="1:7">
      <c r="A204" s="95"/>
      <c r="B204" s="40">
        <f>-(G193^2)*B197</f>
        <v>-2.0744547273878928E-27</v>
      </c>
      <c r="C204" s="34">
        <f>-(G193*G194*B197)</f>
        <v>-3.3864544644797678E-11</v>
      </c>
      <c r="D204" s="34">
        <f>G193^2*B197</f>
        <v>2.0744547273878928E-27</v>
      </c>
      <c r="E204" s="41">
        <f>G193*G194*B197</f>
        <v>3.3864544644797678E-11</v>
      </c>
      <c r="F204" s="25" t="s">
        <v>62</v>
      </c>
    </row>
    <row r="205" spans="1:7" ht="15.75" thickBot="1">
      <c r="A205" s="95"/>
      <c r="B205" s="42">
        <f>-(G193*G194)*B197</f>
        <v>-3.3864544644797678E-11</v>
      </c>
      <c r="C205" s="43">
        <f>-(G194^2*B197)</f>
        <v>-552823.5294117647</v>
      </c>
      <c r="D205" s="43">
        <f>G193*G194*B197</f>
        <v>3.3864544644797678E-11</v>
      </c>
      <c r="E205" s="44">
        <f>G194^2*B197</f>
        <v>552823.5294117647</v>
      </c>
      <c r="F205" s="25" t="s">
        <v>63</v>
      </c>
    </row>
    <row r="207" spans="1:7" s="20" customFormat="1">
      <c r="A207" s="20" t="s">
        <v>71</v>
      </c>
    </row>
    <row r="208" spans="1:7">
      <c r="A208" t="s">
        <v>6</v>
      </c>
      <c r="B208" s="23">
        <f>B192</f>
        <v>200000000</v>
      </c>
      <c r="C208" s="22" t="s">
        <v>8</v>
      </c>
      <c r="F208" t="s">
        <v>29</v>
      </c>
      <c r="G208">
        <v>135</v>
      </c>
    </row>
    <row r="209" spans="1:7">
      <c r="A209" t="s">
        <v>24</v>
      </c>
      <c r="B209" s="22">
        <f>B193</f>
        <v>9.3980000000000001E-3</v>
      </c>
      <c r="C209" s="22" t="s">
        <v>25</v>
      </c>
      <c r="F209" t="s">
        <v>30</v>
      </c>
      <c r="G209" s="27">
        <f>COS(RADIANS(G208))</f>
        <v>-0.70710678118654746</v>
      </c>
    </row>
    <row r="210" spans="1:7">
      <c r="A210" t="s">
        <v>11</v>
      </c>
      <c r="B210" s="28">
        <f>F18*SQRT(2)</f>
        <v>4.8083261120685235</v>
      </c>
      <c r="C210" s="22" t="s">
        <v>12</v>
      </c>
      <c r="F210" t="s">
        <v>31</v>
      </c>
      <c r="G210" s="27">
        <f>SIN(RADIANS(G208))</f>
        <v>0.70710678118654757</v>
      </c>
    </row>
    <row r="212" spans="1:7">
      <c r="B212" s="22" t="s">
        <v>44</v>
      </c>
      <c r="C212" s="22" t="s">
        <v>59</v>
      </c>
      <c r="D212" s="22"/>
    </row>
    <row r="213" spans="1:7">
      <c r="A213" s="94" t="s">
        <v>60</v>
      </c>
      <c r="B213" s="31">
        <f>$B$209*$B$208/$B$210</f>
        <v>390905.26644653961</v>
      </c>
      <c r="C213" s="31">
        <f>-$B$209*$B$208/$B$210</f>
        <v>-390905.26644653961</v>
      </c>
      <c r="D213" s="22" t="s">
        <v>44</v>
      </c>
    </row>
    <row r="214" spans="1:7">
      <c r="A214" s="94"/>
      <c r="B214" s="31">
        <f>-$B$209*$B$208/$B$210</f>
        <v>-390905.26644653961</v>
      </c>
      <c r="C214" s="31">
        <f>$B$209*$B$208/$B$210</f>
        <v>390905.26644653961</v>
      </c>
      <c r="D214" s="22" t="s">
        <v>59</v>
      </c>
    </row>
    <row r="216" spans="1:7" ht="15.75" thickBot="1">
      <c r="B216" s="25" t="s">
        <v>47</v>
      </c>
      <c r="C216" s="25" t="s">
        <v>48</v>
      </c>
      <c r="D216" s="25" t="s">
        <v>62</v>
      </c>
      <c r="E216" s="25" t="s">
        <v>63</v>
      </c>
      <c r="F216" s="25"/>
    </row>
    <row r="217" spans="1:7">
      <c r="A217" s="95" t="s">
        <v>64</v>
      </c>
      <c r="B217" s="37">
        <f>G209^2*B213</f>
        <v>195452.63322326978</v>
      </c>
      <c r="C217" s="38">
        <f>G209*G210*B213</f>
        <v>-195452.6332232698</v>
      </c>
      <c r="D217" s="38">
        <f>-(G209^2*B213)</f>
        <v>-195452.63322326978</v>
      </c>
      <c r="E217" s="39">
        <f>-(G209*G210*B213)</f>
        <v>195452.6332232698</v>
      </c>
      <c r="F217" s="25" t="s">
        <v>47</v>
      </c>
    </row>
    <row r="218" spans="1:7">
      <c r="A218" s="95"/>
      <c r="B218" s="40">
        <f>G209*G210*B213</f>
        <v>-195452.6332232698</v>
      </c>
      <c r="C218" s="34">
        <f>G210^2*B213</f>
        <v>195452.63322326983</v>
      </c>
      <c r="D218" s="34">
        <f>-(G209*G210*B213)</f>
        <v>195452.6332232698</v>
      </c>
      <c r="E218" s="41">
        <f>-(G210^2*B213)</f>
        <v>-195452.63322326983</v>
      </c>
      <c r="F218" s="25" t="s">
        <v>48</v>
      </c>
    </row>
    <row r="219" spans="1:7">
      <c r="A219" s="95"/>
      <c r="B219" s="40">
        <f>-(G209^2)*B213</f>
        <v>-195452.63322326978</v>
      </c>
      <c r="C219" s="34">
        <f>-(G209*G210*B213)</f>
        <v>195452.6332232698</v>
      </c>
      <c r="D219" s="34">
        <f>G209^2*B213</f>
        <v>195452.63322326978</v>
      </c>
      <c r="E219" s="41">
        <f>G209*G210*B213</f>
        <v>-195452.6332232698</v>
      </c>
      <c r="F219" s="25" t="s">
        <v>62</v>
      </c>
    </row>
    <row r="220" spans="1:7" ht="15.75" thickBot="1">
      <c r="A220" s="95"/>
      <c r="B220" s="42">
        <f>-(G209*G210)*B213</f>
        <v>195452.6332232698</v>
      </c>
      <c r="C220" s="43">
        <f>-(G210^2*B213)</f>
        <v>-195452.63322326983</v>
      </c>
      <c r="D220" s="43">
        <f>G209*G210*B213</f>
        <v>-195452.6332232698</v>
      </c>
      <c r="E220" s="44">
        <f>G210^2*B213</f>
        <v>195452.63322326983</v>
      </c>
      <c r="F220" s="25" t="s">
        <v>63</v>
      </c>
    </row>
    <row r="222" spans="1:7" s="20" customFormat="1">
      <c r="A222" s="20" t="s">
        <v>72</v>
      </c>
    </row>
    <row r="223" spans="1:7">
      <c r="A223" t="s">
        <v>6</v>
      </c>
      <c r="B223" s="23">
        <f>B208</f>
        <v>200000000</v>
      </c>
      <c r="C223" s="22" t="s">
        <v>8</v>
      </c>
      <c r="F223" t="s">
        <v>29</v>
      </c>
      <c r="G223">
        <v>90</v>
      </c>
    </row>
    <row r="224" spans="1:7">
      <c r="A224" t="s">
        <v>24</v>
      </c>
      <c r="B224" s="22">
        <f>B209</f>
        <v>9.3980000000000001E-3</v>
      </c>
      <c r="C224" s="22" t="s">
        <v>25</v>
      </c>
      <c r="F224" t="s">
        <v>30</v>
      </c>
      <c r="G224" s="27">
        <f>COS(RADIANS(G223))</f>
        <v>6.1257422745431001E-17</v>
      </c>
    </row>
    <row r="225" spans="1:7">
      <c r="A225" t="s">
        <v>11</v>
      </c>
      <c r="B225" s="28">
        <f>F18</f>
        <v>3.4</v>
      </c>
      <c r="C225" s="22" t="s">
        <v>12</v>
      </c>
      <c r="F225" t="s">
        <v>31</v>
      </c>
      <c r="G225" s="27">
        <f>SIN(RADIANS(G223))</f>
        <v>1</v>
      </c>
    </row>
    <row r="227" spans="1:7">
      <c r="B227" s="22" t="s">
        <v>44</v>
      </c>
      <c r="C227" s="22" t="s">
        <v>75</v>
      </c>
      <c r="D227" s="22"/>
    </row>
    <row r="228" spans="1:7">
      <c r="A228" s="94" t="s">
        <v>60</v>
      </c>
      <c r="B228" s="31">
        <f>$B$224*$B$223/$B$225</f>
        <v>552823.5294117647</v>
      </c>
      <c r="C228" s="31">
        <f>-$B$224*$B$223/$B$225</f>
        <v>-552823.5294117647</v>
      </c>
      <c r="D228" s="22" t="s">
        <v>44</v>
      </c>
    </row>
    <row r="229" spans="1:7">
      <c r="A229" s="94"/>
      <c r="B229" s="31">
        <f>-$B$224*$B$223/$B$225</f>
        <v>-552823.5294117647</v>
      </c>
      <c r="C229" s="31">
        <f>$B$224*$B$223/$B$225</f>
        <v>552823.5294117647</v>
      </c>
      <c r="D229" s="22" t="s">
        <v>75</v>
      </c>
    </row>
    <row r="231" spans="1:7" ht="15.75" thickBot="1">
      <c r="B231" s="25" t="s">
        <v>47</v>
      </c>
      <c r="C231" s="25" t="s">
        <v>48</v>
      </c>
      <c r="D231" s="25" t="s">
        <v>77</v>
      </c>
      <c r="E231" s="25" t="s">
        <v>76</v>
      </c>
      <c r="F231" s="25"/>
    </row>
    <row r="232" spans="1:7">
      <c r="A232" s="95" t="s">
        <v>64</v>
      </c>
      <c r="B232" s="37">
        <f>G224^2*B228</f>
        <v>2.0744547273878928E-27</v>
      </c>
      <c r="C232" s="38">
        <f>G224*G225*B228</f>
        <v>3.3864544644797678E-11</v>
      </c>
      <c r="D232" s="38">
        <f>-(G224^2*B228)</f>
        <v>-2.0744547273878928E-27</v>
      </c>
      <c r="E232" s="39">
        <f>-(G224*G225*B228)</f>
        <v>-3.3864544644797678E-11</v>
      </c>
      <c r="F232" s="25" t="s">
        <v>47</v>
      </c>
    </row>
    <row r="233" spans="1:7">
      <c r="A233" s="95"/>
      <c r="B233" s="40">
        <f>G224*G225*B228</f>
        <v>3.3864544644797678E-11</v>
      </c>
      <c r="C233" s="34">
        <f>G225^2*B228</f>
        <v>552823.5294117647</v>
      </c>
      <c r="D233" s="34">
        <f>-(G224*G225*B228)</f>
        <v>-3.3864544644797678E-11</v>
      </c>
      <c r="E233" s="41">
        <f>-(G225^2*B228)</f>
        <v>-552823.5294117647</v>
      </c>
      <c r="F233" s="25" t="s">
        <v>48</v>
      </c>
    </row>
    <row r="234" spans="1:7">
      <c r="A234" s="95"/>
      <c r="B234" s="40">
        <f>-(G224^2)*B228</f>
        <v>-2.0744547273878928E-27</v>
      </c>
      <c r="C234" s="34">
        <f>-(G224*G225*B228)</f>
        <v>-3.3864544644797678E-11</v>
      </c>
      <c r="D234" s="34">
        <f>G224^2*B228</f>
        <v>2.0744547273878928E-27</v>
      </c>
      <c r="E234" s="41">
        <f>G224*G225*B228</f>
        <v>3.3864544644797678E-11</v>
      </c>
      <c r="F234" s="25" t="s">
        <v>77</v>
      </c>
    </row>
    <row r="235" spans="1:7" ht="15.75" thickBot="1">
      <c r="A235" s="95"/>
      <c r="B235" s="42">
        <f>-(G224*G225)*B228</f>
        <v>-3.3864544644797678E-11</v>
      </c>
      <c r="C235" s="43">
        <f>-(G225^2*B228)</f>
        <v>-552823.5294117647</v>
      </c>
      <c r="D235" s="43">
        <f>G224*G225*B228</f>
        <v>3.3864544644797678E-11</v>
      </c>
      <c r="E235" s="44">
        <f>G225^2*B228</f>
        <v>552823.5294117647</v>
      </c>
      <c r="F235" s="25" t="s">
        <v>76</v>
      </c>
    </row>
    <row r="237" spans="1:7" s="32" customFormat="1">
      <c r="A237" s="32" t="s">
        <v>86</v>
      </c>
    </row>
    <row r="238" spans="1:7">
      <c r="A238" s="22" t="s">
        <v>88</v>
      </c>
      <c r="B238" s="22" t="s">
        <v>89</v>
      </c>
      <c r="C238" s="22" t="s">
        <v>90</v>
      </c>
      <c r="D238" s="22" t="s">
        <v>87</v>
      </c>
      <c r="E238" s="22" t="s">
        <v>91</v>
      </c>
      <c r="F238" s="22" t="s">
        <v>92</v>
      </c>
      <c r="G238" s="22" t="s">
        <v>93</v>
      </c>
    </row>
    <row r="239" spans="1:7">
      <c r="A239" s="33" t="s">
        <v>94</v>
      </c>
      <c r="B239" s="33" t="s">
        <v>95</v>
      </c>
      <c r="C239" s="33" t="s">
        <v>96</v>
      </c>
      <c r="D239" s="33" t="s">
        <v>97</v>
      </c>
      <c r="E239" s="33" t="s">
        <v>98</v>
      </c>
      <c r="F239" s="33" t="s">
        <v>99</v>
      </c>
      <c r="G239" s="33" t="s">
        <v>100</v>
      </c>
    </row>
    <row r="241" spans="1:12">
      <c r="A241" t="s">
        <v>101</v>
      </c>
    </row>
    <row r="242" spans="1:12">
      <c r="A242" t="s">
        <v>102</v>
      </c>
    </row>
    <row r="243" spans="1:12">
      <c r="B243" s="22" t="s">
        <v>42</v>
      </c>
      <c r="C243" s="22" t="s">
        <v>43</v>
      </c>
      <c r="D243" s="22" t="s">
        <v>47</v>
      </c>
      <c r="E243" s="22" t="s">
        <v>48</v>
      </c>
      <c r="F243" s="22" t="s">
        <v>56</v>
      </c>
      <c r="G243" s="22" t="s">
        <v>57</v>
      </c>
      <c r="H243" s="22" t="s">
        <v>62</v>
      </c>
      <c r="I243" s="22" t="s">
        <v>63</v>
      </c>
      <c r="J243" s="22" t="s">
        <v>77</v>
      </c>
      <c r="K243" s="22" t="s">
        <v>76</v>
      </c>
    </row>
    <row r="244" spans="1:12">
      <c r="A244" s="94" t="s">
        <v>32</v>
      </c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22" t="str">
        <f t="array" ref="L244:L253">TRANSPOSE(B243:K243)</f>
        <v>D3x</v>
      </c>
    </row>
    <row r="245" spans="1:12">
      <c r="A245" s="94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22" t="str">
        <v>D3y</v>
      </c>
    </row>
    <row r="246" spans="1:12">
      <c r="A246" s="94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22" t="str">
        <v>D4x</v>
      </c>
    </row>
    <row r="247" spans="1:12">
      <c r="A247" s="94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22" t="str">
        <v>D4y</v>
      </c>
    </row>
    <row r="248" spans="1:12">
      <c r="A248" s="94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22" t="str">
        <v>D6x</v>
      </c>
    </row>
    <row r="249" spans="1:12">
      <c r="A249" s="94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22" t="str">
        <v>D6y</v>
      </c>
    </row>
    <row r="250" spans="1:12">
      <c r="A250" s="94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22" t="str">
        <v>D7x</v>
      </c>
    </row>
    <row r="251" spans="1:12">
      <c r="A251" s="94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22" t="str">
        <v>D7y</v>
      </c>
    </row>
    <row r="252" spans="1:12">
      <c r="A252" s="94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22" t="str">
        <v>D8x</v>
      </c>
    </row>
    <row r="253" spans="1:12">
      <c r="A253" s="94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22" t="str">
        <v>D8y</v>
      </c>
    </row>
    <row r="256" spans="1:12">
      <c r="B256" s="22" t="s">
        <v>42</v>
      </c>
      <c r="C256" s="22" t="s">
        <v>43</v>
      </c>
      <c r="D256" s="22" t="s">
        <v>47</v>
      </c>
      <c r="E256" s="22" t="s">
        <v>48</v>
      </c>
      <c r="F256" s="22" t="s">
        <v>56</v>
      </c>
      <c r="G256" s="22" t="s">
        <v>57</v>
      </c>
      <c r="H256" s="22" t="s">
        <v>62</v>
      </c>
      <c r="I256" s="22" t="s">
        <v>63</v>
      </c>
      <c r="J256" s="22" t="s">
        <v>77</v>
      </c>
      <c r="K256" s="22" t="s">
        <v>76</v>
      </c>
    </row>
    <row r="257" spans="1:12">
      <c r="A257" s="94" t="s">
        <v>41</v>
      </c>
      <c r="B257" s="31">
        <f>D80</f>
        <v>552823.5294117647</v>
      </c>
      <c r="C257" s="47">
        <f>E80</f>
        <v>0</v>
      </c>
      <c r="D257" s="45"/>
      <c r="E257" s="45"/>
      <c r="F257" s="45"/>
      <c r="G257" s="45"/>
      <c r="H257" s="45"/>
      <c r="I257" s="45"/>
      <c r="J257" s="45"/>
      <c r="K257" s="45"/>
      <c r="L257" s="22" t="str">
        <f t="array" ref="L257:L266">TRANSPOSE(B256:K256)</f>
        <v>D3x</v>
      </c>
    </row>
    <row r="258" spans="1:12">
      <c r="A258" s="94"/>
      <c r="B258" s="47">
        <f>D81</f>
        <v>0</v>
      </c>
      <c r="C258" s="47">
        <f>E81</f>
        <v>0</v>
      </c>
      <c r="D258" s="45"/>
      <c r="E258" s="45"/>
      <c r="F258" s="45"/>
      <c r="G258" s="45"/>
      <c r="H258" s="45"/>
      <c r="I258" s="45"/>
      <c r="J258" s="45"/>
      <c r="K258" s="45"/>
      <c r="L258" s="22" t="str">
        <v>D3y</v>
      </c>
    </row>
    <row r="259" spans="1:12">
      <c r="A259" s="94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22" t="str">
        <v>D4x</v>
      </c>
    </row>
    <row r="260" spans="1:12">
      <c r="A260" s="94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22" t="str">
        <v>D4y</v>
      </c>
    </row>
    <row r="261" spans="1:12">
      <c r="A261" s="94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22" t="str">
        <v>D6x</v>
      </c>
    </row>
    <row r="262" spans="1:12">
      <c r="A262" s="94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22" t="str">
        <v>D6y</v>
      </c>
    </row>
    <row r="263" spans="1:12">
      <c r="A263" s="94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22" t="str">
        <v>D7x</v>
      </c>
    </row>
    <row r="264" spans="1:12">
      <c r="A264" s="94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22" t="str">
        <v>D7y</v>
      </c>
    </row>
    <row r="265" spans="1:12">
      <c r="A265" s="94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22" t="str">
        <v>D8x</v>
      </c>
    </row>
    <row r="266" spans="1:12">
      <c r="A266" s="94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22" t="str">
        <v>D8y</v>
      </c>
    </row>
    <row r="268" spans="1:12">
      <c r="B268" s="22" t="s">
        <v>42</v>
      </c>
      <c r="C268" s="22" t="s">
        <v>43</v>
      </c>
      <c r="D268" s="22" t="s">
        <v>47</v>
      </c>
      <c r="E268" s="22" t="s">
        <v>48</v>
      </c>
      <c r="F268" s="22" t="s">
        <v>56</v>
      </c>
      <c r="G268" s="22" t="s">
        <v>57</v>
      </c>
      <c r="H268" s="22" t="s">
        <v>62</v>
      </c>
      <c r="I268" s="22" t="s">
        <v>63</v>
      </c>
      <c r="J268" s="22" t="s">
        <v>77</v>
      </c>
      <c r="K268" s="22" t="s">
        <v>76</v>
      </c>
    </row>
    <row r="269" spans="1:12">
      <c r="A269" s="94" t="s">
        <v>46</v>
      </c>
      <c r="B269" s="31">
        <f>B93</f>
        <v>552823.5294117647</v>
      </c>
      <c r="C269" s="47">
        <f t="shared" ref="C269:E269" si="0">C93</f>
        <v>0</v>
      </c>
      <c r="D269" s="31">
        <f t="shared" si="0"/>
        <v>-552823.5294117647</v>
      </c>
      <c r="E269" s="47">
        <f t="shared" si="0"/>
        <v>0</v>
      </c>
      <c r="F269" s="45"/>
      <c r="G269" s="45"/>
      <c r="H269" s="45"/>
      <c r="I269" s="45"/>
      <c r="J269" s="45"/>
      <c r="K269" s="45"/>
      <c r="L269" s="22" t="str">
        <f t="array" ref="L269:L278">TRANSPOSE(B268:K268)</f>
        <v>D3x</v>
      </c>
    </row>
    <row r="270" spans="1:12">
      <c r="A270" s="94"/>
      <c r="B270" s="47">
        <f t="shared" ref="B270:E270" si="1">B94</f>
        <v>0</v>
      </c>
      <c r="C270" s="47">
        <f t="shared" si="1"/>
        <v>0</v>
      </c>
      <c r="D270" s="47">
        <f t="shared" si="1"/>
        <v>0</v>
      </c>
      <c r="E270" s="47">
        <f t="shared" si="1"/>
        <v>0</v>
      </c>
      <c r="F270" s="45"/>
      <c r="G270" s="45"/>
      <c r="H270" s="45"/>
      <c r="I270" s="45"/>
      <c r="J270" s="45"/>
      <c r="K270" s="45"/>
      <c r="L270" s="22" t="str">
        <v>D3y</v>
      </c>
    </row>
    <row r="271" spans="1:12">
      <c r="A271" s="94"/>
      <c r="B271" s="31">
        <f t="shared" ref="B271:E271" si="2">B95</f>
        <v>-552823.5294117647</v>
      </c>
      <c r="C271" s="47">
        <f t="shared" si="2"/>
        <v>0</v>
      </c>
      <c r="D271" s="31">
        <f t="shared" si="2"/>
        <v>552823.5294117647</v>
      </c>
      <c r="E271" s="47">
        <f t="shared" si="2"/>
        <v>0</v>
      </c>
      <c r="F271" s="45"/>
      <c r="G271" s="45"/>
      <c r="H271" s="45"/>
      <c r="I271" s="45"/>
      <c r="J271" s="45"/>
      <c r="K271" s="45"/>
      <c r="L271" s="22" t="str">
        <v>D4x</v>
      </c>
    </row>
    <row r="272" spans="1:12">
      <c r="A272" s="94"/>
      <c r="B272" s="47">
        <f t="shared" ref="B272:E272" si="3">B96</f>
        <v>0</v>
      </c>
      <c r="C272" s="47">
        <f t="shared" si="3"/>
        <v>0</v>
      </c>
      <c r="D272" s="47">
        <f t="shared" si="3"/>
        <v>0</v>
      </c>
      <c r="E272" s="47">
        <f t="shared" si="3"/>
        <v>0</v>
      </c>
      <c r="F272" s="45"/>
      <c r="G272" s="45"/>
      <c r="H272" s="45"/>
      <c r="I272" s="45"/>
      <c r="J272" s="45"/>
      <c r="K272" s="45"/>
      <c r="L272" s="22" t="str">
        <v>D4y</v>
      </c>
    </row>
    <row r="273" spans="1:12">
      <c r="A273" s="94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22" t="str">
        <v>D6x</v>
      </c>
    </row>
    <row r="274" spans="1:12">
      <c r="A274" s="94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22" t="str">
        <v>D6y</v>
      </c>
    </row>
    <row r="275" spans="1:12">
      <c r="A275" s="94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22" t="str">
        <v>D7x</v>
      </c>
    </row>
    <row r="276" spans="1:12">
      <c r="A276" s="94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22" t="str">
        <v>D7y</v>
      </c>
    </row>
    <row r="277" spans="1:12">
      <c r="A277" s="94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22" t="str">
        <v>D8x</v>
      </c>
    </row>
    <row r="278" spans="1:12">
      <c r="A278" s="94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22" t="str">
        <v>D8y</v>
      </c>
    </row>
    <row r="280" spans="1:12">
      <c r="B280" s="22" t="s">
        <v>42</v>
      </c>
      <c r="C280" s="22" t="s">
        <v>43</v>
      </c>
      <c r="D280" s="22" t="s">
        <v>47</v>
      </c>
      <c r="E280" s="22" t="s">
        <v>48</v>
      </c>
      <c r="F280" s="22" t="s">
        <v>56</v>
      </c>
      <c r="G280" s="22" t="s">
        <v>57</v>
      </c>
      <c r="H280" s="22" t="s">
        <v>62</v>
      </c>
      <c r="I280" s="22" t="s">
        <v>63</v>
      </c>
      <c r="J280" s="22" t="s">
        <v>77</v>
      </c>
      <c r="K280" s="22" t="s">
        <v>76</v>
      </c>
    </row>
    <row r="281" spans="1:12">
      <c r="A281" s="94" t="s">
        <v>51</v>
      </c>
      <c r="B281" s="31"/>
      <c r="C281" s="47"/>
      <c r="D281" s="31"/>
      <c r="E281" s="47"/>
      <c r="F281" s="45"/>
      <c r="G281" s="45"/>
      <c r="H281" s="45"/>
      <c r="I281" s="45"/>
      <c r="J281" s="45"/>
      <c r="K281" s="45"/>
      <c r="L281" s="22" t="str">
        <f t="array" ref="L281:L290">TRANSPOSE(B280:K280)</f>
        <v>D3x</v>
      </c>
    </row>
    <row r="282" spans="1:12">
      <c r="A282" s="94"/>
      <c r="B282" s="47"/>
      <c r="C282" s="47"/>
      <c r="D282" s="47"/>
      <c r="E282" s="47"/>
      <c r="F282" s="45"/>
      <c r="G282" s="45"/>
      <c r="H282" s="45"/>
      <c r="I282" s="45"/>
      <c r="J282" s="45"/>
      <c r="K282" s="45"/>
      <c r="L282" s="22" t="str">
        <v>D3y</v>
      </c>
    </row>
    <row r="283" spans="1:12">
      <c r="A283" s="94"/>
      <c r="B283" s="31"/>
      <c r="C283" s="47"/>
      <c r="D283" s="31"/>
      <c r="E283" s="47"/>
      <c r="F283" s="45"/>
      <c r="G283" s="45"/>
      <c r="H283" s="45"/>
      <c r="I283" s="45"/>
      <c r="J283" s="45"/>
      <c r="K283" s="45"/>
      <c r="L283" s="22" t="str">
        <v>D4x</v>
      </c>
    </row>
    <row r="284" spans="1:12">
      <c r="A284" s="94"/>
      <c r="B284" s="47"/>
      <c r="C284" s="47"/>
      <c r="D284" s="47"/>
      <c r="E284" s="47"/>
      <c r="F284" s="45"/>
      <c r="G284" s="45"/>
      <c r="H284" s="45"/>
      <c r="I284" s="45"/>
      <c r="J284" s="45"/>
      <c r="K284" s="45"/>
      <c r="L284" s="22" t="str">
        <v>D4y</v>
      </c>
    </row>
    <row r="285" spans="1:12">
      <c r="A285" s="94"/>
      <c r="B285" s="45"/>
      <c r="C285" s="45"/>
      <c r="D285" s="45"/>
      <c r="E285" s="45"/>
      <c r="F285" s="31">
        <f>D113</f>
        <v>552823.5294117647</v>
      </c>
      <c r="G285" s="47">
        <f>E113</f>
        <v>0</v>
      </c>
      <c r="H285" s="45"/>
      <c r="I285" s="45"/>
      <c r="J285" s="45"/>
      <c r="K285" s="45"/>
      <c r="L285" s="22" t="str">
        <v>D6x</v>
      </c>
    </row>
    <row r="286" spans="1:12">
      <c r="A286" s="94"/>
      <c r="B286" s="45"/>
      <c r="C286" s="45"/>
      <c r="D286" s="45"/>
      <c r="E286" s="45"/>
      <c r="F286" s="47">
        <f>D114</f>
        <v>0</v>
      </c>
      <c r="G286" s="47">
        <f>E114</f>
        <v>0</v>
      </c>
      <c r="H286" s="45"/>
      <c r="I286" s="45"/>
      <c r="J286" s="45"/>
      <c r="K286" s="45"/>
      <c r="L286" s="22" t="str">
        <v>D6y</v>
      </c>
    </row>
    <row r="287" spans="1:12">
      <c r="A287" s="94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22" t="str">
        <v>D7x</v>
      </c>
    </row>
    <row r="288" spans="1:12">
      <c r="A288" s="94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22" t="str">
        <v>D7y</v>
      </c>
    </row>
    <row r="289" spans="1:12">
      <c r="A289" s="94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22" t="str">
        <v>D8x</v>
      </c>
    </row>
    <row r="290" spans="1:12">
      <c r="A290" s="94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22" t="str">
        <v>D8y</v>
      </c>
    </row>
    <row r="292" spans="1:12">
      <c r="B292" s="22" t="s">
        <v>42</v>
      </c>
      <c r="C292" s="22" t="s">
        <v>43</v>
      </c>
      <c r="D292" s="22" t="s">
        <v>47</v>
      </c>
      <c r="E292" s="22" t="s">
        <v>48</v>
      </c>
      <c r="F292" s="22" t="s">
        <v>56</v>
      </c>
      <c r="G292" s="22" t="s">
        <v>57</v>
      </c>
      <c r="H292" s="22" t="s">
        <v>62</v>
      </c>
      <c r="I292" s="22" t="s">
        <v>63</v>
      </c>
      <c r="J292" s="22" t="s">
        <v>77</v>
      </c>
      <c r="K292" s="22" t="s">
        <v>76</v>
      </c>
    </row>
    <row r="293" spans="1:12">
      <c r="A293" s="94" t="s">
        <v>58</v>
      </c>
      <c r="B293" s="31"/>
      <c r="C293" s="47"/>
      <c r="D293" s="31"/>
      <c r="E293" s="47"/>
      <c r="F293" s="45"/>
      <c r="G293" s="45"/>
      <c r="H293" s="45"/>
      <c r="I293" s="45"/>
      <c r="J293" s="45"/>
      <c r="K293" s="45"/>
      <c r="L293" s="22" t="str">
        <f t="array" ref="L293:L302">TRANSPOSE(B292:K292)</f>
        <v>D3x</v>
      </c>
    </row>
    <row r="294" spans="1:12">
      <c r="A294" s="94"/>
      <c r="B294" s="47"/>
      <c r="C294" s="47"/>
      <c r="D294" s="47"/>
      <c r="E294" s="47"/>
      <c r="F294" s="45"/>
      <c r="G294" s="45"/>
      <c r="H294" s="45"/>
      <c r="I294" s="45"/>
      <c r="J294" s="45"/>
      <c r="K294" s="45"/>
      <c r="L294" s="22" t="str">
        <v>D3y</v>
      </c>
    </row>
    <row r="295" spans="1:12">
      <c r="A295" s="94"/>
      <c r="B295" s="31"/>
      <c r="C295" s="47"/>
      <c r="D295" s="31"/>
      <c r="E295" s="47"/>
      <c r="F295" s="45"/>
      <c r="G295" s="45"/>
      <c r="H295" s="45"/>
      <c r="I295" s="45"/>
      <c r="J295" s="45"/>
      <c r="K295" s="45"/>
      <c r="L295" s="22" t="str">
        <v>D4x</v>
      </c>
    </row>
    <row r="296" spans="1:12">
      <c r="A296" s="94"/>
      <c r="B296" s="47"/>
      <c r="C296" s="47"/>
      <c r="D296" s="47"/>
      <c r="E296" s="47"/>
      <c r="F296" s="45"/>
      <c r="G296" s="45"/>
      <c r="H296" s="45"/>
      <c r="I296" s="45"/>
      <c r="J296" s="45"/>
      <c r="K296" s="45"/>
      <c r="L296" s="22" t="str">
        <v>D4y</v>
      </c>
    </row>
    <row r="297" spans="1:12">
      <c r="A297" s="94"/>
      <c r="B297" s="45"/>
      <c r="C297" s="45"/>
      <c r="D297" s="45"/>
      <c r="E297" s="45"/>
      <c r="F297" s="31">
        <f>B126</f>
        <v>552823.5294117647</v>
      </c>
      <c r="G297" s="47">
        <f t="shared" ref="G297:I297" si="4">C126</f>
        <v>0</v>
      </c>
      <c r="H297" s="31">
        <f t="shared" si="4"/>
        <v>-552823.5294117647</v>
      </c>
      <c r="I297" s="47">
        <f t="shared" si="4"/>
        <v>0</v>
      </c>
      <c r="J297" s="45"/>
      <c r="K297" s="45"/>
      <c r="L297" s="22" t="str">
        <v>D6x</v>
      </c>
    </row>
    <row r="298" spans="1:12">
      <c r="A298" s="94"/>
      <c r="B298" s="45"/>
      <c r="C298" s="45"/>
      <c r="D298" s="45"/>
      <c r="E298" s="45"/>
      <c r="F298" s="47">
        <f t="shared" ref="F298:F300" si="5">B127</f>
        <v>0</v>
      </c>
      <c r="G298" s="47">
        <f t="shared" ref="G298:G300" si="6">C127</f>
        <v>0</v>
      </c>
      <c r="H298" s="47">
        <f t="shared" ref="H298:H300" si="7">D127</f>
        <v>0</v>
      </c>
      <c r="I298" s="47">
        <f t="shared" ref="I298:I300" si="8">E127</f>
        <v>0</v>
      </c>
      <c r="J298" s="45"/>
      <c r="K298" s="45"/>
      <c r="L298" s="22" t="str">
        <v>D6y</v>
      </c>
    </row>
    <row r="299" spans="1:12">
      <c r="A299" s="94"/>
      <c r="B299" s="45"/>
      <c r="C299" s="45"/>
      <c r="D299" s="45"/>
      <c r="E299" s="45"/>
      <c r="F299" s="31">
        <f t="shared" si="5"/>
        <v>-552823.5294117647</v>
      </c>
      <c r="G299" s="47">
        <f t="shared" si="6"/>
        <v>0</v>
      </c>
      <c r="H299" s="31">
        <f t="shared" si="7"/>
        <v>552823.5294117647</v>
      </c>
      <c r="I299" s="47">
        <f t="shared" si="8"/>
        <v>0</v>
      </c>
      <c r="J299" s="45"/>
      <c r="K299" s="45"/>
      <c r="L299" s="22" t="str">
        <v>D7x</v>
      </c>
    </row>
    <row r="300" spans="1:12">
      <c r="A300" s="94"/>
      <c r="B300" s="45"/>
      <c r="C300" s="45"/>
      <c r="D300" s="45"/>
      <c r="E300" s="45"/>
      <c r="F300" s="47">
        <f t="shared" si="5"/>
        <v>0</v>
      </c>
      <c r="G300" s="47">
        <f t="shared" si="6"/>
        <v>0</v>
      </c>
      <c r="H300" s="47">
        <f t="shared" si="7"/>
        <v>0</v>
      </c>
      <c r="I300" s="47">
        <f t="shared" si="8"/>
        <v>0</v>
      </c>
      <c r="J300" s="45"/>
      <c r="K300" s="45"/>
      <c r="L300" s="22" t="str">
        <v>D7y</v>
      </c>
    </row>
    <row r="301" spans="1:12">
      <c r="A301" s="94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22" t="str">
        <v>D8x</v>
      </c>
    </row>
    <row r="302" spans="1:12">
      <c r="A302" s="94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22" t="str">
        <v>D8y</v>
      </c>
    </row>
    <row r="304" spans="1:12">
      <c r="B304" s="22" t="s">
        <v>42</v>
      </c>
      <c r="C304" s="22" t="s">
        <v>43</v>
      </c>
      <c r="D304" s="22" t="s">
        <v>47</v>
      </c>
      <c r="E304" s="22" t="s">
        <v>48</v>
      </c>
      <c r="F304" s="22" t="s">
        <v>56</v>
      </c>
      <c r="G304" s="22" t="s">
        <v>57</v>
      </c>
      <c r="H304" s="22" t="s">
        <v>62</v>
      </c>
      <c r="I304" s="22" t="s">
        <v>63</v>
      </c>
      <c r="J304" s="22" t="s">
        <v>77</v>
      </c>
      <c r="K304" s="22" t="s">
        <v>76</v>
      </c>
    </row>
    <row r="305" spans="1:12">
      <c r="A305" s="94" t="s">
        <v>64</v>
      </c>
      <c r="B305" s="31"/>
      <c r="C305" s="47"/>
      <c r="D305" s="31"/>
      <c r="E305" s="47"/>
      <c r="F305" s="45"/>
      <c r="G305" s="45"/>
      <c r="H305" s="45"/>
      <c r="I305" s="45"/>
      <c r="J305" s="45"/>
      <c r="K305" s="45"/>
      <c r="L305" s="22" t="str">
        <f t="array" ref="L305:L314">TRANSPOSE(B304:K304)</f>
        <v>D3x</v>
      </c>
    </row>
    <row r="306" spans="1:12">
      <c r="A306" s="94"/>
      <c r="B306" s="47"/>
      <c r="C306" s="47"/>
      <c r="D306" s="47"/>
      <c r="E306" s="47"/>
      <c r="F306" s="45"/>
      <c r="G306" s="45"/>
      <c r="H306" s="45"/>
      <c r="I306" s="45"/>
      <c r="J306" s="45"/>
      <c r="K306" s="45"/>
      <c r="L306" s="22" t="str">
        <v>D3y</v>
      </c>
    </row>
    <row r="307" spans="1:12">
      <c r="A307" s="94"/>
      <c r="B307" s="31"/>
      <c r="C307" s="47"/>
      <c r="D307" s="31"/>
      <c r="E307" s="47"/>
      <c r="F307" s="45"/>
      <c r="G307" s="45"/>
      <c r="H307" s="45"/>
      <c r="I307" s="45"/>
      <c r="J307" s="45"/>
      <c r="K307" s="45"/>
      <c r="L307" s="22" t="str">
        <v>D4x</v>
      </c>
    </row>
    <row r="308" spans="1:12">
      <c r="A308" s="94"/>
      <c r="B308" s="47"/>
      <c r="C308" s="47"/>
      <c r="D308" s="47"/>
      <c r="E308" s="47"/>
      <c r="F308" s="45"/>
      <c r="G308" s="45"/>
      <c r="H308" s="45"/>
      <c r="I308" s="45"/>
      <c r="J308" s="45"/>
      <c r="K308" s="45"/>
      <c r="L308" s="22" t="str">
        <v>D4y</v>
      </c>
    </row>
    <row r="309" spans="1:12">
      <c r="A309" s="94"/>
      <c r="B309" s="45"/>
      <c r="C309" s="45"/>
      <c r="D309" s="45"/>
      <c r="E309" s="45"/>
      <c r="F309" s="31"/>
      <c r="G309" s="47"/>
      <c r="H309" s="31"/>
      <c r="I309" s="47"/>
      <c r="J309" s="45"/>
      <c r="K309" s="45"/>
      <c r="L309" s="22" t="str">
        <v>D6x</v>
      </c>
    </row>
    <row r="310" spans="1:12">
      <c r="A310" s="94"/>
      <c r="B310" s="45"/>
      <c r="C310" s="45"/>
      <c r="D310" s="45"/>
      <c r="E310" s="45"/>
      <c r="F310" s="47"/>
      <c r="G310" s="47"/>
      <c r="H310" s="47"/>
      <c r="I310" s="47"/>
      <c r="J310" s="45"/>
      <c r="K310" s="45"/>
      <c r="L310" s="22" t="str">
        <v>D6y</v>
      </c>
    </row>
    <row r="311" spans="1:12">
      <c r="A311" s="94"/>
      <c r="B311" s="45"/>
      <c r="C311" s="45"/>
      <c r="D311" s="45"/>
      <c r="E311" s="45"/>
      <c r="F311" s="31"/>
      <c r="G311" s="47"/>
      <c r="H311" s="31">
        <f>B141</f>
        <v>552823.5294117647</v>
      </c>
      <c r="I311" s="47">
        <f t="shared" ref="I311:K311" si="9">C141</f>
        <v>0</v>
      </c>
      <c r="J311" s="31">
        <f t="shared" si="9"/>
        <v>-552823.5294117647</v>
      </c>
      <c r="K311" s="47">
        <f t="shared" si="9"/>
        <v>0</v>
      </c>
      <c r="L311" s="22" t="str">
        <v>D7x</v>
      </c>
    </row>
    <row r="312" spans="1:12">
      <c r="A312" s="94"/>
      <c r="B312" s="45"/>
      <c r="C312" s="45"/>
      <c r="D312" s="45"/>
      <c r="E312" s="45"/>
      <c r="F312" s="47"/>
      <c r="G312" s="47"/>
      <c r="H312" s="47">
        <f t="shared" ref="H312:H314" si="10">B142</f>
        <v>0</v>
      </c>
      <c r="I312" s="47">
        <f t="shared" ref="I312:I314" si="11">C142</f>
        <v>0</v>
      </c>
      <c r="J312" s="47">
        <f t="shared" ref="J312:J314" si="12">D142</f>
        <v>0</v>
      </c>
      <c r="K312" s="47">
        <f t="shared" ref="K312:K314" si="13">E142</f>
        <v>0</v>
      </c>
      <c r="L312" s="22" t="str">
        <v>D7y</v>
      </c>
    </row>
    <row r="313" spans="1:12">
      <c r="A313" s="94"/>
      <c r="B313" s="45"/>
      <c r="C313" s="45"/>
      <c r="D313" s="45"/>
      <c r="E313" s="45"/>
      <c r="F313" s="45"/>
      <c r="G313" s="45"/>
      <c r="H313" s="31">
        <f t="shared" si="10"/>
        <v>-552823.5294117647</v>
      </c>
      <c r="I313" s="47">
        <f t="shared" si="11"/>
        <v>0</v>
      </c>
      <c r="J313" s="31">
        <f t="shared" si="12"/>
        <v>552823.5294117647</v>
      </c>
      <c r="K313" s="47">
        <f t="shared" si="13"/>
        <v>0</v>
      </c>
      <c r="L313" s="22" t="str">
        <v>D8x</v>
      </c>
    </row>
    <row r="314" spans="1:12">
      <c r="A314" s="94"/>
      <c r="B314" s="45"/>
      <c r="C314" s="45"/>
      <c r="D314" s="45"/>
      <c r="E314" s="45"/>
      <c r="F314" s="45"/>
      <c r="G314" s="45"/>
      <c r="H314" s="47">
        <f t="shared" si="10"/>
        <v>0</v>
      </c>
      <c r="I314" s="47">
        <f t="shared" si="11"/>
        <v>0</v>
      </c>
      <c r="J314" s="47">
        <f t="shared" si="12"/>
        <v>0</v>
      </c>
      <c r="K314" s="47">
        <f t="shared" si="13"/>
        <v>0</v>
      </c>
      <c r="L314" s="22" t="str">
        <v>D8y</v>
      </c>
    </row>
    <row r="316" spans="1:12">
      <c r="B316" s="22" t="s">
        <v>42</v>
      </c>
      <c r="C316" s="22" t="s">
        <v>43</v>
      </c>
      <c r="D316" s="22" t="s">
        <v>47</v>
      </c>
      <c r="E316" s="22" t="s">
        <v>48</v>
      </c>
      <c r="F316" s="22" t="s">
        <v>56</v>
      </c>
      <c r="G316" s="22" t="s">
        <v>57</v>
      </c>
      <c r="H316" s="22" t="s">
        <v>62</v>
      </c>
      <c r="I316" s="22" t="s">
        <v>63</v>
      </c>
      <c r="J316" s="22" t="s">
        <v>77</v>
      </c>
      <c r="K316" s="22" t="s">
        <v>76</v>
      </c>
    </row>
    <row r="317" spans="1:12">
      <c r="A317" s="94" t="s">
        <v>74</v>
      </c>
      <c r="B317" s="31"/>
      <c r="C317" s="47"/>
      <c r="D317" s="31"/>
      <c r="E317" s="47"/>
      <c r="F317" s="45"/>
      <c r="G317" s="45"/>
      <c r="H317" s="45"/>
      <c r="I317" s="45"/>
      <c r="J317" s="45"/>
      <c r="K317" s="45"/>
      <c r="L317" s="22" t="str">
        <f t="array" ref="L317:L326">TRANSPOSE(B316:K316)</f>
        <v>D3x</v>
      </c>
    </row>
    <row r="318" spans="1:12">
      <c r="A318" s="94"/>
      <c r="B318" s="47"/>
      <c r="C318" s="47"/>
      <c r="D318" s="47"/>
      <c r="E318" s="47"/>
      <c r="F318" s="45"/>
      <c r="G318" s="45"/>
      <c r="H318" s="45"/>
      <c r="I318" s="45"/>
      <c r="J318" s="45"/>
      <c r="K318" s="45"/>
      <c r="L318" s="22" t="str">
        <v>D3y</v>
      </c>
    </row>
    <row r="319" spans="1:12">
      <c r="A319" s="94"/>
      <c r="B319" s="31"/>
      <c r="C319" s="47"/>
      <c r="D319" s="31"/>
      <c r="E319" s="47"/>
      <c r="F319" s="45"/>
      <c r="G319" s="45"/>
      <c r="H319" s="45"/>
      <c r="I319" s="45"/>
      <c r="J319" s="45"/>
      <c r="K319" s="45"/>
      <c r="L319" s="22" t="str">
        <v>D4x</v>
      </c>
    </row>
    <row r="320" spans="1:12">
      <c r="A320" s="94"/>
      <c r="B320" s="47"/>
      <c r="C320" s="47"/>
      <c r="D320" s="47"/>
      <c r="E320" s="47"/>
      <c r="F320" s="45"/>
      <c r="G320" s="45"/>
      <c r="H320" s="45"/>
      <c r="I320" s="45"/>
      <c r="J320" s="45"/>
      <c r="K320" s="45"/>
      <c r="L320" s="22" t="str">
        <v>D4y</v>
      </c>
    </row>
    <row r="321" spans="1:12">
      <c r="A321" s="94"/>
      <c r="B321" s="45"/>
      <c r="C321" s="45"/>
      <c r="D321" s="45"/>
      <c r="E321" s="45"/>
      <c r="F321" s="31"/>
      <c r="G321" s="47"/>
      <c r="H321" s="31"/>
      <c r="I321" s="47"/>
      <c r="J321" s="45"/>
      <c r="K321" s="45"/>
      <c r="L321" s="22" t="str">
        <v>D6x</v>
      </c>
    </row>
    <row r="322" spans="1:12">
      <c r="A322" s="94"/>
      <c r="B322" s="45"/>
      <c r="C322" s="45"/>
      <c r="D322" s="45"/>
      <c r="E322" s="45"/>
      <c r="F322" s="47"/>
      <c r="G322" s="47"/>
      <c r="H322" s="47"/>
      <c r="I322" s="47"/>
      <c r="J322" s="45"/>
      <c r="K322" s="45"/>
      <c r="L322" s="22" t="str">
        <v>D6y</v>
      </c>
    </row>
    <row r="323" spans="1:12">
      <c r="A323" s="94"/>
      <c r="B323" s="45"/>
      <c r="C323" s="45"/>
      <c r="D323" s="45"/>
      <c r="E323" s="45"/>
      <c r="F323" s="31"/>
      <c r="G323" s="47"/>
      <c r="H323" s="31"/>
      <c r="I323" s="47"/>
      <c r="J323" s="31"/>
      <c r="K323" s="47"/>
      <c r="L323" s="22" t="str">
        <v>D7x</v>
      </c>
    </row>
    <row r="324" spans="1:12">
      <c r="A324" s="94"/>
      <c r="B324" s="45"/>
      <c r="C324" s="45"/>
      <c r="D324" s="45"/>
      <c r="E324" s="45"/>
      <c r="F324" s="47"/>
      <c r="G324" s="47"/>
      <c r="H324" s="47"/>
      <c r="I324" s="47"/>
      <c r="J324" s="47"/>
      <c r="K324" s="47"/>
      <c r="L324" s="22" t="str">
        <v>D7y</v>
      </c>
    </row>
    <row r="325" spans="1:12">
      <c r="A325" s="94"/>
      <c r="B325" s="45"/>
      <c r="C325" s="45"/>
      <c r="D325" s="45"/>
      <c r="E325" s="45"/>
      <c r="F325" s="45"/>
      <c r="G325" s="45"/>
      <c r="H325" s="31"/>
      <c r="I325" s="47"/>
      <c r="J325" s="31"/>
      <c r="K325" s="47"/>
      <c r="L325" s="22" t="str">
        <v>D8x</v>
      </c>
    </row>
    <row r="326" spans="1:12">
      <c r="A326" s="94"/>
      <c r="B326" s="45"/>
      <c r="C326" s="45"/>
      <c r="D326" s="45"/>
      <c r="E326" s="45"/>
      <c r="F326" s="45"/>
      <c r="G326" s="45"/>
      <c r="H326" s="47"/>
      <c r="I326" s="47"/>
      <c r="J326" s="47"/>
      <c r="K326" s="47"/>
      <c r="L326" s="22" t="str">
        <v>D8y</v>
      </c>
    </row>
    <row r="328" spans="1:12">
      <c r="B328" s="22" t="s">
        <v>42</v>
      </c>
      <c r="C328" s="22" t="s">
        <v>43</v>
      </c>
      <c r="D328" s="22" t="s">
        <v>47</v>
      </c>
      <c r="E328" s="22" t="s">
        <v>48</v>
      </c>
      <c r="F328" s="22" t="s">
        <v>56</v>
      </c>
      <c r="G328" s="22" t="s">
        <v>57</v>
      </c>
      <c r="H328" s="22" t="s">
        <v>62</v>
      </c>
      <c r="I328" s="22" t="s">
        <v>63</v>
      </c>
      <c r="J328" s="22" t="s">
        <v>77</v>
      </c>
      <c r="K328" s="22" t="s">
        <v>76</v>
      </c>
    </row>
    <row r="329" spans="1:12">
      <c r="A329" s="94" t="s">
        <v>79</v>
      </c>
      <c r="B329" s="31"/>
      <c r="C329" s="47"/>
      <c r="D329" s="31"/>
      <c r="E329" s="47"/>
      <c r="F329" s="45"/>
      <c r="G329" s="45"/>
      <c r="H329" s="45"/>
      <c r="I329" s="45"/>
      <c r="J329" s="45"/>
      <c r="K329" s="45"/>
      <c r="L329" s="22" t="str">
        <f t="array" ref="L329:L338">TRANSPOSE(B328:K328)</f>
        <v>D3x</v>
      </c>
    </row>
    <row r="330" spans="1:12">
      <c r="A330" s="94"/>
      <c r="B330" s="47"/>
      <c r="C330" s="47"/>
      <c r="D330" s="47"/>
      <c r="E330" s="47"/>
      <c r="F330" s="45"/>
      <c r="G330" s="45"/>
      <c r="H330" s="45"/>
      <c r="I330" s="45"/>
      <c r="J330" s="45"/>
      <c r="K330" s="45"/>
      <c r="L330" s="22" t="str">
        <v>D3y</v>
      </c>
    </row>
    <row r="331" spans="1:12">
      <c r="A331" s="94"/>
      <c r="B331" s="31"/>
      <c r="C331" s="47"/>
      <c r="D331" s="31"/>
      <c r="E331" s="47"/>
      <c r="F331" s="45"/>
      <c r="G331" s="45"/>
      <c r="H331" s="45"/>
      <c r="I331" s="45"/>
      <c r="J331" s="45"/>
      <c r="K331" s="45"/>
      <c r="L331" s="22" t="str">
        <v>D4x</v>
      </c>
    </row>
    <row r="332" spans="1:12">
      <c r="A332" s="94"/>
      <c r="B332" s="47"/>
      <c r="C332" s="47"/>
      <c r="D332" s="47"/>
      <c r="E332" s="47"/>
      <c r="F332" s="45"/>
      <c r="G332" s="45"/>
      <c r="H332" s="45"/>
      <c r="I332" s="45"/>
      <c r="J332" s="45"/>
      <c r="K332" s="45"/>
      <c r="L332" s="22" t="str">
        <v>D4y</v>
      </c>
    </row>
    <row r="333" spans="1:12">
      <c r="A333" s="94"/>
      <c r="B333" s="45"/>
      <c r="C333" s="45"/>
      <c r="D333" s="45"/>
      <c r="E333" s="45"/>
      <c r="F333" s="31">
        <f>D173</f>
        <v>2.0744547273878928E-27</v>
      </c>
      <c r="G333" s="31">
        <f>E173</f>
        <v>3.3864544644797678E-11</v>
      </c>
      <c r="H333" s="31"/>
      <c r="I333" s="47"/>
      <c r="J333" s="45"/>
      <c r="K333" s="45"/>
      <c r="L333" s="22" t="str">
        <v>D6x</v>
      </c>
    </row>
    <row r="334" spans="1:12">
      <c r="A334" s="94"/>
      <c r="B334" s="45"/>
      <c r="C334" s="45"/>
      <c r="D334" s="45"/>
      <c r="E334" s="45"/>
      <c r="F334" s="31">
        <f>D174</f>
        <v>3.3864544644797678E-11</v>
      </c>
      <c r="G334" s="31">
        <f>E174</f>
        <v>552823.5294117647</v>
      </c>
      <c r="H334" s="47"/>
      <c r="I334" s="47"/>
      <c r="J334" s="45"/>
      <c r="K334" s="45"/>
      <c r="L334" s="22" t="str">
        <v>D6y</v>
      </c>
    </row>
    <row r="335" spans="1:12">
      <c r="A335" s="94"/>
      <c r="B335" s="45"/>
      <c r="C335" s="45"/>
      <c r="D335" s="45"/>
      <c r="E335" s="45"/>
      <c r="F335" s="31"/>
      <c r="G335" s="47"/>
      <c r="H335" s="31"/>
      <c r="I335" s="47"/>
      <c r="J335" s="31"/>
      <c r="K335" s="47"/>
      <c r="L335" s="22" t="str">
        <v>D7x</v>
      </c>
    </row>
    <row r="336" spans="1:12">
      <c r="A336" s="94"/>
      <c r="B336" s="45"/>
      <c r="C336" s="45"/>
      <c r="D336" s="45"/>
      <c r="E336" s="45"/>
      <c r="F336" s="47"/>
      <c r="G336" s="47"/>
      <c r="H336" s="47"/>
      <c r="I336" s="47"/>
      <c r="J336" s="47"/>
      <c r="K336" s="47"/>
      <c r="L336" s="22" t="str">
        <v>D7y</v>
      </c>
    </row>
    <row r="337" spans="1:12">
      <c r="A337" s="94"/>
      <c r="B337" s="45"/>
      <c r="C337" s="45"/>
      <c r="D337" s="45"/>
      <c r="E337" s="45"/>
      <c r="F337" s="45"/>
      <c r="G337" s="45"/>
      <c r="H337" s="31"/>
      <c r="I337" s="47"/>
      <c r="J337" s="31"/>
      <c r="K337" s="47"/>
      <c r="L337" s="22" t="str">
        <v>D8x</v>
      </c>
    </row>
    <row r="338" spans="1:12">
      <c r="A338" s="94"/>
      <c r="B338" s="45"/>
      <c r="C338" s="45"/>
      <c r="D338" s="45"/>
      <c r="E338" s="45"/>
      <c r="F338" s="45"/>
      <c r="G338" s="45"/>
      <c r="H338" s="47"/>
      <c r="I338" s="47"/>
      <c r="J338" s="47"/>
      <c r="K338" s="47"/>
      <c r="L338" s="22" t="str">
        <v>D8y</v>
      </c>
    </row>
    <row r="340" spans="1:12">
      <c r="B340" s="22" t="s">
        <v>42</v>
      </c>
      <c r="C340" s="22" t="s">
        <v>43</v>
      </c>
      <c r="D340" s="22" t="s">
        <v>47</v>
      </c>
      <c r="E340" s="22" t="s">
        <v>48</v>
      </c>
      <c r="F340" s="22" t="s">
        <v>56</v>
      </c>
      <c r="G340" s="22" t="s">
        <v>57</v>
      </c>
      <c r="H340" s="22" t="s">
        <v>62</v>
      </c>
      <c r="I340" s="22" t="s">
        <v>63</v>
      </c>
      <c r="J340" s="22" t="s">
        <v>77</v>
      </c>
      <c r="K340" s="22" t="s">
        <v>76</v>
      </c>
    </row>
    <row r="341" spans="1:12">
      <c r="A341" s="94" t="s">
        <v>81</v>
      </c>
      <c r="B341" s="31">
        <f>B186</f>
        <v>195452.63322326978</v>
      </c>
      <c r="C341" s="31">
        <f t="shared" ref="C341" si="14">C186</f>
        <v>-195452.6332232698</v>
      </c>
      <c r="D341" s="31"/>
      <c r="E341" s="31"/>
      <c r="F341" s="46">
        <f>D186</f>
        <v>-195452.63322326978</v>
      </c>
      <c r="G341" s="46">
        <f>E186</f>
        <v>195452.6332232698</v>
      </c>
      <c r="H341" s="46"/>
      <c r="I341" s="45"/>
      <c r="J341" s="45"/>
      <c r="K341" s="45"/>
      <c r="L341" s="22" t="str">
        <f t="array" ref="L341:L350">TRANSPOSE(B340:K340)</f>
        <v>D3x</v>
      </c>
    </row>
    <row r="342" spans="1:12">
      <c r="A342" s="94"/>
      <c r="B342" s="31">
        <f t="shared" ref="B342:C342" si="15">B187</f>
        <v>-195452.6332232698</v>
      </c>
      <c r="C342" s="31">
        <f t="shared" si="15"/>
        <v>195452.63322326983</v>
      </c>
      <c r="D342" s="31"/>
      <c r="E342" s="31"/>
      <c r="F342" s="46">
        <f>D187</f>
        <v>195452.6332232698</v>
      </c>
      <c r="G342" s="46">
        <f>E187</f>
        <v>-195452.63322326983</v>
      </c>
      <c r="H342" s="46"/>
      <c r="I342" s="45"/>
      <c r="J342" s="45"/>
      <c r="K342" s="45"/>
      <c r="L342" s="22" t="str">
        <v>D3y</v>
      </c>
    </row>
    <row r="343" spans="1:12">
      <c r="A343" s="94"/>
      <c r="B343" s="31"/>
      <c r="C343" s="31"/>
      <c r="D343" s="31"/>
      <c r="E343" s="31"/>
      <c r="F343" s="45"/>
      <c r="G343" s="45"/>
      <c r="H343" s="45"/>
      <c r="I343" s="45"/>
      <c r="J343" s="45"/>
      <c r="K343" s="45"/>
      <c r="L343" s="22" t="str">
        <v>D4x</v>
      </c>
    </row>
    <row r="344" spans="1:12">
      <c r="A344" s="94"/>
      <c r="B344" s="31"/>
      <c r="C344" s="31"/>
      <c r="D344" s="31"/>
      <c r="E344" s="31"/>
      <c r="F344" s="45"/>
      <c r="G344" s="45"/>
      <c r="H344" s="45"/>
      <c r="I344" s="45"/>
      <c r="J344" s="45"/>
      <c r="K344" s="45"/>
      <c r="L344" s="22" t="str">
        <v>D4y</v>
      </c>
    </row>
    <row r="345" spans="1:12">
      <c r="A345" s="94"/>
      <c r="B345" s="46">
        <f>B188</f>
        <v>-195452.63322326978</v>
      </c>
      <c r="C345" s="46">
        <f>C188</f>
        <v>195452.6332232698</v>
      </c>
      <c r="D345" s="45"/>
      <c r="E345" s="45"/>
      <c r="F345" s="31">
        <f>D188</f>
        <v>195452.63322326978</v>
      </c>
      <c r="G345" s="31">
        <f>E188</f>
        <v>-195452.6332232698</v>
      </c>
      <c r="H345" s="31"/>
      <c r="I345" s="47"/>
      <c r="J345" s="45"/>
      <c r="K345" s="45"/>
      <c r="L345" s="22" t="str">
        <v>D6x</v>
      </c>
    </row>
    <row r="346" spans="1:12">
      <c r="A346" s="94"/>
      <c r="B346" s="46">
        <f>B189</f>
        <v>195452.6332232698</v>
      </c>
      <c r="C346" s="46">
        <f>C189</f>
        <v>-195452.63322326983</v>
      </c>
      <c r="D346" s="45"/>
      <c r="E346" s="45"/>
      <c r="F346" s="31">
        <f>D189</f>
        <v>-195452.6332232698</v>
      </c>
      <c r="G346" s="31">
        <f>E189</f>
        <v>195452.63322326983</v>
      </c>
      <c r="H346" s="31"/>
      <c r="I346" s="47"/>
      <c r="J346" s="45"/>
      <c r="K346" s="45"/>
      <c r="L346" s="22" t="str">
        <v>D6y</v>
      </c>
    </row>
    <row r="347" spans="1:12">
      <c r="A347" s="94"/>
      <c r="B347" s="45"/>
      <c r="C347" s="45"/>
      <c r="D347" s="45"/>
      <c r="E347" s="45"/>
      <c r="F347" s="31"/>
      <c r="G347" s="47"/>
      <c r="H347" s="31"/>
      <c r="I347" s="47"/>
      <c r="J347" s="31"/>
      <c r="K347" s="47"/>
      <c r="L347" s="22" t="str">
        <v>D7x</v>
      </c>
    </row>
    <row r="348" spans="1:12">
      <c r="A348" s="94"/>
      <c r="B348" s="45"/>
      <c r="C348" s="45"/>
      <c r="D348" s="45"/>
      <c r="E348" s="45"/>
      <c r="F348" s="47"/>
      <c r="G348" s="47"/>
      <c r="H348" s="47"/>
      <c r="I348" s="47"/>
      <c r="J348" s="47"/>
      <c r="K348" s="47"/>
      <c r="L348" s="22" t="str">
        <v>D7y</v>
      </c>
    </row>
    <row r="349" spans="1:12">
      <c r="A349" s="94"/>
      <c r="B349" s="45"/>
      <c r="C349" s="45"/>
      <c r="D349" s="45"/>
      <c r="E349" s="45"/>
      <c r="F349" s="45"/>
      <c r="G349" s="45"/>
      <c r="H349" s="31"/>
      <c r="I349" s="47"/>
      <c r="J349" s="31"/>
      <c r="K349" s="47"/>
      <c r="L349" s="22" t="str">
        <v>D8x</v>
      </c>
    </row>
    <row r="350" spans="1:12">
      <c r="A350" s="94"/>
      <c r="B350" s="45"/>
      <c r="C350" s="45"/>
      <c r="D350" s="45"/>
      <c r="E350" s="45"/>
      <c r="F350" s="45"/>
      <c r="G350" s="45"/>
      <c r="H350" s="47"/>
      <c r="I350" s="47"/>
      <c r="J350" s="47"/>
      <c r="K350" s="47"/>
      <c r="L350" s="22" t="str">
        <v>D8y</v>
      </c>
    </row>
    <row r="352" spans="1:12">
      <c r="B352" s="22" t="s">
        <v>42</v>
      </c>
      <c r="C352" s="22" t="s">
        <v>43</v>
      </c>
      <c r="D352" s="22" t="s">
        <v>47</v>
      </c>
      <c r="E352" s="22" t="s">
        <v>48</v>
      </c>
      <c r="F352" s="22" t="s">
        <v>56</v>
      </c>
      <c r="G352" s="22" t="s">
        <v>57</v>
      </c>
      <c r="H352" s="22" t="s">
        <v>62</v>
      </c>
      <c r="I352" s="22" t="s">
        <v>63</v>
      </c>
      <c r="J352" s="22" t="s">
        <v>77</v>
      </c>
      <c r="K352" s="22" t="s">
        <v>76</v>
      </c>
    </row>
    <row r="353" spans="1:12">
      <c r="A353" s="94" t="s">
        <v>83</v>
      </c>
      <c r="B353" s="31">
        <f>B202</f>
        <v>2.0744547273878928E-27</v>
      </c>
      <c r="C353" s="31">
        <f>C202</f>
        <v>3.3864544644797678E-11</v>
      </c>
      <c r="D353" s="31"/>
      <c r="E353" s="31"/>
      <c r="F353" s="45"/>
      <c r="G353" s="45"/>
      <c r="H353" s="46">
        <f>D202</f>
        <v>-2.0744547273878928E-27</v>
      </c>
      <c r="I353" s="46">
        <f>E202</f>
        <v>-3.3864544644797678E-11</v>
      </c>
      <c r="J353" s="45"/>
      <c r="K353" s="45"/>
      <c r="L353" s="22" t="str">
        <f t="array" ref="L353:L362">TRANSPOSE(B352:K352)</f>
        <v>D3x</v>
      </c>
    </row>
    <row r="354" spans="1:12">
      <c r="A354" s="94"/>
      <c r="B354" s="31">
        <f>B203</f>
        <v>3.3864544644797678E-11</v>
      </c>
      <c r="C354" s="31">
        <f>C203</f>
        <v>552823.5294117647</v>
      </c>
      <c r="D354" s="31"/>
      <c r="E354" s="31"/>
      <c r="F354" s="45"/>
      <c r="G354" s="45"/>
      <c r="H354" s="46">
        <f>D203</f>
        <v>-3.3864544644797678E-11</v>
      </c>
      <c r="I354" s="46">
        <f>E203</f>
        <v>-552823.5294117647</v>
      </c>
      <c r="J354" s="45"/>
      <c r="K354" s="45"/>
      <c r="L354" s="22" t="str">
        <v>D3y</v>
      </c>
    </row>
    <row r="355" spans="1:12">
      <c r="A355" s="94"/>
      <c r="B355" s="31"/>
      <c r="C355" s="31"/>
      <c r="D355" s="31"/>
      <c r="E355" s="31"/>
      <c r="F355" s="45"/>
      <c r="G355" s="45"/>
      <c r="H355" s="45"/>
      <c r="I355" s="45"/>
      <c r="J355" s="45"/>
      <c r="K355" s="45"/>
      <c r="L355" s="22" t="str">
        <v>D4x</v>
      </c>
    </row>
    <row r="356" spans="1:12">
      <c r="A356" s="94"/>
      <c r="B356" s="31"/>
      <c r="C356" s="31"/>
      <c r="D356" s="31"/>
      <c r="E356" s="31"/>
      <c r="F356" s="45"/>
      <c r="G356" s="45"/>
      <c r="H356" s="45"/>
      <c r="I356" s="45"/>
      <c r="J356" s="45"/>
      <c r="K356" s="45"/>
      <c r="L356" s="22" t="str">
        <v>D4y</v>
      </c>
    </row>
    <row r="357" spans="1:12">
      <c r="A357" s="94"/>
      <c r="B357" s="45"/>
      <c r="C357" s="45"/>
      <c r="D357" s="45"/>
      <c r="E357" s="45"/>
      <c r="F357" s="31"/>
      <c r="G357" s="31"/>
      <c r="H357" s="31"/>
      <c r="I357" s="47"/>
      <c r="J357" s="45"/>
      <c r="K357" s="45"/>
      <c r="L357" s="22" t="str">
        <v>D6x</v>
      </c>
    </row>
    <row r="358" spans="1:12">
      <c r="A358" s="94"/>
      <c r="B358" s="45"/>
      <c r="C358" s="45"/>
      <c r="D358" s="45"/>
      <c r="E358" s="45"/>
      <c r="F358" s="31"/>
      <c r="G358" s="31"/>
      <c r="H358" s="47"/>
      <c r="I358" s="47"/>
      <c r="J358" s="45"/>
      <c r="K358" s="45"/>
      <c r="L358" s="22" t="str">
        <v>D6y</v>
      </c>
    </row>
    <row r="359" spans="1:12">
      <c r="A359" s="94"/>
      <c r="B359" s="46">
        <f>B204</f>
        <v>-2.0744547273878928E-27</v>
      </c>
      <c r="C359" s="46">
        <f>C204</f>
        <v>-3.3864544644797678E-11</v>
      </c>
      <c r="D359" s="45"/>
      <c r="E359" s="45"/>
      <c r="F359" s="31"/>
      <c r="G359" s="47"/>
      <c r="H359" s="31">
        <f>D204</f>
        <v>2.0744547273878928E-27</v>
      </c>
      <c r="I359" s="31">
        <f>E204</f>
        <v>3.3864544644797678E-11</v>
      </c>
      <c r="J359" s="31"/>
      <c r="K359" s="47"/>
      <c r="L359" s="22" t="str">
        <v>D7x</v>
      </c>
    </row>
    <row r="360" spans="1:12">
      <c r="A360" s="94"/>
      <c r="B360" s="46">
        <f>B205</f>
        <v>-3.3864544644797678E-11</v>
      </c>
      <c r="C360" s="46">
        <f>C205</f>
        <v>-552823.5294117647</v>
      </c>
      <c r="D360" s="45"/>
      <c r="E360" s="45"/>
      <c r="F360" s="47"/>
      <c r="G360" s="47"/>
      <c r="H360" s="31">
        <f>D205</f>
        <v>3.3864544644797678E-11</v>
      </c>
      <c r="I360" s="31">
        <f>E205</f>
        <v>552823.5294117647</v>
      </c>
      <c r="J360" s="47"/>
      <c r="K360" s="47"/>
      <c r="L360" s="22" t="str">
        <v>D7y</v>
      </c>
    </row>
    <row r="361" spans="1:12">
      <c r="A361" s="94"/>
      <c r="B361" s="45"/>
      <c r="C361" s="45"/>
      <c r="D361" s="45"/>
      <c r="E361" s="45"/>
      <c r="F361" s="45"/>
      <c r="G361" s="45"/>
      <c r="H361" s="31"/>
      <c r="I361" s="47"/>
      <c r="J361" s="31"/>
      <c r="K361" s="47"/>
      <c r="L361" s="22" t="str">
        <v>D8x</v>
      </c>
    </row>
    <row r="362" spans="1:12">
      <c r="A362" s="94"/>
      <c r="B362" s="45"/>
      <c r="C362" s="45"/>
      <c r="D362" s="45"/>
      <c r="E362" s="45"/>
      <c r="F362" s="45"/>
      <c r="G362" s="45"/>
      <c r="H362" s="47"/>
      <c r="I362" s="47"/>
      <c r="J362" s="47"/>
      <c r="K362" s="47"/>
      <c r="L362" s="22" t="str">
        <v>D8y</v>
      </c>
    </row>
    <row r="364" spans="1:12">
      <c r="B364" s="22" t="s">
        <v>42</v>
      </c>
      <c r="C364" s="22" t="s">
        <v>43</v>
      </c>
      <c r="D364" s="22" t="s">
        <v>47</v>
      </c>
      <c r="E364" s="22" t="s">
        <v>48</v>
      </c>
      <c r="F364" s="22" t="s">
        <v>56</v>
      </c>
      <c r="G364" s="22" t="s">
        <v>57</v>
      </c>
      <c r="H364" s="22" t="s">
        <v>62</v>
      </c>
      <c r="I364" s="22" t="s">
        <v>63</v>
      </c>
      <c r="J364" s="22" t="s">
        <v>77</v>
      </c>
      <c r="K364" s="22" t="s">
        <v>76</v>
      </c>
    </row>
    <row r="365" spans="1:12">
      <c r="A365" s="94" t="s">
        <v>103</v>
      </c>
      <c r="B365" s="31"/>
      <c r="C365" s="31"/>
      <c r="D365" s="31"/>
      <c r="E365" s="31"/>
      <c r="F365" s="45"/>
      <c r="G365" s="45"/>
      <c r="H365" s="46"/>
      <c r="I365" s="46"/>
      <c r="J365" s="45"/>
      <c r="K365" s="45"/>
      <c r="L365" s="22" t="str">
        <f t="array" ref="L365:L374">TRANSPOSE(B364:K364)</f>
        <v>D3x</v>
      </c>
    </row>
    <row r="366" spans="1:12">
      <c r="A366" s="94"/>
      <c r="B366" s="31"/>
      <c r="C366" s="31"/>
      <c r="D366" s="31"/>
      <c r="E366" s="31"/>
      <c r="F366" s="45"/>
      <c r="G366" s="45"/>
      <c r="H366" s="46"/>
      <c r="I366" s="46"/>
      <c r="J366" s="45"/>
      <c r="K366" s="45"/>
      <c r="L366" s="22" t="str">
        <v>D3y</v>
      </c>
    </row>
    <row r="367" spans="1:12">
      <c r="A367" s="94"/>
      <c r="B367" s="31"/>
      <c r="C367" s="31"/>
      <c r="D367" s="31">
        <f>B217</f>
        <v>195452.63322326978</v>
      </c>
      <c r="E367" s="31">
        <f>C217</f>
        <v>-195452.6332232698</v>
      </c>
      <c r="F367" s="45"/>
      <c r="G367" s="45"/>
      <c r="H367" s="46">
        <f>D217</f>
        <v>-195452.63322326978</v>
      </c>
      <c r="I367" s="46">
        <f>E217</f>
        <v>195452.6332232698</v>
      </c>
      <c r="J367" s="45"/>
      <c r="K367" s="45"/>
      <c r="L367" s="22" t="str">
        <v>D4x</v>
      </c>
    </row>
    <row r="368" spans="1:12">
      <c r="A368" s="94"/>
      <c r="B368" s="31"/>
      <c r="C368" s="31"/>
      <c r="D368" s="31">
        <f>B218</f>
        <v>-195452.6332232698</v>
      </c>
      <c r="E368" s="31">
        <f>C218</f>
        <v>195452.63322326983</v>
      </c>
      <c r="F368" s="45"/>
      <c r="G368" s="45"/>
      <c r="H368" s="46">
        <f>D218</f>
        <v>195452.6332232698</v>
      </c>
      <c r="I368" s="46">
        <f>E218</f>
        <v>-195452.63322326983</v>
      </c>
      <c r="J368" s="45"/>
      <c r="K368" s="45"/>
      <c r="L368" s="22" t="str">
        <v>D4y</v>
      </c>
    </row>
    <row r="369" spans="1:12">
      <c r="A369" s="94"/>
      <c r="B369" s="45"/>
      <c r="C369" s="45"/>
      <c r="D369" s="45"/>
      <c r="E369" s="45"/>
      <c r="F369" s="31"/>
      <c r="G369" s="31"/>
      <c r="H369" s="31"/>
      <c r="I369" s="47"/>
      <c r="J369" s="45"/>
      <c r="K369" s="45"/>
      <c r="L369" s="22" t="str">
        <v>D6x</v>
      </c>
    </row>
    <row r="370" spans="1:12">
      <c r="A370" s="94"/>
      <c r="B370" s="45"/>
      <c r="C370" s="45"/>
      <c r="D370" s="45"/>
      <c r="E370" s="45"/>
      <c r="F370" s="31"/>
      <c r="G370" s="31"/>
      <c r="H370" s="47"/>
      <c r="I370" s="47"/>
      <c r="J370" s="45"/>
      <c r="K370" s="45"/>
      <c r="L370" s="22" t="str">
        <v>D6y</v>
      </c>
    </row>
    <row r="371" spans="1:12">
      <c r="A371" s="94"/>
      <c r="B371" s="46"/>
      <c r="C371" s="46"/>
      <c r="D371" s="46">
        <f>B219</f>
        <v>-195452.63322326978</v>
      </c>
      <c r="E371" s="46">
        <f>C219</f>
        <v>195452.6332232698</v>
      </c>
      <c r="F371" s="31"/>
      <c r="G371" s="47"/>
      <c r="H371" s="31">
        <f>D219</f>
        <v>195452.63322326978</v>
      </c>
      <c r="I371" s="31">
        <f>E219</f>
        <v>-195452.6332232698</v>
      </c>
      <c r="J371" s="31"/>
      <c r="K371" s="47"/>
      <c r="L371" s="22" t="str">
        <v>D7x</v>
      </c>
    </row>
    <row r="372" spans="1:12">
      <c r="A372" s="94"/>
      <c r="B372" s="46"/>
      <c r="C372" s="46"/>
      <c r="D372" s="46">
        <f>B220</f>
        <v>195452.6332232698</v>
      </c>
      <c r="E372" s="46">
        <f>C220</f>
        <v>-195452.63322326983</v>
      </c>
      <c r="F372" s="47"/>
      <c r="G372" s="47"/>
      <c r="H372" s="31">
        <f>D220</f>
        <v>-195452.6332232698</v>
      </c>
      <c r="I372" s="31">
        <f>E220</f>
        <v>195452.63322326983</v>
      </c>
      <c r="J372" s="47"/>
      <c r="K372" s="47"/>
      <c r="L372" s="22" t="str">
        <v>D7y</v>
      </c>
    </row>
    <row r="373" spans="1:12">
      <c r="A373" s="94"/>
      <c r="B373" s="45"/>
      <c r="C373" s="45"/>
      <c r="D373" s="45"/>
      <c r="E373" s="45"/>
      <c r="F373" s="45"/>
      <c r="G373" s="45"/>
      <c r="H373" s="31"/>
      <c r="I373" s="47"/>
      <c r="J373" s="31"/>
      <c r="K373" s="47"/>
      <c r="L373" s="22" t="str">
        <v>D8x</v>
      </c>
    </row>
    <row r="374" spans="1:12">
      <c r="A374" s="94"/>
      <c r="B374" s="45"/>
      <c r="C374" s="45"/>
      <c r="D374" s="45"/>
      <c r="E374" s="45"/>
      <c r="F374" s="45"/>
      <c r="G374" s="45"/>
      <c r="H374" s="47"/>
      <c r="I374" s="47"/>
      <c r="J374" s="47"/>
      <c r="K374" s="47"/>
      <c r="L374" s="22" t="str">
        <v>D8y</v>
      </c>
    </row>
    <row r="376" spans="1:12">
      <c r="B376" s="22" t="s">
        <v>42</v>
      </c>
      <c r="C376" s="22" t="s">
        <v>43</v>
      </c>
      <c r="D376" s="22" t="s">
        <v>47</v>
      </c>
      <c r="E376" s="22" t="s">
        <v>48</v>
      </c>
      <c r="F376" s="22" t="s">
        <v>56</v>
      </c>
      <c r="G376" s="22" t="s">
        <v>57</v>
      </c>
      <c r="H376" s="22" t="s">
        <v>62</v>
      </c>
      <c r="I376" s="22" t="s">
        <v>63</v>
      </c>
      <c r="J376" s="22" t="s">
        <v>77</v>
      </c>
      <c r="K376" s="22" t="s">
        <v>76</v>
      </c>
    </row>
    <row r="377" spans="1:12">
      <c r="A377" s="94" t="s">
        <v>104</v>
      </c>
      <c r="B377" s="31"/>
      <c r="C377" s="31"/>
      <c r="D377" s="31"/>
      <c r="E377" s="31"/>
      <c r="F377" s="45"/>
      <c r="G377" s="45"/>
      <c r="H377" s="46"/>
      <c r="I377" s="46"/>
      <c r="J377" s="45"/>
      <c r="K377" s="45"/>
      <c r="L377" s="22" t="str">
        <f t="array" ref="L377:L386">TRANSPOSE(B376:K376)</f>
        <v>D3x</v>
      </c>
    </row>
    <row r="378" spans="1:12">
      <c r="A378" s="94"/>
      <c r="B378" s="31"/>
      <c r="C378" s="31"/>
      <c r="D378" s="31"/>
      <c r="E378" s="31"/>
      <c r="F378" s="45"/>
      <c r="G378" s="45"/>
      <c r="H378" s="46"/>
      <c r="I378" s="46"/>
      <c r="J378" s="45"/>
      <c r="K378" s="45"/>
      <c r="L378" s="22" t="str">
        <v>D3y</v>
      </c>
    </row>
    <row r="379" spans="1:12">
      <c r="A379" s="94"/>
      <c r="B379" s="31"/>
      <c r="C379" s="31"/>
      <c r="D379" s="31">
        <f>B232</f>
        <v>2.0744547273878928E-27</v>
      </c>
      <c r="E379" s="31">
        <f>C232</f>
        <v>3.3864544644797678E-11</v>
      </c>
      <c r="F379" s="45"/>
      <c r="G379" s="45"/>
      <c r="H379" s="46"/>
      <c r="I379" s="46"/>
      <c r="J379" s="46">
        <f>D232</f>
        <v>-2.0744547273878928E-27</v>
      </c>
      <c r="K379" s="46">
        <f>E232</f>
        <v>-3.3864544644797678E-11</v>
      </c>
      <c r="L379" s="22" t="str">
        <v>D4x</v>
      </c>
    </row>
    <row r="380" spans="1:12">
      <c r="A380" s="94"/>
      <c r="B380" s="31"/>
      <c r="C380" s="31"/>
      <c r="D380" s="31">
        <f>B233</f>
        <v>3.3864544644797678E-11</v>
      </c>
      <c r="E380" s="31">
        <f>C233</f>
        <v>552823.5294117647</v>
      </c>
      <c r="F380" s="45"/>
      <c r="G380" s="45"/>
      <c r="H380" s="46"/>
      <c r="I380" s="46"/>
      <c r="J380" s="46">
        <f>D233</f>
        <v>-3.3864544644797678E-11</v>
      </c>
      <c r="K380" s="46">
        <f>E233</f>
        <v>-552823.5294117647</v>
      </c>
      <c r="L380" s="22" t="str">
        <v>D4y</v>
      </c>
    </row>
    <row r="381" spans="1:12">
      <c r="A381" s="94"/>
      <c r="B381" s="45"/>
      <c r="C381" s="45"/>
      <c r="D381" s="45"/>
      <c r="E381" s="45"/>
      <c r="F381" s="31"/>
      <c r="G381" s="31"/>
      <c r="H381" s="31"/>
      <c r="I381" s="47"/>
      <c r="J381" s="45"/>
      <c r="K381" s="45"/>
      <c r="L381" s="22" t="str">
        <v>D6x</v>
      </c>
    </row>
    <row r="382" spans="1:12">
      <c r="A382" s="94"/>
      <c r="B382" s="45"/>
      <c r="C382" s="45"/>
      <c r="D382" s="45"/>
      <c r="E382" s="45"/>
      <c r="F382" s="31"/>
      <c r="G382" s="31"/>
      <c r="H382" s="47"/>
      <c r="I382" s="47"/>
      <c r="J382" s="45"/>
      <c r="K382" s="45"/>
      <c r="L382" s="22" t="str">
        <v>D6y</v>
      </c>
    </row>
    <row r="383" spans="1:12">
      <c r="A383" s="94"/>
      <c r="B383" s="46"/>
      <c r="C383" s="46"/>
      <c r="D383" s="46"/>
      <c r="E383" s="46"/>
      <c r="F383" s="31"/>
      <c r="G383" s="47"/>
      <c r="H383" s="31"/>
      <c r="I383" s="31"/>
      <c r="J383" s="31"/>
      <c r="K383" s="47"/>
      <c r="L383" s="22" t="str">
        <v>D7x</v>
      </c>
    </row>
    <row r="384" spans="1:12">
      <c r="A384" s="94"/>
      <c r="B384" s="46"/>
      <c r="C384" s="46"/>
      <c r="D384" s="46"/>
      <c r="E384" s="46"/>
      <c r="F384" s="47"/>
      <c r="G384" s="47"/>
      <c r="H384" s="31"/>
      <c r="I384" s="31"/>
      <c r="J384" s="47"/>
      <c r="K384" s="47"/>
      <c r="L384" s="22" t="str">
        <v>D7y</v>
      </c>
    </row>
    <row r="385" spans="1:12">
      <c r="A385" s="94"/>
      <c r="B385" s="45"/>
      <c r="C385" s="45"/>
      <c r="D385" s="46">
        <f>B234</f>
        <v>-2.0744547273878928E-27</v>
      </c>
      <c r="E385" s="46">
        <f>C234</f>
        <v>-3.3864544644797678E-11</v>
      </c>
      <c r="F385" s="45"/>
      <c r="G385" s="45"/>
      <c r="H385" s="31"/>
      <c r="I385" s="47"/>
      <c r="J385" s="31">
        <f>D234</f>
        <v>2.0744547273878928E-27</v>
      </c>
      <c r="K385" s="31">
        <f>E234</f>
        <v>3.3864544644797678E-11</v>
      </c>
      <c r="L385" s="22" t="str">
        <v>D8x</v>
      </c>
    </row>
    <row r="386" spans="1:12">
      <c r="A386" s="94"/>
      <c r="B386" s="45"/>
      <c r="C386" s="45"/>
      <c r="D386" s="46">
        <f>B235</f>
        <v>-3.3864544644797678E-11</v>
      </c>
      <c r="E386" s="46">
        <f>C235</f>
        <v>-552823.5294117647</v>
      </c>
      <c r="F386" s="45"/>
      <c r="G386" s="45"/>
      <c r="H386" s="47"/>
      <c r="I386" s="47"/>
      <c r="J386" s="31">
        <f>D235</f>
        <v>3.3864544644797678E-11</v>
      </c>
      <c r="K386" s="31">
        <f>E235</f>
        <v>552823.5294117647</v>
      </c>
      <c r="L386" s="22" t="str">
        <v>D8y</v>
      </c>
    </row>
    <row r="388" spans="1:12">
      <c r="A388" t="s">
        <v>105</v>
      </c>
    </row>
    <row r="389" spans="1:12">
      <c r="B389" s="22" t="s">
        <v>42</v>
      </c>
      <c r="C389" s="22" t="s">
        <v>43</v>
      </c>
      <c r="D389" s="22" t="s">
        <v>47</v>
      </c>
      <c r="E389" s="22" t="s">
        <v>48</v>
      </c>
      <c r="F389" s="22" t="s">
        <v>56</v>
      </c>
      <c r="G389" s="22" t="s">
        <v>57</v>
      </c>
      <c r="H389" s="22" t="s">
        <v>62</v>
      </c>
      <c r="I389" s="22" t="s">
        <v>63</v>
      </c>
      <c r="J389" s="22" t="s">
        <v>77</v>
      </c>
      <c r="K389" s="22" t="s">
        <v>76</v>
      </c>
    </row>
    <row r="390" spans="1:12">
      <c r="A390" s="94" t="s">
        <v>106</v>
      </c>
      <c r="B390" s="59">
        <f>B244+B257+B269+B281+B293+B305+B317+B329+B341+B353+B365+B377</f>
        <v>1301099.6920467992</v>
      </c>
      <c r="C390" s="31">
        <f t="shared" ref="C390:K390" si="16">C244+C257+C269+C281+C293+C305+C317+C329+C341+C353+C365+C377</f>
        <v>-195452.63322326978</v>
      </c>
      <c r="D390" s="31">
        <f t="shared" si="16"/>
        <v>-552823.5294117647</v>
      </c>
      <c r="E390" s="47">
        <f t="shared" si="16"/>
        <v>0</v>
      </c>
      <c r="F390" s="31">
        <f>F244+F257+F269+F281+F293+F305+F317+F329+F341+F353+F365+F377</f>
        <v>-195452.63322326978</v>
      </c>
      <c r="G390" s="31">
        <f t="shared" si="16"/>
        <v>195452.6332232698</v>
      </c>
      <c r="H390" s="31">
        <f t="shared" si="16"/>
        <v>-2.0744547273878928E-27</v>
      </c>
      <c r="I390" s="31">
        <f t="shared" si="16"/>
        <v>-3.3864544644797678E-11</v>
      </c>
      <c r="J390" s="47">
        <f t="shared" si="16"/>
        <v>0</v>
      </c>
      <c r="K390" s="47">
        <f t="shared" si="16"/>
        <v>0</v>
      </c>
      <c r="L390" s="22" t="str">
        <f t="array" ref="L390:L399">TRANSPOSE(B389:K389)</f>
        <v>D3x</v>
      </c>
    </row>
    <row r="391" spans="1:12">
      <c r="A391" s="94"/>
      <c r="B391" s="31">
        <f t="shared" ref="B391:K391" si="17">B245+B258+B270+B282+B294+B306+B318+B330+B342+B354+B366+B378</f>
        <v>-195452.63322326978</v>
      </c>
      <c r="C391" s="59">
        <f t="shared" si="17"/>
        <v>748276.16263503453</v>
      </c>
      <c r="D391" s="47">
        <f t="shared" si="17"/>
        <v>0</v>
      </c>
      <c r="E391" s="47">
        <f t="shared" si="17"/>
        <v>0</v>
      </c>
      <c r="F391" s="31">
        <f t="shared" si="17"/>
        <v>195452.6332232698</v>
      </c>
      <c r="G391" s="31">
        <f t="shared" si="17"/>
        <v>-195452.63322326983</v>
      </c>
      <c r="H391" s="31">
        <f t="shared" si="17"/>
        <v>-3.3864544644797678E-11</v>
      </c>
      <c r="I391" s="31">
        <f t="shared" si="17"/>
        <v>-552823.5294117647</v>
      </c>
      <c r="J391" s="47">
        <f t="shared" si="17"/>
        <v>0</v>
      </c>
      <c r="K391" s="47">
        <f t="shared" si="17"/>
        <v>0</v>
      </c>
      <c r="L391" s="22" t="str">
        <v>D3y</v>
      </c>
    </row>
    <row r="392" spans="1:12">
      <c r="A392" s="94"/>
      <c r="B392" s="31">
        <f t="shared" ref="B392:K392" si="18">B246+B259+B271+B283+B295+B307+B319+B331+B343+B355+B367+B379</f>
        <v>-552823.5294117647</v>
      </c>
      <c r="C392" s="47">
        <f t="shared" si="18"/>
        <v>0</v>
      </c>
      <c r="D392" s="59">
        <f t="shared" si="18"/>
        <v>748276.16263503442</v>
      </c>
      <c r="E392" s="31">
        <f t="shared" si="18"/>
        <v>-195452.63322326978</v>
      </c>
      <c r="F392" s="47">
        <f t="shared" si="18"/>
        <v>0</v>
      </c>
      <c r="G392" s="47">
        <f t="shared" si="18"/>
        <v>0</v>
      </c>
      <c r="H392" s="31">
        <f t="shared" si="18"/>
        <v>-195452.63322326978</v>
      </c>
      <c r="I392" s="31">
        <f t="shared" si="18"/>
        <v>195452.6332232698</v>
      </c>
      <c r="J392" s="31">
        <f t="shared" si="18"/>
        <v>-2.0744547273878928E-27</v>
      </c>
      <c r="K392" s="31">
        <f t="shared" si="18"/>
        <v>-3.3864544644797678E-11</v>
      </c>
      <c r="L392" s="22" t="str">
        <v>D4x</v>
      </c>
    </row>
    <row r="393" spans="1:12">
      <c r="A393" s="94"/>
      <c r="B393" s="47">
        <f t="shared" ref="B393:K393" si="19">B247+B260+B272+B284+B296+B308+B320+B332+B344+B356+B368+B380</f>
        <v>0</v>
      </c>
      <c r="C393" s="47">
        <f t="shared" si="19"/>
        <v>0</v>
      </c>
      <c r="D393" s="31">
        <f t="shared" si="19"/>
        <v>-195452.63322326978</v>
      </c>
      <c r="E393" s="59">
        <f t="shared" si="19"/>
        <v>748276.16263503453</v>
      </c>
      <c r="F393" s="47">
        <f t="shared" si="19"/>
        <v>0</v>
      </c>
      <c r="G393" s="47">
        <f t="shared" si="19"/>
        <v>0</v>
      </c>
      <c r="H393" s="31">
        <f t="shared" si="19"/>
        <v>195452.6332232698</v>
      </c>
      <c r="I393" s="31">
        <f t="shared" si="19"/>
        <v>-195452.63322326983</v>
      </c>
      <c r="J393" s="31">
        <f t="shared" si="19"/>
        <v>-3.3864544644797678E-11</v>
      </c>
      <c r="K393" s="31">
        <f t="shared" si="19"/>
        <v>-552823.5294117647</v>
      </c>
      <c r="L393" s="22" t="str">
        <v>D4y</v>
      </c>
    </row>
    <row r="394" spans="1:12">
      <c r="A394" s="94"/>
      <c r="B394" s="31">
        <f t="shared" ref="B394:K394" si="20">B248+B261+B273+B285+B297+B309+B321+B333+B345+B357+B369+B381</f>
        <v>-195452.63322326978</v>
      </c>
      <c r="C394" s="31">
        <f t="shared" si="20"/>
        <v>195452.6332232698</v>
      </c>
      <c r="D394" s="47">
        <f t="shared" si="20"/>
        <v>0</v>
      </c>
      <c r="E394" s="47">
        <f t="shared" si="20"/>
        <v>0</v>
      </c>
      <c r="F394" s="59">
        <f t="shared" si="20"/>
        <v>1301099.6920467992</v>
      </c>
      <c r="G394" s="31">
        <f t="shared" si="20"/>
        <v>-195452.63322326978</v>
      </c>
      <c r="H394" s="31">
        <f t="shared" si="20"/>
        <v>-552823.5294117647</v>
      </c>
      <c r="I394" s="47">
        <f t="shared" si="20"/>
        <v>0</v>
      </c>
      <c r="J394" s="47">
        <f t="shared" si="20"/>
        <v>0</v>
      </c>
      <c r="K394" s="47">
        <f t="shared" si="20"/>
        <v>0</v>
      </c>
      <c r="L394" s="22" t="str">
        <v>D6x</v>
      </c>
    </row>
    <row r="395" spans="1:12">
      <c r="A395" s="94"/>
      <c r="B395" s="31">
        <f t="shared" ref="B395:K395" si="21">B249+B262+B274+B286+B298+B310+B322+B334+B346+B358+B370+B382</f>
        <v>195452.6332232698</v>
      </c>
      <c r="C395" s="31">
        <f t="shared" si="21"/>
        <v>-195452.63322326983</v>
      </c>
      <c r="D395" s="47">
        <f t="shared" si="21"/>
        <v>0</v>
      </c>
      <c r="E395" s="47">
        <f t="shared" si="21"/>
        <v>0</v>
      </c>
      <c r="F395" s="31">
        <f t="shared" si="21"/>
        <v>-195452.63322326978</v>
      </c>
      <c r="G395" s="59">
        <f t="shared" si="21"/>
        <v>748276.16263503453</v>
      </c>
      <c r="H395" s="47">
        <f t="shared" si="21"/>
        <v>0</v>
      </c>
      <c r="I395" s="47">
        <f t="shared" si="21"/>
        <v>0</v>
      </c>
      <c r="J395" s="47">
        <f t="shared" si="21"/>
        <v>0</v>
      </c>
      <c r="K395" s="47">
        <f t="shared" si="21"/>
        <v>0</v>
      </c>
      <c r="L395" s="22" t="str">
        <v>D6y</v>
      </c>
    </row>
    <row r="396" spans="1:12">
      <c r="A396" s="94"/>
      <c r="B396" s="31">
        <f t="shared" ref="B396:K396" si="22">B250+B263+B275+B287+B299+B311+B323+B335+B347+B359+B371+B383</f>
        <v>-2.0744547273878928E-27</v>
      </c>
      <c r="C396" s="31">
        <f t="shared" si="22"/>
        <v>-3.3864544644797678E-11</v>
      </c>
      <c r="D396" s="31">
        <f t="shared" si="22"/>
        <v>-195452.63322326978</v>
      </c>
      <c r="E396" s="31">
        <f t="shared" si="22"/>
        <v>195452.6332232698</v>
      </c>
      <c r="F396" s="31">
        <f t="shared" si="22"/>
        <v>-552823.5294117647</v>
      </c>
      <c r="G396" s="47">
        <f t="shared" si="22"/>
        <v>0</v>
      </c>
      <c r="H396" s="59">
        <f t="shared" si="22"/>
        <v>1301099.6920467992</v>
      </c>
      <c r="I396" s="31">
        <f t="shared" si="22"/>
        <v>-195452.63322326978</v>
      </c>
      <c r="J396" s="31">
        <f t="shared" si="22"/>
        <v>-552823.5294117647</v>
      </c>
      <c r="K396" s="47">
        <f t="shared" si="22"/>
        <v>0</v>
      </c>
      <c r="L396" s="22" t="str">
        <v>D7x</v>
      </c>
    </row>
    <row r="397" spans="1:12">
      <c r="A397" s="94"/>
      <c r="B397" s="31">
        <f t="shared" ref="B397:K397" si="23">B251+B264+B276+B288+B300+B312+B324+B336+B348+B360+B372+B384</f>
        <v>-3.3864544644797678E-11</v>
      </c>
      <c r="C397" s="31">
        <f t="shared" si="23"/>
        <v>-552823.5294117647</v>
      </c>
      <c r="D397" s="31">
        <f t="shared" si="23"/>
        <v>195452.6332232698</v>
      </c>
      <c r="E397" s="31">
        <f t="shared" si="23"/>
        <v>-195452.63322326983</v>
      </c>
      <c r="F397" s="47">
        <f t="shared" si="23"/>
        <v>0</v>
      </c>
      <c r="G397" s="47">
        <f t="shared" si="23"/>
        <v>0</v>
      </c>
      <c r="H397" s="31">
        <f t="shared" si="23"/>
        <v>-195452.63322326978</v>
      </c>
      <c r="I397" s="59">
        <f t="shared" si="23"/>
        <v>748276.16263503453</v>
      </c>
      <c r="J397" s="47">
        <f t="shared" si="23"/>
        <v>0</v>
      </c>
      <c r="K397" s="47">
        <f t="shared" si="23"/>
        <v>0</v>
      </c>
      <c r="L397" s="22" t="str">
        <v>D7y</v>
      </c>
    </row>
    <row r="398" spans="1:12">
      <c r="A398" s="94"/>
      <c r="B398" s="47">
        <f t="shared" ref="B398:K398" si="24">B252+B265+B277+B289+B301+B313+B325+B337+B349+B361+B373+B385</f>
        <v>0</v>
      </c>
      <c r="C398" s="47">
        <f t="shared" si="24"/>
        <v>0</v>
      </c>
      <c r="D398" s="31">
        <f t="shared" si="24"/>
        <v>-2.0744547273878928E-27</v>
      </c>
      <c r="E398" s="31">
        <f t="shared" si="24"/>
        <v>-3.3864544644797678E-11</v>
      </c>
      <c r="F398" s="47">
        <f t="shared" si="24"/>
        <v>0</v>
      </c>
      <c r="G398" s="47">
        <f t="shared" si="24"/>
        <v>0</v>
      </c>
      <c r="H398" s="31">
        <f t="shared" si="24"/>
        <v>-552823.5294117647</v>
      </c>
      <c r="I398" s="47">
        <f t="shared" si="24"/>
        <v>0</v>
      </c>
      <c r="J398" s="59">
        <f t="shared" si="24"/>
        <v>552823.5294117647</v>
      </c>
      <c r="K398" s="31">
        <f t="shared" si="24"/>
        <v>3.3864544644797678E-11</v>
      </c>
      <c r="L398" s="22" t="str">
        <v>D8x</v>
      </c>
    </row>
    <row r="399" spans="1:12">
      <c r="A399" s="94"/>
      <c r="B399" s="47">
        <f t="shared" ref="B399:K399" si="25">B253+B266+B278+B290+B302+B314+B326+B338+B350+B362+B374+B386</f>
        <v>0</v>
      </c>
      <c r="C399" s="47">
        <f t="shared" si="25"/>
        <v>0</v>
      </c>
      <c r="D399" s="31">
        <f t="shared" si="25"/>
        <v>-3.3864544644797678E-11</v>
      </c>
      <c r="E399" s="31">
        <f t="shared" si="25"/>
        <v>-552823.5294117647</v>
      </c>
      <c r="F399" s="47">
        <f t="shared" si="25"/>
        <v>0</v>
      </c>
      <c r="G399" s="47">
        <f t="shared" si="25"/>
        <v>0</v>
      </c>
      <c r="H399" s="47">
        <f t="shared" si="25"/>
        <v>0</v>
      </c>
      <c r="I399" s="47">
        <f t="shared" si="25"/>
        <v>0</v>
      </c>
      <c r="J399" s="31">
        <f t="shared" si="25"/>
        <v>3.3864544644797678E-11</v>
      </c>
      <c r="K399" s="59">
        <f t="shared" si="25"/>
        <v>552823.5294117647</v>
      </c>
      <c r="L399" s="22" t="str">
        <v>D8y</v>
      </c>
    </row>
    <row r="401" spans="1:7" s="32" customFormat="1">
      <c r="A401" s="32" t="s">
        <v>107</v>
      </c>
    </row>
    <row r="403" spans="1:7">
      <c r="A403" t="s">
        <v>108</v>
      </c>
    </row>
    <row r="404" spans="1:7" ht="15.75" thickBot="1">
      <c r="A404" s="95" t="s">
        <v>109</v>
      </c>
      <c r="B404" s="60">
        <v>0</v>
      </c>
      <c r="C404" s="25" t="s">
        <v>27</v>
      </c>
      <c r="E404" s="95" t="s">
        <v>112</v>
      </c>
      <c r="F404" s="62">
        <v>0</v>
      </c>
      <c r="G404" s="25" t="s">
        <v>39</v>
      </c>
    </row>
    <row r="405" spans="1:7" ht="15.75" thickBot="1">
      <c r="A405" s="95"/>
      <c r="B405" s="60">
        <f>-F19*F18/2</f>
        <v>-43.35</v>
      </c>
      <c r="C405" s="25" t="s">
        <v>111</v>
      </c>
      <c r="E405" s="95"/>
      <c r="F405" s="63">
        <f>-F19*F18/2</f>
        <v>-43.35</v>
      </c>
      <c r="G405" s="61" t="s">
        <v>113</v>
      </c>
    </row>
    <row r="406" spans="1:7" ht="15.75" thickBot="1">
      <c r="A406" s="95"/>
      <c r="B406" s="60">
        <v>0</v>
      </c>
      <c r="C406" s="25" t="s">
        <v>28</v>
      </c>
      <c r="E406" s="95"/>
      <c r="F406" s="64">
        <v>0</v>
      </c>
      <c r="G406" s="25" t="s">
        <v>44</v>
      </c>
    </row>
    <row r="407" spans="1:7" ht="15.75" thickBot="1">
      <c r="A407" s="95"/>
      <c r="B407" s="60">
        <f>B405</f>
        <v>-43.35</v>
      </c>
      <c r="C407" s="25" t="s">
        <v>110</v>
      </c>
      <c r="E407" s="95"/>
      <c r="F407" s="63">
        <f>F405</f>
        <v>-43.35</v>
      </c>
      <c r="G407" s="61" t="s">
        <v>114</v>
      </c>
    </row>
    <row r="409" spans="1:7" ht="15.75" thickBot="1">
      <c r="A409" t="s">
        <v>115</v>
      </c>
    </row>
    <row r="410" spans="1:7">
      <c r="A410" s="95" t="s">
        <v>117</v>
      </c>
      <c r="B410" s="70">
        <f>-F20</f>
        <v>-45.5</v>
      </c>
      <c r="C410" s="65" t="s">
        <v>114</v>
      </c>
    </row>
    <row r="411" spans="1:7">
      <c r="A411" s="95"/>
      <c r="B411" s="71">
        <f>B410</f>
        <v>-45.5</v>
      </c>
      <c r="C411" s="65" t="s">
        <v>118</v>
      </c>
    </row>
    <row r="412" spans="1:7">
      <c r="A412" s="95"/>
      <c r="B412" s="71">
        <f>B411</f>
        <v>-45.5</v>
      </c>
      <c r="C412" s="65" t="s">
        <v>119</v>
      </c>
    </row>
    <row r="413" spans="1:7" ht="15.75" thickBot="1">
      <c r="A413" s="95"/>
      <c r="B413" s="72">
        <f>B412</f>
        <v>-45.5</v>
      </c>
      <c r="C413" s="65" t="s">
        <v>120</v>
      </c>
    </row>
    <row r="415" spans="1:7" ht="15.75" thickBot="1">
      <c r="A415" t="s">
        <v>122</v>
      </c>
    </row>
    <row r="416" spans="1:7">
      <c r="A416" s="95" t="s">
        <v>123</v>
      </c>
      <c r="B416" s="67">
        <f>F405</f>
        <v>-43.35</v>
      </c>
      <c r="C416" s="65" t="s">
        <v>113</v>
      </c>
    </row>
    <row r="417" spans="1:14">
      <c r="A417" s="95"/>
      <c r="B417" s="68">
        <f>F407+B410</f>
        <v>-88.85</v>
      </c>
      <c r="C417" s="65" t="s">
        <v>114</v>
      </c>
    </row>
    <row r="418" spans="1:14">
      <c r="A418" s="95"/>
      <c r="B418" s="68">
        <f>B411</f>
        <v>-45.5</v>
      </c>
      <c r="C418" s="65" t="s">
        <v>118</v>
      </c>
    </row>
    <row r="419" spans="1:14">
      <c r="A419" s="95"/>
      <c r="B419" s="68">
        <f>B412</f>
        <v>-45.5</v>
      </c>
      <c r="C419" s="65" t="s">
        <v>119</v>
      </c>
    </row>
    <row r="420" spans="1:14" ht="15.75" thickBot="1">
      <c r="A420" s="95"/>
      <c r="B420" s="69">
        <f>B413</f>
        <v>-45.5</v>
      </c>
      <c r="C420" s="65" t="s">
        <v>120</v>
      </c>
    </row>
    <row r="422" spans="1:14" s="32" customFormat="1">
      <c r="A422" s="32" t="s">
        <v>124</v>
      </c>
    </row>
    <row r="423" spans="1:14">
      <c r="A423" s="73" t="s">
        <v>125</v>
      </c>
      <c r="B423" s="73" t="s">
        <v>126</v>
      </c>
      <c r="C423" s="73" t="s">
        <v>127</v>
      </c>
      <c r="D423" s="74" t="s">
        <v>121</v>
      </c>
      <c r="E423" s="73" t="s">
        <v>128</v>
      </c>
    </row>
    <row r="425" spans="1:14">
      <c r="A425" s="46">
        <f t="shared" ref="A425:J425" si="26">B390</f>
        <v>1301099.6920467992</v>
      </c>
      <c r="B425" s="46">
        <f t="shared" si="26"/>
        <v>-195452.63322326978</v>
      </c>
      <c r="C425" s="46">
        <f t="shared" si="26"/>
        <v>-552823.5294117647</v>
      </c>
      <c r="D425" s="46">
        <f t="shared" si="26"/>
        <v>0</v>
      </c>
      <c r="E425" s="46">
        <f t="shared" si="26"/>
        <v>-195452.63322326978</v>
      </c>
      <c r="F425" s="46">
        <f t="shared" si="26"/>
        <v>195452.6332232698</v>
      </c>
      <c r="G425" s="46">
        <f t="shared" si="26"/>
        <v>-2.0744547273878928E-27</v>
      </c>
      <c r="H425" s="46">
        <f t="shared" si="26"/>
        <v>-3.3864544644797678E-11</v>
      </c>
      <c r="I425" s="46">
        <f t="shared" si="26"/>
        <v>0</v>
      </c>
      <c r="J425" s="46">
        <f t="shared" si="26"/>
        <v>0</v>
      </c>
      <c r="K425" s="96" t="s">
        <v>126</v>
      </c>
      <c r="L425" s="75" t="str">
        <f>L390</f>
        <v>D3x</v>
      </c>
      <c r="M425" s="95" t="s">
        <v>121</v>
      </c>
      <c r="N425" s="66">
        <v>0</v>
      </c>
    </row>
    <row r="426" spans="1:14">
      <c r="A426" s="46">
        <f t="shared" ref="A426:J426" si="27">B391</f>
        <v>-195452.63322326978</v>
      </c>
      <c r="B426" s="46">
        <f t="shared" si="27"/>
        <v>748276.16263503453</v>
      </c>
      <c r="C426" s="46">
        <f t="shared" si="27"/>
        <v>0</v>
      </c>
      <c r="D426" s="46">
        <f t="shared" si="27"/>
        <v>0</v>
      </c>
      <c r="E426" s="46">
        <f t="shared" si="27"/>
        <v>195452.6332232698</v>
      </c>
      <c r="F426" s="46">
        <f t="shared" si="27"/>
        <v>-195452.63322326983</v>
      </c>
      <c r="G426" s="46">
        <f t="shared" si="27"/>
        <v>-3.3864544644797678E-11</v>
      </c>
      <c r="H426" s="46">
        <f t="shared" si="27"/>
        <v>-552823.5294117647</v>
      </c>
      <c r="I426" s="46">
        <f t="shared" si="27"/>
        <v>0</v>
      </c>
      <c r="J426" s="46">
        <f t="shared" si="27"/>
        <v>0</v>
      </c>
      <c r="K426" s="96"/>
      <c r="L426" s="75" t="str">
        <f t="shared" ref="L426:L434" si="28">L391</f>
        <v>D3y</v>
      </c>
      <c r="M426" s="95"/>
      <c r="N426" s="66">
        <f>B416</f>
        <v>-43.35</v>
      </c>
    </row>
    <row r="427" spans="1:14">
      <c r="A427" s="46">
        <f t="shared" ref="A427:J427" si="29">B392</f>
        <v>-552823.5294117647</v>
      </c>
      <c r="B427" s="46">
        <f t="shared" si="29"/>
        <v>0</v>
      </c>
      <c r="C427" s="46">
        <f t="shared" si="29"/>
        <v>748276.16263503442</v>
      </c>
      <c r="D427" s="46">
        <f t="shared" si="29"/>
        <v>-195452.63322326978</v>
      </c>
      <c r="E427" s="46">
        <f t="shared" si="29"/>
        <v>0</v>
      </c>
      <c r="F427" s="46">
        <f t="shared" si="29"/>
        <v>0</v>
      </c>
      <c r="G427" s="46">
        <f t="shared" si="29"/>
        <v>-195452.63322326978</v>
      </c>
      <c r="H427" s="46">
        <f t="shared" si="29"/>
        <v>195452.6332232698</v>
      </c>
      <c r="I427" s="46">
        <f t="shared" si="29"/>
        <v>-2.0744547273878928E-27</v>
      </c>
      <c r="J427" s="46">
        <f t="shared" si="29"/>
        <v>-3.3864544644797678E-11</v>
      </c>
      <c r="K427" s="96"/>
      <c r="L427" s="75" t="str">
        <f t="shared" si="28"/>
        <v>D4x</v>
      </c>
      <c r="M427" s="95"/>
      <c r="N427" s="66">
        <v>0</v>
      </c>
    </row>
    <row r="428" spans="1:14">
      <c r="A428" s="46">
        <f t="shared" ref="A428:J428" si="30">B393</f>
        <v>0</v>
      </c>
      <c r="B428" s="46">
        <f t="shared" si="30"/>
        <v>0</v>
      </c>
      <c r="C428" s="46">
        <f t="shared" si="30"/>
        <v>-195452.63322326978</v>
      </c>
      <c r="D428" s="46">
        <f t="shared" si="30"/>
        <v>748276.16263503453</v>
      </c>
      <c r="E428" s="46">
        <f t="shared" si="30"/>
        <v>0</v>
      </c>
      <c r="F428" s="46">
        <f t="shared" si="30"/>
        <v>0</v>
      </c>
      <c r="G428" s="46">
        <f t="shared" si="30"/>
        <v>195452.6332232698</v>
      </c>
      <c r="H428" s="46">
        <f t="shared" si="30"/>
        <v>-195452.63322326983</v>
      </c>
      <c r="I428" s="46">
        <f t="shared" si="30"/>
        <v>-3.3864544644797678E-11</v>
      </c>
      <c r="J428" s="46">
        <f t="shared" si="30"/>
        <v>-552823.5294117647</v>
      </c>
      <c r="K428" s="96"/>
      <c r="L428" s="75" t="str">
        <f t="shared" si="28"/>
        <v>D4y</v>
      </c>
      <c r="M428" s="95"/>
      <c r="N428" s="66">
        <f>B417</f>
        <v>-88.85</v>
      </c>
    </row>
    <row r="429" spans="1:14">
      <c r="A429" s="46">
        <f t="shared" ref="A429:J429" si="31">B394</f>
        <v>-195452.63322326978</v>
      </c>
      <c r="B429" s="46">
        <f t="shared" si="31"/>
        <v>195452.6332232698</v>
      </c>
      <c r="C429" s="46">
        <f t="shared" si="31"/>
        <v>0</v>
      </c>
      <c r="D429" s="46">
        <f t="shared" si="31"/>
        <v>0</v>
      </c>
      <c r="E429" s="46">
        <f t="shared" si="31"/>
        <v>1301099.6920467992</v>
      </c>
      <c r="F429" s="46">
        <f t="shared" si="31"/>
        <v>-195452.63322326978</v>
      </c>
      <c r="G429" s="46">
        <f t="shared" si="31"/>
        <v>-552823.5294117647</v>
      </c>
      <c r="H429" s="46">
        <f t="shared" si="31"/>
        <v>0</v>
      </c>
      <c r="I429" s="46">
        <f t="shared" si="31"/>
        <v>0</v>
      </c>
      <c r="J429" s="46">
        <f t="shared" si="31"/>
        <v>0</v>
      </c>
      <c r="K429" s="96"/>
      <c r="L429" s="75" t="str">
        <f t="shared" si="28"/>
        <v>D6x</v>
      </c>
      <c r="M429" s="95"/>
      <c r="N429" s="66">
        <v>0</v>
      </c>
    </row>
    <row r="430" spans="1:14">
      <c r="A430" s="46">
        <f t="shared" ref="A430:J430" si="32">B395</f>
        <v>195452.6332232698</v>
      </c>
      <c r="B430" s="46">
        <f t="shared" si="32"/>
        <v>-195452.63322326983</v>
      </c>
      <c r="C430" s="46">
        <f t="shared" si="32"/>
        <v>0</v>
      </c>
      <c r="D430" s="46">
        <f t="shared" si="32"/>
        <v>0</v>
      </c>
      <c r="E430" s="46">
        <f t="shared" si="32"/>
        <v>-195452.63322326978</v>
      </c>
      <c r="F430" s="46">
        <f t="shared" si="32"/>
        <v>748276.16263503453</v>
      </c>
      <c r="G430" s="46">
        <f t="shared" si="32"/>
        <v>0</v>
      </c>
      <c r="H430" s="46">
        <f t="shared" si="32"/>
        <v>0</v>
      </c>
      <c r="I430" s="46">
        <f t="shared" si="32"/>
        <v>0</v>
      </c>
      <c r="J430" s="46">
        <f t="shared" si="32"/>
        <v>0</v>
      </c>
      <c r="K430" s="96"/>
      <c r="L430" s="75" t="str">
        <f t="shared" si="28"/>
        <v>D6y</v>
      </c>
      <c r="M430" s="95"/>
      <c r="N430" s="66">
        <f>B418</f>
        <v>-45.5</v>
      </c>
    </row>
    <row r="431" spans="1:14">
      <c r="A431" s="46">
        <f t="shared" ref="A431:J431" si="33">B396</f>
        <v>-2.0744547273878928E-27</v>
      </c>
      <c r="B431" s="46">
        <f t="shared" si="33"/>
        <v>-3.3864544644797678E-11</v>
      </c>
      <c r="C431" s="46">
        <f t="shared" si="33"/>
        <v>-195452.63322326978</v>
      </c>
      <c r="D431" s="46">
        <f t="shared" si="33"/>
        <v>195452.6332232698</v>
      </c>
      <c r="E431" s="46">
        <f t="shared" si="33"/>
        <v>-552823.5294117647</v>
      </c>
      <c r="F431" s="46">
        <f t="shared" si="33"/>
        <v>0</v>
      </c>
      <c r="G431" s="46">
        <f t="shared" si="33"/>
        <v>1301099.6920467992</v>
      </c>
      <c r="H431" s="46">
        <f t="shared" si="33"/>
        <v>-195452.63322326978</v>
      </c>
      <c r="I431" s="46">
        <f t="shared" si="33"/>
        <v>-552823.5294117647</v>
      </c>
      <c r="J431" s="46">
        <f t="shared" si="33"/>
        <v>0</v>
      </c>
      <c r="K431" s="96"/>
      <c r="L431" s="75" t="str">
        <f t="shared" si="28"/>
        <v>D7x</v>
      </c>
      <c r="M431" s="95"/>
      <c r="N431" s="66">
        <v>0</v>
      </c>
    </row>
    <row r="432" spans="1:14">
      <c r="A432" s="46">
        <f t="shared" ref="A432:J432" si="34">B397</f>
        <v>-3.3864544644797678E-11</v>
      </c>
      <c r="B432" s="46">
        <f t="shared" si="34"/>
        <v>-552823.5294117647</v>
      </c>
      <c r="C432" s="46">
        <f t="shared" si="34"/>
        <v>195452.6332232698</v>
      </c>
      <c r="D432" s="46">
        <f t="shared" si="34"/>
        <v>-195452.63322326983</v>
      </c>
      <c r="E432" s="46">
        <f t="shared" si="34"/>
        <v>0</v>
      </c>
      <c r="F432" s="46">
        <f t="shared" si="34"/>
        <v>0</v>
      </c>
      <c r="G432" s="46">
        <f t="shared" si="34"/>
        <v>-195452.63322326978</v>
      </c>
      <c r="H432" s="46">
        <f t="shared" si="34"/>
        <v>748276.16263503453</v>
      </c>
      <c r="I432" s="46">
        <f t="shared" si="34"/>
        <v>0</v>
      </c>
      <c r="J432" s="46">
        <f t="shared" si="34"/>
        <v>0</v>
      </c>
      <c r="K432" s="96"/>
      <c r="L432" s="75" t="str">
        <f t="shared" si="28"/>
        <v>D7y</v>
      </c>
      <c r="M432" s="95"/>
      <c r="N432" s="66">
        <f>B419</f>
        <v>-45.5</v>
      </c>
    </row>
    <row r="433" spans="1:14">
      <c r="A433" s="46">
        <f t="shared" ref="A433:J433" si="35">B398</f>
        <v>0</v>
      </c>
      <c r="B433" s="46">
        <f t="shared" si="35"/>
        <v>0</v>
      </c>
      <c r="C433" s="46">
        <f t="shared" si="35"/>
        <v>-2.0744547273878928E-27</v>
      </c>
      <c r="D433" s="46">
        <f t="shared" si="35"/>
        <v>-3.3864544644797678E-11</v>
      </c>
      <c r="E433" s="46">
        <f t="shared" si="35"/>
        <v>0</v>
      </c>
      <c r="F433" s="46">
        <f t="shared" si="35"/>
        <v>0</v>
      </c>
      <c r="G433" s="46">
        <f t="shared" si="35"/>
        <v>-552823.5294117647</v>
      </c>
      <c r="H433" s="46">
        <f t="shared" si="35"/>
        <v>0</v>
      </c>
      <c r="I433" s="46">
        <f t="shared" si="35"/>
        <v>552823.5294117647</v>
      </c>
      <c r="J433" s="46">
        <f t="shared" si="35"/>
        <v>3.3864544644797678E-11</v>
      </c>
      <c r="K433" s="96"/>
      <c r="L433" s="75" t="str">
        <f t="shared" si="28"/>
        <v>D8x</v>
      </c>
      <c r="M433" s="95"/>
      <c r="N433" s="66">
        <v>0</v>
      </c>
    </row>
    <row r="434" spans="1:14">
      <c r="A434" s="46">
        <f t="shared" ref="A434:J434" si="36">B399</f>
        <v>0</v>
      </c>
      <c r="B434" s="46">
        <f t="shared" si="36"/>
        <v>0</v>
      </c>
      <c r="C434" s="46">
        <f t="shared" si="36"/>
        <v>-3.3864544644797678E-11</v>
      </c>
      <c r="D434" s="46">
        <f t="shared" si="36"/>
        <v>-552823.5294117647</v>
      </c>
      <c r="E434" s="46">
        <f t="shared" si="36"/>
        <v>0</v>
      </c>
      <c r="F434" s="46">
        <f t="shared" si="36"/>
        <v>0</v>
      </c>
      <c r="G434" s="46">
        <f t="shared" si="36"/>
        <v>0</v>
      </c>
      <c r="H434" s="46">
        <f t="shared" si="36"/>
        <v>0</v>
      </c>
      <c r="I434" s="46">
        <f t="shared" si="36"/>
        <v>3.3864544644797678E-11</v>
      </c>
      <c r="J434" s="46">
        <f t="shared" si="36"/>
        <v>552823.5294117647</v>
      </c>
      <c r="K434" s="96"/>
      <c r="L434" s="75" t="str">
        <f t="shared" si="28"/>
        <v>D8y</v>
      </c>
      <c r="M434" s="95"/>
      <c r="N434" s="66">
        <f>B420</f>
        <v>-45.5</v>
      </c>
    </row>
    <row r="436" spans="1:14">
      <c r="A436" s="31" t="str">
        <f>L425</f>
        <v>D3x</v>
      </c>
      <c r="B436" s="96" t="s">
        <v>121</v>
      </c>
      <c r="C436" s="60">
        <f t="array" ref="C436:L445">MINVERSE(B390:K399)</f>
        <v>1.8088955096829111E-6</v>
      </c>
      <c r="D436" s="60">
        <v>1.8088955096829094E-6</v>
      </c>
      <c r="E436" s="60">
        <v>1.8088955096829117E-6</v>
      </c>
      <c r="F436" s="60">
        <v>3.6177910193658192E-6</v>
      </c>
      <c r="G436" s="60">
        <v>1.2041934006459741E-22</v>
      </c>
      <c r="H436" s="60">
        <v>-1.6624270586875069E-22</v>
      </c>
      <c r="I436" s="60">
        <v>1.5676699252365974E-22</v>
      </c>
      <c r="J436" s="60">
        <v>1.80889550968291E-6</v>
      </c>
      <c r="K436" s="60">
        <v>1.5044985029359913E-22</v>
      </c>
      <c r="L436" s="60">
        <v>3.6177910193658209E-6</v>
      </c>
      <c r="M436" s="96" t="s">
        <v>126</v>
      </c>
      <c r="N436" s="66">
        <f>N425</f>
        <v>0</v>
      </c>
    </row>
    <row r="437" spans="1:14">
      <c r="A437" s="31" t="str">
        <f t="shared" ref="A437:A444" si="37">L426</f>
        <v>D3y</v>
      </c>
      <c r="B437" s="96"/>
      <c r="C437" s="60">
        <v>1.80889550968291E-6</v>
      </c>
      <c r="D437" s="60">
        <v>1.0543015654467454E-5</v>
      </c>
      <c r="E437" s="60">
        <v>1.8088955096829117E-6</v>
      </c>
      <c r="F437" s="60">
        <v>1.4160806673833275E-5</v>
      </c>
      <c r="G437" s="60">
        <v>-1.8088955096829098E-6</v>
      </c>
      <c r="H437" s="60">
        <v>1.8088955096829111E-6</v>
      </c>
      <c r="I437" s="60">
        <v>-1.8088955096829098E-6</v>
      </c>
      <c r="J437" s="60">
        <v>1.0543015654467459E-5</v>
      </c>
      <c r="K437" s="60">
        <v>-1.8088955096829098E-6</v>
      </c>
      <c r="L437" s="60">
        <v>1.4160806673833275E-5</v>
      </c>
      <c r="M437" s="96"/>
      <c r="N437" s="66">
        <f t="shared" ref="N437:N445" si="38">N426</f>
        <v>-43.35</v>
      </c>
    </row>
    <row r="438" spans="1:14">
      <c r="A438" s="31" t="str">
        <f t="shared" si="37"/>
        <v>D4x</v>
      </c>
      <c r="B438" s="96"/>
      <c r="C438" s="60">
        <v>1.8088955096829111E-6</v>
      </c>
      <c r="D438" s="60">
        <v>1.8088955096829094E-6</v>
      </c>
      <c r="E438" s="60">
        <v>3.617791019365823E-6</v>
      </c>
      <c r="F438" s="60">
        <v>5.4266865290487305E-6</v>
      </c>
      <c r="G438" s="60">
        <v>1.4246726502879289E-22</v>
      </c>
      <c r="H438" s="60">
        <v>-3.1915249854637406E-22</v>
      </c>
      <c r="I438" s="60">
        <v>1.8615435687296949E-22</v>
      </c>
      <c r="J438" s="60">
        <v>1.8088955096829096E-6</v>
      </c>
      <c r="K438" s="60">
        <v>1.861543568729694E-22</v>
      </c>
      <c r="L438" s="60">
        <v>5.4266865290487313E-6</v>
      </c>
      <c r="M438" s="96"/>
      <c r="N438" s="66">
        <f t="shared" si="38"/>
        <v>0</v>
      </c>
    </row>
    <row r="439" spans="1:14">
      <c r="A439" s="31" t="str">
        <f t="shared" si="37"/>
        <v>D4y</v>
      </c>
      <c r="B439" s="96"/>
      <c r="C439" s="60">
        <v>3.6177910193658209E-6</v>
      </c>
      <c r="D439" s="60">
        <v>1.4160806673833273E-5</v>
      </c>
      <c r="E439" s="60">
        <v>5.4266865290487347E-6</v>
      </c>
      <c r="F439" s="60">
        <v>3.1939404367032378E-5</v>
      </c>
      <c r="G439" s="60">
        <v>-3.6177910193658196E-6</v>
      </c>
      <c r="H439" s="60">
        <v>1.80889550968291E-6</v>
      </c>
      <c r="I439" s="60">
        <v>-5.4266865290487313E-6</v>
      </c>
      <c r="J439" s="60">
        <v>1.5969702183516189E-5</v>
      </c>
      <c r="K439" s="60">
        <v>-5.4266865290487313E-6</v>
      </c>
      <c r="L439" s="60">
        <v>3.1939404367032378E-5</v>
      </c>
      <c r="M439" s="96"/>
      <c r="N439" s="66">
        <f t="shared" si="38"/>
        <v>-88.85</v>
      </c>
    </row>
    <row r="440" spans="1:14">
      <c r="A440" s="31" t="str">
        <f t="shared" si="37"/>
        <v>D6x</v>
      </c>
      <c r="B440" s="96"/>
      <c r="C440" s="60">
        <v>1.1334738797070303E-23</v>
      </c>
      <c r="D440" s="60">
        <v>-1.8088955096829096E-6</v>
      </c>
      <c r="E440" s="60">
        <v>-2.8336846992675758E-22</v>
      </c>
      <c r="F440" s="60">
        <v>-3.61779101936582E-6</v>
      </c>
      <c r="G440" s="60">
        <v>1.8088955096829106E-6</v>
      </c>
      <c r="H440" s="60">
        <v>5.6673693985351516E-23</v>
      </c>
      <c r="I440" s="60">
        <v>1.8088955096829106E-6</v>
      </c>
      <c r="J440" s="60">
        <v>-1.80889550968291E-6</v>
      </c>
      <c r="K440" s="60">
        <v>1.8088955096829106E-6</v>
      </c>
      <c r="L440" s="60">
        <v>-3.6177910193658209E-6</v>
      </c>
      <c r="M440" s="96"/>
      <c r="N440" s="66">
        <f t="shared" si="38"/>
        <v>0</v>
      </c>
    </row>
    <row r="441" spans="1:14">
      <c r="A441" s="31" t="str">
        <f t="shared" si="37"/>
        <v>D6y</v>
      </c>
      <c r="B441" s="96"/>
      <c r="C441" s="60">
        <v>-2.5231377059296187E-22</v>
      </c>
      <c r="D441" s="60">
        <v>1.8088955096829102E-6</v>
      </c>
      <c r="E441" s="60">
        <v>-2.1026147549413489E-23</v>
      </c>
      <c r="F441" s="60">
        <v>1.8088955096829102E-6</v>
      </c>
      <c r="G441" s="60">
        <v>2.1026147549413489E-23</v>
      </c>
      <c r="H441" s="60">
        <v>1.8088955096829115E-6</v>
      </c>
      <c r="I441" s="60">
        <v>6.3078442648240467E-23</v>
      </c>
      <c r="J441" s="60">
        <v>1.8088955096829109E-6</v>
      </c>
      <c r="K441" s="60">
        <v>1.0513073774706743E-22</v>
      </c>
      <c r="L441" s="60">
        <v>1.80889550968291E-6</v>
      </c>
      <c r="M441" s="96"/>
      <c r="N441" s="66">
        <f t="shared" si="38"/>
        <v>-45.5</v>
      </c>
    </row>
    <row r="442" spans="1:14">
      <c r="A442" s="31" t="str">
        <f t="shared" si="37"/>
        <v>D7x</v>
      </c>
      <c r="B442" s="96"/>
      <c r="C442" s="60">
        <v>-1.1889684634265968E-22</v>
      </c>
      <c r="D442" s="60">
        <v>-1.80889550968291E-6</v>
      </c>
      <c r="E442" s="60">
        <v>-5.3503580854196849E-22</v>
      </c>
      <c r="F442" s="60">
        <v>-5.4266865290487321E-6</v>
      </c>
      <c r="G442" s="60">
        <v>1.8088955096829106E-6</v>
      </c>
      <c r="H442" s="60">
        <v>8.9172634756994745E-23</v>
      </c>
      <c r="I442" s="60">
        <v>3.6177910193658226E-6</v>
      </c>
      <c r="J442" s="60">
        <v>-1.8088955096829102E-6</v>
      </c>
      <c r="K442" s="60">
        <v>3.6177910193658226E-6</v>
      </c>
      <c r="L442" s="60">
        <v>-5.426686529048733E-6</v>
      </c>
      <c r="M442" s="96"/>
      <c r="N442" s="66">
        <f t="shared" si="38"/>
        <v>0</v>
      </c>
    </row>
    <row r="443" spans="1:14">
      <c r="A443" s="31" t="str">
        <f>L432</f>
        <v>D7y</v>
      </c>
      <c r="B443" s="96"/>
      <c r="C443" s="60">
        <v>1.8088955096829098E-6</v>
      </c>
      <c r="D443" s="60">
        <v>1.0543015654467454E-5</v>
      </c>
      <c r="E443" s="60">
        <v>1.8088955096829117E-6</v>
      </c>
      <c r="F443" s="60">
        <v>1.5969702183516186E-5</v>
      </c>
      <c r="G443" s="60">
        <v>-1.8088955096829094E-6</v>
      </c>
      <c r="H443" s="60">
        <v>1.8088955096829106E-6</v>
      </c>
      <c r="I443" s="60">
        <v>-1.8088955096829096E-6</v>
      </c>
      <c r="J443" s="60">
        <v>1.2351911164150368E-5</v>
      </c>
      <c r="K443" s="60">
        <v>-1.8088955096829096E-6</v>
      </c>
      <c r="L443" s="60">
        <v>1.5969702183516186E-5</v>
      </c>
      <c r="M443" s="96"/>
      <c r="N443" s="66">
        <f t="shared" si="38"/>
        <v>-45.5</v>
      </c>
    </row>
    <row r="444" spans="1:14">
      <c r="A444" s="31" t="str">
        <f t="shared" si="37"/>
        <v>D8x</v>
      </c>
      <c r="B444" s="96"/>
      <c r="C444" s="60">
        <v>-1.2640116125404464E-22</v>
      </c>
      <c r="D444" s="60">
        <v>-1.80889550968291E-6</v>
      </c>
      <c r="E444" s="60">
        <v>-6.3200580627022322E-22</v>
      </c>
      <c r="F444" s="60">
        <v>-5.4266865290487321E-6</v>
      </c>
      <c r="G444" s="60">
        <v>1.8088955096829106E-6</v>
      </c>
      <c r="H444" s="60">
        <v>6.3200580627022319E-23</v>
      </c>
      <c r="I444" s="60">
        <v>3.6177910193658226E-6</v>
      </c>
      <c r="J444" s="60">
        <v>-1.8088955096829106E-6</v>
      </c>
      <c r="K444" s="60">
        <v>5.4266865290487338E-6</v>
      </c>
      <c r="L444" s="60">
        <v>-5.426686529048733E-6</v>
      </c>
      <c r="M444" s="96"/>
      <c r="N444" s="66">
        <f t="shared" si="38"/>
        <v>0</v>
      </c>
    </row>
    <row r="445" spans="1:14">
      <c r="A445" s="31" t="str">
        <f>L434</f>
        <v>D8y</v>
      </c>
      <c r="B445" s="96"/>
      <c r="C445" s="60">
        <v>3.6177910193658213E-6</v>
      </c>
      <c r="D445" s="60">
        <v>1.4160806673833275E-5</v>
      </c>
      <c r="E445" s="60">
        <v>5.4266865290487355E-6</v>
      </c>
      <c r="F445" s="60">
        <v>3.1939404367032378E-5</v>
      </c>
      <c r="G445" s="60">
        <v>-3.6177910193658196E-6</v>
      </c>
      <c r="H445" s="60">
        <v>1.8088955096829102E-6</v>
      </c>
      <c r="I445" s="60">
        <v>-5.4266865290487313E-6</v>
      </c>
      <c r="J445" s="60">
        <v>1.5969702183516189E-5</v>
      </c>
      <c r="K445" s="60">
        <v>-5.4266865290487321E-6</v>
      </c>
      <c r="L445" s="60">
        <v>3.3748299876715293E-5</v>
      </c>
      <c r="M445" s="96"/>
      <c r="N445" s="66">
        <f t="shared" si="38"/>
        <v>-45.5</v>
      </c>
    </row>
    <row r="447" spans="1:14">
      <c r="A447" s="31" t="str">
        <f>A436</f>
        <v>D3x</v>
      </c>
      <c r="B447" s="96" t="s">
        <v>121</v>
      </c>
      <c r="C447" s="76">
        <f t="array" ref="C447:C456">MMULT(C436:L445,N436:N445)</f>
        <v>-6.4677058948712433E-4</v>
      </c>
      <c r="D447" s="22" t="s">
        <v>12</v>
      </c>
    </row>
    <row r="448" spans="1:14">
      <c r="A448" s="31" t="str">
        <f t="shared" ref="A448:A456" si="39">A437</f>
        <v>D3y</v>
      </c>
      <c r="B448" s="96"/>
      <c r="C448" s="76">
        <v>-2.9215560632195061E-3</v>
      </c>
      <c r="D448" s="22" t="s">
        <v>12</v>
      </c>
    </row>
    <row r="449" spans="1:8">
      <c r="A449" s="31" t="str">
        <f t="shared" si="39"/>
        <v>D4x</v>
      </c>
      <c r="B449" s="96"/>
      <c r="C449" s="76">
        <v>-8.8979570121302349E-4</v>
      </c>
      <c r="D449" s="22" t="s">
        <v>12</v>
      </c>
    </row>
    <row r="450" spans="1:8">
      <c r="A450" s="31" t="str">
        <f t="shared" si="39"/>
        <v>D4y</v>
      </c>
      <c r="B450" s="96"/>
      <c r="C450" s="76">
        <v>-5.7138561410620308E-3</v>
      </c>
      <c r="D450" s="22" t="s">
        <v>12</v>
      </c>
    </row>
    <row r="451" spans="1:8">
      <c r="A451" s="31" t="str">
        <f t="shared" si="39"/>
        <v>D6x</v>
      </c>
      <c r="B451" s="96"/>
      <c r="C451" s="76">
        <v>6.4677058948712455E-4</v>
      </c>
      <c r="D451" s="22" t="s">
        <v>12</v>
      </c>
    </row>
    <row r="452" spans="1:8">
      <c r="A452" s="31" t="str">
        <f t="shared" si="39"/>
        <v>D6y</v>
      </c>
      <c r="B452" s="96"/>
      <c r="C452" s="76">
        <v>-4.8605022345179805E-4</v>
      </c>
      <c r="D452" s="22" t="s">
        <v>12</v>
      </c>
    </row>
    <row r="453" spans="1:8">
      <c r="A453" s="31" t="str">
        <f t="shared" si="39"/>
        <v>D7x</v>
      </c>
      <c r="B453" s="96"/>
      <c r="C453" s="76">
        <v>8.8979570121302371E-4</v>
      </c>
      <c r="D453" s="22" t="s">
        <v>12</v>
      </c>
    </row>
    <row r="454" spans="1:8">
      <c r="A454" s="31" t="str">
        <f t="shared" si="39"/>
        <v>D7y</v>
      </c>
      <c r="B454" s="96"/>
      <c r="C454" s="76">
        <v>-3.2468859206359777E-3</v>
      </c>
      <c r="D454" s="22" t="s">
        <v>12</v>
      </c>
    </row>
    <row r="455" spans="1:8">
      <c r="A455" s="31" t="str">
        <f t="shared" si="39"/>
        <v>D8x</v>
      </c>
      <c r="B455" s="96"/>
      <c r="C455" s="76">
        <v>8.8979570121302371E-4</v>
      </c>
      <c r="D455" s="22" t="s">
        <v>12</v>
      </c>
    </row>
    <row r="456" spans="1:8">
      <c r="A456" s="31" t="str">
        <f t="shared" si="39"/>
        <v>D8y</v>
      </c>
      <c r="B456" s="96"/>
      <c r="C456" s="76">
        <v>-5.7961608867526035E-3</v>
      </c>
      <c r="D456" s="22" t="s">
        <v>12</v>
      </c>
    </row>
    <row r="458" spans="1:8" s="32" customFormat="1">
      <c r="A458" s="32" t="s">
        <v>129</v>
      </c>
    </row>
    <row r="459" spans="1:8">
      <c r="A459" s="78" t="s">
        <v>116</v>
      </c>
      <c r="B459" s="79" t="s">
        <v>121</v>
      </c>
      <c r="C459" s="78" t="s">
        <v>130</v>
      </c>
      <c r="D459" s="78" t="s">
        <v>131</v>
      </c>
      <c r="E459" s="78"/>
      <c r="F459" s="77"/>
      <c r="G459" s="77"/>
      <c r="H459" s="77"/>
    </row>
    <row r="460" spans="1:8">
      <c r="A460" s="78"/>
      <c r="B460" s="79" t="s">
        <v>121</v>
      </c>
      <c r="C460" s="78" t="s">
        <v>130</v>
      </c>
      <c r="D460" s="78" t="s">
        <v>132</v>
      </c>
      <c r="E460" s="78" t="s">
        <v>133</v>
      </c>
      <c r="F460" s="77"/>
      <c r="G460" s="77"/>
      <c r="H460" s="77"/>
    </row>
    <row r="466" spans="1:12" s="20" customFormat="1" ht="13.5" customHeight="1">
      <c r="A466" s="20" t="s">
        <v>22</v>
      </c>
      <c r="E466" s="80" t="s">
        <v>29</v>
      </c>
      <c r="F466" s="80">
        <v>0</v>
      </c>
    </row>
    <row r="467" spans="1:12">
      <c r="A467" s="22" t="s">
        <v>134</v>
      </c>
      <c r="B467" s="94" t="s">
        <v>121</v>
      </c>
      <c r="C467" s="29">
        <f t="array" ref="C467:D468">B59:C60</f>
        <v>552823.5294117647</v>
      </c>
      <c r="D467" s="29">
        <v>-552823.5294117647</v>
      </c>
      <c r="E467" s="96" t="s">
        <v>126</v>
      </c>
      <c r="F467" s="45">
        <f>COS(RADIANS(F466))</f>
        <v>1</v>
      </c>
      <c r="G467" s="45">
        <f>SIN(RADIANS(F466))</f>
        <v>0</v>
      </c>
      <c r="H467" s="45">
        <v>0</v>
      </c>
      <c r="I467" s="45">
        <v>0</v>
      </c>
      <c r="J467" s="96" t="s">
        <v>126</v>
      </c>
      <c r="K467" s="60">
        <v>0</v>
      </c>
      <c r="L467" t="s">
        <v>33</v>
      </c>
    </row>
    <row r="468" spans="1:12">
      <c r="A468" s="22" t="s">
        <v>135</v>
      </c>
      <c r="B468" s="94"/>
      <c r="C468" s="29">
        <v>-552823.5294117647</v>
      </c>
      <c r="D468" s="29">
        <v>552823.5294117647</v>
      </c>
      <c r="E468" s="96"/>
      <c r="F468" s="45">
        <v>0</v>
      </c>
      <c r="G468" s="45">
        <v>0</v>
      </c>
      <c r="H468" s="45">
        <f>F467</f>
        <v>1</v>
      </c>
      <c r="I468" s="45">
        <f>G467</f>
        <v>0</v>
      </c>
      <c r="J468" s="96"/>
      <c r="K468" s="60">
        <v>0</v>
      </c>
      <c r="L468" t="s">
        <v>34</v>
      </c>
    </row>
    <row r="469" spans="1:12">
      <c r="K469" s="60">
        <v>0</v>
      </c>
      <c r="L469" t="s">
        <v>35</v>
      </c>
    </row>
    <row r="470" spans="1:12">
      <c r="B470" s="94" t="s">
        <v>121</v>
      </c>
      <c r="C470" s="29">
        <f>C467</f>
        <v>552823.5294117647</v>
      </c>
      <c r="D470" s="29">
        <f>D467</f>
        <v>-552823.5294117647</v>
      </c>
      <c r="E470" s="96" t="s">
        <v>126</v>
      </c>
      <c r="F470" s="66">
        <f t="array" ref="F470:F471">MMULT(F467:I468,K467:K470)</f>
        <v>0</v>
      </c>
      <c r="K470" s="60">
        <v>0</v>
      </c>
      <c r="L470" t="s">
        <v>36</v>
      </c>
    </row>
    <row r="471" spans="1:12">
      <c r="B471" s="94"/>
      <c r="C471" s="29">
        <f>C468</f>
        <v>-552823.5294117647</v>
      </c>
      <c r="D471" s="29">
        <f>D468</f>
        <v>552823.5294117647</v>
      </c>
      <c r="E471" s="96"/>
      <c r="F471" s="66">
        <v>0</v>
      </c>
    </row>
    <row r="473" spans="1:12">
      <c r="A473" s="22" t="s">
        <v>134</v>
      </c>
      <c r="B473" s="94" t="s">
        <v>121</v>
      </c>
      <c r="C473" s="66">
        <f t="array" ref="C473:C474">MMULT(C470:D471,F470:F471)</f>
        <v>0</v>
      </c>
      <c r="D473" t="s">
        <v>16</v>
      </c>
      <c r="E473" t="str">
        <f>IF(C473&gt;0,"kanan",IF(C473=0," ","kiri"))</f>
        <v xml:space="preserve"> </v>
      </c>
    </row>
    <row r="474" spans="1:12">
      <c r="A474" s="22" t="s">
        <v>135</v>
      </c>
      <c r="B474" s="94"/>
      <c r="C474" s="66">
        <v>0</v>
      </c>
      <c r="D474" t="s">
        <v>16</v>
      </c>
      <c r="E474" t="str">
        <f>IF(C474&gt;0,"kanan",IF(C474=0," ","kiri"))</f>
        <v xml:space="preserve"> </v>
      </c>
    </row>
    <row r="476" spans="1:12" s="20" customFormat="1">
      <c r="A476" s="20" t="s">
        <v>37</v>
      </c>
      <c r="E476" s="80" t="s">
        <v>29</v>
      </c>
      <c r="F476" s="80">
        <v>0</v>
      </c>
    </row>
    <row r="477" spans="1:12">
      <c r="A477" s="22" t="s">
        <v>135</v>
      </c>
      <c r="B477" s="94" t="s">
        <v>121</v>
      </c>
      <c r="C477" s="29">
        <f t="array" ref="C477:D478">B74:C75</f>
        <v>552823.5294117647</v>
      </c>
      <c r="D477" s="29">
        <v>-552823.5294117647</v>
      </c>
      <c r="E477" s="96" t="s">
        <v>126</v>
      </c>
      <c r="F477" s="45">
        <f>COS(RADIANS(F476))</f>
        <v>1</v>
      </c>
      <c r="G477" s="45">
        <f>SIN(RADIANS(F476))</f>
        <v>0</v>
      </c>
      <c r="H477" s="45">
        <v>0</v>
      </c>
      <c r="I477" s="45">
        <v>0</v>
      </c>
      <c r="J477" s="96" t="s">
        <v>126</v>
      </c>
      <c r="K477" s="60">
        <v>0</v>
      </c>
      <c r="L477" t="s">
        <v>35</v>
      </c>
    </row>
    <row r="478" spans="1:12">
      <c r="A478" s="22" t="s">
        <v>136</v>
      </c>
      <c r="B478" s="94"/>
      <c r="C478" s="29">
        <v>-552823.5294117647</v>
      </c>
      <c r="D478" s="29">
        <v>552823.5294117647</v>
      </c>
      <c r="E478" s="96"/>
      <c r="F478" s="45">
        <v>0</v>
      </c>
      <c r="G478" s="45">
        <v>0</v>
      </c>
      <c r="H478" s="45">
        <f>F477</f>
        <v>1</v>
      </c>
      <c r="I478" s="45">
        <f>G477</f>
        <v>0</v>
      </c>
      <c r="J478" s="96"/>
      <c r="K478" s="60">
        <v>0</v>
      </c>
      <c r="L478" t="s">
        <v>36</v>
      </c>
    </row>
    <row r="479" spans="1:12">
      <c r="K479" s="81">
        <f>C447</f>
        <v>-6.4677058948712433E-4</v>
      </c>
      <c r="L479" t="s">
        <v>42</v>
      </c>
    </row>
    <row r="480" spans="1:12">
      <c r="B480" s="94" t="s">
        <v>121</v>
      </c>
      <c r="C480" s="29">
        <f>C477</f>
        <v>552823.5294117647</v>
      </c>
      <c r="D480" s="29">
        <f>D477</f>
        <v>-552823.5294117647</v>
      </c>
      <c r="E480" s="96" t="s">
        <v>126</v>
      </c>
      <c r="F480" s="66">
        <f t="array" ref="F480:F481">MMULT(F477:I478,K477:K480)</f>
        <v>0</v>
      </c>
      <c r="K480" s="81">
        <f>C448</f>
        <v>-2.9215560632195061E-3</v>
      </c>
      <c r="L480" t="s">
        <v>43</v>
      </c>
    </row>
    <row r="481" spans="1:12">
      <c r="B481" s="94"/>
      <c r="C481" s="29">
        <f>C478</f>
        <v>-552823.5294117647</v>
      </c>
      <c r="D481" s="29">
        <f>D478</f>
        <v>552823.5294117647</v>
      </c>
      <c r="E481" s="96"/>
      <c r="F481" s="66">
        <v>-6.4677058948712433E-4</v>
      </c>
    </row>
    <row r="483" spans="1:12">
      <c r="A483" s="22" t="s">
        <v>135</v>
      </c>
      <c r="B483" s="94" t="s">
        <v>121</v>
      </c>
      <c r="C483" s="66">
        <f t="array" ref="C483:C484">MMULT(C480:D481,F480:F481)</f>
        <v>357.54999999999967</v>
      </c>
      <c r="D483" t="s">
        <v>16</v>
      </c>
      <c r="E483" t="str">
        <f>IF(C483&gt;0,"kanan",IF(C483=0," ","kiri"))</f>
        <v>kanan</v>
      </c>
    </row>
    <row r="484" spans="1:12">
      <c r="A484" s="22" t="s">
        <v>136</v>
      </c>
      <c r="B484" s="94"/>
      <c r="C484" s="66">
        <v>-357.54999999999967</v>
      </c>
      <c r="D484" t="s">
        <v>16</v>
      </c>
      <c r="E484" t="str">
        <f>IF(C484&gt;0,"kanan",IF(C484=0," ","kiri"))</f>
        <v>kiri</v>
      </c>
    </row>
    <row r="486" spans="1:12" s="20" customFormat="1">
      <c r="A486" s="20" t="s">
        <v>38</v>
      </c>
      <c r="E486" s="80" t="s">
        <v>29</v>
      </c>
      <c r="F486" s="80">
        <v>0</v>
      </c>
    </row>
    <row r="487" spans="1:12">
      <c r="A487" s="22" t="s">
        <v>136</v>
      </c>
      <c r="B487" s="94" t="s">
        <v>121</v>
      </c>
      <c r="C487" s="29">
        <f t="array" ref="C487:D488">B89:C90</f>
        <v>552823.5294117647</v>
      </c>
      <c r="D487" s="29">
        <v>-552823.5294117647</v>
      </c>
      <c r="E487" s="96" t="s">
        <v>126</v>
      </c>
      <c r="F487" s="45">
        <f>COS(RADIANS(F486))</f>
        <v>1</v>
      </c>
      <c r="G487" s="45">
        <f>SIN(RADIANS(F486))</f>
        <v>0</v>
      </c>
      <c r="H487" s="45">
        <v>0</v>
      </c>
      <c r="I487" s="45">
        <v>0</v>
      </c>
      <c r="J487" s="96" t="s">
        <v>126</v>
      </c>
      <c r="K487" s="81">
        <f>C447</f>
        <v>-6.4677058948712433E-4</v>
      </c>
      <c r="L487" t="s">
        <v>42</v>
      </c>
    </row>
    <row r="488" spans="1:12">
      <c r="A488" s="22" t="s">
        <v>137</v>
      </c>
      <c r="B488" s="94"/>
      <c r="C488" s="29">
        <v>-552823.5294117647</v>
      </c>
      <c r="D488" s="29">
        <v>552823.5294117647</v>
      </c>
      <c r="E488" s="96"/>
      <c r="F488" s="45">
        <v>0</v>
      </c>
      <c r="G488" s="45">
        <v>0</v>
      </c>
      <c r="H488" s="45">
        <f>F487</f>
        <v>1</v>
      </c>
      <c r="I488" s="45">
        <f>G487</f>
        <v>0</v>
      </c>
      <c r="J488" s="96"/>
      <c r="K488" s="81">
        <f t="shared" ref="K488:K490" si="40">C448</f>
        <v>-2.9215560632195061E-3</v>
      </c>
      <c r="L488" t="s">
        <v>43</v>
      </c>
    </row>
    <row r="489" spans="1:12">
      <c r="K489" s="81">
        <f t="shared" si="40"/>
        <v>-8.8979570121302349E-4</v>
      </c>
      <c r="L489" t="s">
        <v>47</v>
      </c>
    </row>
    <row r="490" spans="1:12">
      <c r="B490" s="94" t="s">
        <v>121</v>
      </c>
      <c r="C490" s="29">
        <f>C487</f>
        <v>552823.5294117647</v>
      </c>
      <c r="D490" s="29">
        <f>D487</f>
        <v>-552823.5294117647</v>
      </c>
      <c r="E490" s="96" t="s">
        <v>126</v>
      </c>
      <c r="F490" s="66">
        <f t="array" ref="F490:F491">MMULT(F487:I488,K487:K490)</f>
        <v>-6.4677058948712433E-4</v>
      </c>
      <c r="K490" s="81">
        <f t="shared" si="40"/>
        <v>-5.7138561410620308E-3</v>
      </c>
      <c r="L490" t="s">
        <v>48</v>
      </c>
    </row>
    <row r="491" spans="1:12">
      <c r="B491" s="94"/>
      <c r="C491" s="29">
        <f>C488</f>
        <v>-552823.5294117647</v>
      </c>
      <c r="D491" s="29">
        <f>D488</f>
        <v>552823.5294117647</v>
      </c>
      <c r="E491" s="96"/>
      <c r="F491" s="66">
        <v>-8.8979570121302349E-4</v>
      </c>
    </row>
    <row r="493" spans="1:12">
      <c r="A493" s="22" t="s">
        <v>136</v>
      </c>
      <c r="B493" s="94" t="s">
        <v>121</v>
      </c>
      <c r="C493" s="66">
        <f t="array" ref="C493:C494">MMULT(C490:D491,F490:F491)</f>
        <v>134.35000000000002</v>
      </c>
      <c r="D493" t="s">
        <v>16</v>
      </c>
      <c r="E493" t="str">
        <f>IF(C493&gt;0,"kanan",IF(C493=0," ","kiri"))</f>
        <v>kanan</v>
      </c>
    </row>
    <row r="494" spans="1:12">
      <c r="A494" s="22" t="s">
        <v>137</v>
      </c>
      <c r="B494" s="94"/>
      <c r="C494" s="66">
        <v>-134.35000000000002</v>
      </c>
      <c r="D494" t="s">
        <v>16</v>
      </c>
      <c r="E494" t="str">
        <f>IF(C494&gt;0,"kanan",IF(C494=0," ","kiri"))</f>
        <v>kiri</v>
      </c>
    </row>
    <row r="496" spans="1:12" s="20" customFormat="1">
      <c r="A496" s="20" t="s">
        <v>84</v>
      </c>
      <c r="E496" s="80" t="s">
        <v>29</v>
      </c>
      <c r="F496" s="80">
        <v>0</v>
      </c>
    </row>
    <row r="497" spans="1:12">
      <c r="A497" s="22" t="s">
        <v>137</v>
      </c>
      <c r="B497" s="94" t="s">
        <v>121</v>
      </c>
      <c r="C497" s="29">
        <f t="array" ref="C497:D498">B107:C108</f>
        <v>552823.5294117647</v>
      </c>
      <c r="D497" s="29">
        <v>-552823.5294117647</v>
      </c>
      <c r="E497" s="96" t="s">
        <v>126</v>
      </c>
      <c r="F497" s="45">
        <f>COS(RADIANS(F496))</f>
        <v>1</v>
      </c>
      <c r="G497" s="45">
        <f>SIN(RADIANS(F496))</f>
        <v>0</v>
      </c>
      <c r="H497" s="45">
        <v>0</v>
      </c>
      <c r="I497" s="45">
        <v>0</v>
      </c>
      <c r="J497" s="96" t="s">
        <v>126</v>
      </c>
      <c r="K497" s="81">
        <f>C457</f>
        <v>0</v>
      </c>
      <c r="L497" t="s">
        <v>52</v>
      </c>
    </row>
    <row r="498" spans="1:12">
      <c r="A498" s="22" t="s">
        <v>138</v>
      </c>
      <c r="B498" s="94"/>
      <c r="C498" s="29">
        <v>-552823.5294117647</v>
      </c>
      <c r="D498" s="29">
        <v>552823.5294117647</v>
      </c>
      <c r="E498" s="96"/>
      <c r="F498" s="45">
        <v>0</v>
      </c>
      <c r="G498" s="45">
        <v>0</v>
      </c>
      <c r="H498" s="45">
        <f>F497</f>
        <v>1</v>
      </c>
      <c r="I498" s="45">
        <f>G497</f>
        <v>0</v>
      </c>
      <c r="J498" s="96"/>
      <c r="K498" s="81">
        <f t="shared" ref="K498" si="41">C458</f>
        <v>0</v>
      </c>
      <c r="L498" t="s">
        <v>53</v>
      </c>
    </row>
    <row r="499" spans="1:12">
      <c r="K499" s="81">
        <f>C451</f>
        <v>6.4677058948712455E-4</v>
      </c>
      <c r="L499" t="s">
        <v>56</v>
      </c>
    </row>
    <row r="500" spans="1:12">
      <c r="B500" s="94" t="s">
        <v>121</v>
      </c>
      <c r="C500" s="29">
        <f>C497</f>
        <v>552823.5294117647</v>
      </c>
      <c r="D500" s="29">
        <f>D497</f>
        <v>-552823.5294117647</v>
      </c>
      <c r="E500" s="96" t="s">
        <v>126</v>
      </c>
      <c r="F500" s="66">
        <f t="array" ref="F500:F501">MMULT(F497:I498,K497:K500)</f>
        <v>0</v>
      </c>
      <c r="K500" s="81">
        <f>C452</f>
        <v>-4.8605022345179805E-4</v>
      </c>
      <c r="L500" t="s">
        <v>57</v>
      </c>
    </row>
    <row r="501" spans="1:12">
      <c r="B501" s="94"/>
      <c r="C501" s="29">
        <f>C498</f>
        <v>-552823.5294117647</v>
      </c>
      <c r="D501" s="29">
        <f>D498</f>
        <v>552823.5294117647</v>
      </c>
      <c r="E501" s="96"/>
      <c r="F501" s="66">
        <v>6.4677058948712455E-4</v>
      </c>
    </row>
    <row r="503" spans="1:12">
      <c r="A503" s="22" t="s">
        <v>137</v>
      </c>
      <c r="B503" s="94" t="s">
        <v>121</v>
      </c>
      <c r="C503" s="66">
        <f t="array" ref="C503:C504">MMULT(C500:D501,F500:F501)</f>
        <v>-357.54999999999978</v>
      </c>
      <c r="D503" t="s">
        <v>16</v>
      </c>
      <c r="E503" t="str">
        <f>IF(C503&gt;0,"kanan",IF(C503=0," ","kiri"))</f>
        <v>kiri</v>
      </c>
    </row>
    <row r="504" spans="1:12">
      <c r="A504" s="22" t="s">
        <v>138</v>
      </c>
      <c r="B504" s="94"/>
      <c r="C504" s="66">
        <v>357.54999999999978</v>
      </c>
      <c r="D504" t="s">
        <v>16</v>
      </c>
      <c r="E504" t="str">
        <f>IF(C504&gt;0,"kanan",IF(C504=0," ","kiri"))</f>
        <v>kanan</v>
      </c>
    </row>
    <row r="506" spans="1:12" s="20" customFormat="1">
      <c r="A506" s="20" t="s">
        <v>85</v>
      </c>
      <c r="E506" s="80" t="s">
        <v>29</v>
      </c>
      <c r="F506" s="80">
        <v>0</v>
      </c>
    </row>
    <row r="507" spans="1:12">
      <c r="A507" s="22" t="s">
        <v>139</v>
      </c>
      <c r="B507" s="94" t="s">
        <v>121</v>
      </c>
      <c r="C507" s="29">
        <f t="array" ref="C507:D508">B122:C123</f>
        <v>552823.5294117647</v>
      </c>
      <c r="D507" s="29">
        <v>-552823.5294117647</v>
      </c>
      <c r="E507" s="96" t="s">
        <v>126</v>
      </c>
      <c r="F507" s="45">
        <f>COS(RADIANS(F506))</f>
        <v>1</v>
      </c>
      <c r="G507" s="45">
        <f>SIN(RADIANS(F506))</f>
        <v>0</v>
      </c>
      <c r="H507" s="45">
        <v>0</v>
      </c>
      <c r="I507" s="45">
        <v>0</v>
      </c>
      <c r="J507" s="96" t="s">
        <v>126</v>
      </c>
      <c r="K507" s="81">
        <f>C451</f>
        <v>6.4677058948712455E-4</v>
      </c>
      <c r="L507" t="s">
        <v>56</v>
      </c>
    </row>
    <row r="508" spans="1:12">
      <c r="A508" s="22" t="s">
        <v>140</v>
      </c>
      <c r="B508" s="94"/>
      <c r="C508" s="29">
        <v>-552823.5294117647</v>
      </c>
      <c r="D508" s="29">
        <v>552823.5294117647</v>
      </c>
      <c r="E508" s="96"/>
      <c r="F508" s="45">
        <v>0</v>
      </c>
      <c r="G508" s="45">
        <v>0</v>
      </c>
      <c r="H508" s="45">
        <f>F507</f>
        <v>1</v>
      </c>
      <c r="I508" s="45">
        <f>G507</f>
        <v>0</v>
      </c>
      <c r="J508" s="96"/>
      <c r="K508" s="81">
        <f t="shared" ref="K508:K510" si="42">C452</f>
        <v>-4.8605022345179805E-4</v>
      </c>
      <c r="L508" t="s">
        <v>57</v>
      </c>
    </row>
    <row r="509" spans="1:12">
      <c r="K509" s="81">
        <f t="shared" si="42"/>
        <v>8.8979570121302371E-4</v>
      </c>
      <c r="L509" t="s">
        <v>62</v>
      </c>
    </row>
    <row r="510" spans="1:12">
      <c r="B510" s="94" t="s">
        <v>121</v>
      </c>
      <c r="C510" s="29">
        <f>C507</f>
        <v>552823.5294117647</v>
      </c>
      <c r="D510" s="29">
        <f>D507</f>
        <v>-552823.5294117647</v>
      </c>
      <c r="E510" s="96" t="s">
        <v>126</v>
      </c>
      <c r="F510" s="66">
        <f t="array" ref="F510:F511">MMULT(F507:I508,K507:K510)</f>
        <v>6.4677058948712455E-4</v>
      </c>
      <c r="K510" s="81">
        <f t="shared" si="42"/>
        <v>-3.2468859206359777E-3</v>
      </c>
      <c r="L510" t="s">
        <v>63</v>
      </c>
    </row>
    <row r="511" spans="1:12">
      <c r="B511" s="94"/>
      <c r="C511" s="29">
        <f>C508</f>
        <v>-552823.5294117647</v>
      </c>
      <c r="D511" s="29">
        <f>D508</f>
        <v>552823.5294117647</v>
      </c>
      <c r="E511" s="96"/>
      <c r="F511" s="66">
        <v>8.8979570121302371E-4</v>
      </c>
    </row>
    <row r="513" spans="1:12">
      <c r="A513" s="22" t="s">
        <v>139</v>
      </c>
      <c r="B513" s="94" t="s">
        <v>121</v>
      </c>
      <c r="C513" s="66">
        <f t="array" ref="C513:C514">MMULT(C510:D511,F510:F511)</f>
        <v>-134.35000000000002</v>
      </c>
      <c r="D513" t="s">
        <v>16</v>
      </c>
      <c r="E513" t="str">
        <f>IF(C513&gt;0,"kanan",IF(C513=0," ","kiri"))</f>
        <v>kiri</v>
      </c>
    </row>
    <row r="514" spans="1:12">
      <c r="A514" s="22" t="s">
        <v>140</v>
      </c>
      <c r="B514" s="94"/>
      <c r="C514" s="66">
        <v>134.35000000000002</v>
      </c>
      <c r="D514" t="s">
        <v>16</v>
      </c>
      <c r="E514" t="str">
        <f>IF(C514&gt;0,"kanan",IF(C514=0," ","kiri"))</f>
        <v>kanan</v>
      </c>
    </row>
    <row r="516" spans="1:12" s="20" customFormat="1">
      <c r="A516" s="20" t="s">
        <v>61</v>
      </c>
      <c r="E516" s="80" t="s">
        <v>29</v>
      </c>
      <c r="F516" s="80">
        <v>0</v>
      </c>
    </row>
    <row r="517" spans="1:12">
      <c r="A517" s="22" t="s">
        <v>140</v>
      </c>
      <c r="B517" s="94" t="s">
        <v>121</v>
      </c>
      <c r="C517" s="29">
        <f t="array" ref="C517:D518">B137:C138</f>
        <v>552823.5294117647</v>
      </c>
      <c r="D517" s="29">
        <v>-552823.5294117647</v>
      </c>
      <c r="E517" s="96" t="s">
        <v>126</v>
      </c>
      <c r="F517" s="45">
        <f>COS(RADIANS(F516))</f>
        <v>1</v>
      </c>
      <c r="G517" s="45">
        <f>SIN(RADIANS(F516))</f>
        <v>0</v>
      </c>
      <c r="H517" s="45">
        <v>0</v>
      </c>
      <c r="I517" s="45">
        <v>0</v>
      </c>
      <c r="J517" s="96" t="s">
        <v>126</v>
      </c>
      <c r="K517" s="81">
        <f>C453</f>
        <v>8.8979570121302371E-4</v>
      </c>
      <c r="L517" t="s">
        <v>62</v>
      </c>
    </row>
    <row r="518" spans="1:12">
      <c r="A518" s="22" t="s">
        <v>141</v>
      </c>
      <c r="B518" s="94"/>
      <c r="C518" s="29">
        <v>-552823.5294117647</v>
      </c>
      <c r="D518" s="29">
        <v>552823.5294117647</v>
      </c>
      <c r="E518" s="96"/>
      <c r="F518" s="45">
        <v>0</v>
      </c>
      <c r="G518" s="45">
        <v>0</v>
      </c>
      <c r="H518" s="45">
        <f>F517</f>
        <v>1</v>
      </c>
      <c r="I518" s="45">
        <f>G517</f>
        <v>0</v>
      </c>
      <c r="J518" s="96"/>
      <c r="K518" s="81">
        <f t="shared" ref="K518:K520" si="43">C454</f>
        <v>-3.2468859206359777E-3</v>
      </c>
      <c r="L518" t="s">
        <v>63</v>
      </c>
    </row>
    <row r="519" spans="1:12">
      <c r="K519" s="81">
        <f t="shared" si="43"/>
        <v>8.8979570121302371E-4</v>
      </c>
      <c r="L519" t="s">
        <v>77</v>
      </c>
    </row>
    <row r="520" spans="1:12">
      <c r="B520" s="94" t="s">
        <v>121</v>
      </c>
      <c r="C520" s="29">
        <f>C517</f>
        <v>552823.5294117647</v>
      </c>
      <c r="D520" s="29">
        <f>D517</f>
        <v>-552823.5294117647</v>
      </c>
      <c r="E520" s="96" t="s">
        <v>126</v>
      </c>
      <c r="F520" s="66">
        <f t="array" ref="F520:F521">MMULT(F517:I518,K517:K520)</f>
        <v>8.8979570121302371E-4</v>
      </c>
      <c r="K520" s="81">
        <f t="shared" si="43"/>
        <v>-5.7961608867526035E-3</v>
      </c>
      <c r="L520" t="s">
        <v>76</v>
      </c>
    </row>
    <row r="521" spans="1:12">
      <c r="B521" s="94"/>
      <c r="C521" s="29">
        <f>C518</f>
        <v>-552823.5294117647</v>
      </c>
      <c r="D521" s="29">
        <f>D518</f>
        <v>552823.5294117647</v>
      </c>
      <c r="E521" s="96"/>
      <c r="F521" s="66">
        <v>8.8979570121302371E-4</v>
      </c>
    </row>
    <row r="523" spans="1:12">
      <c r="A523" s="22" t="s">
        <v>140</v>
      </c>
      <c r="B523" s="94" t="s">
        <v>121</v>
      </c>
      <c r="C523" s="66">
        <f t="array" ref="C523:C524">MMULT(C520:D521,F520:F521)</f>
        <v>0</v>
      </c>
      <c r="D523" t="s">
        <v>16</v>
      </c>
      <c r="E523" t="str">
        <f>IF(C523&gt;0,"kanan",IF(C523=0," ","kiri"))</f>
        <v xml:space="preserve"> </v>
      </c>
    </row>
    <row r="524" spans="1:12">
      <c r="A524" s="22" t="s">
        <v>141</v>
      </c>
      <c r="B524" s="94"/>
      <c r="C524" s="66">
        <v>0</v>
      </c>
      <c r="D524" t="s">
        <v>16</v>
      </c>
      <c r="E524" t="str">
        <f>IF(C524&gt;0,"kanan",IF(C524=0," ","kiri"))</f>
        <v xml:space="preserve"> </v>
      </c>
    </row>
    <row r="526" spans="1:12" s="20" customFormat="1">
      <c r="A526" s="20" t="s">
        <v>65</v>
      </c>
      <c r="E526" s="80" t="s">
        <v>29</v>
      </c>
      <c r="F526" s="80">
        <v>135</v>
      </c>
    </row>
    <row r="527" spans="1:12">
      <c r="A527" s="22" t="s">
        <v>135</v>
      </c>
      <c r="B527" s="94" t="s">
        <v>121</v>
      </c>
      <c r="C527" s="29">
        <f t="array" ref="C527:D528">B152:C153</f>
        <v>390905.26644653961</v>
      </c>
      <c r="D527" s="29">
        <v>-390905.26644653961</v>
      </c>
      <c r="E527" s="96" t="s">
        <v>126</v>
      </c>
      <c r="F527" s="45">
        <f>COS(RADIANS(F526))</f>
        <v>-0.70710678118654746</v>
      </c>
      <c r="G527" s="45">
        <f>SIN(RADIANS(F526))</f>
        <v>0.70710678118654757</v>
      </c>
      <c r="H527" s="45">
        <v>0</v>
      </c>
      <c r="I527" s="45">
        <v>0</v>
      </c>
      <c r="J527" s="96" t="s">
        <v>126</v>
      </c>
      <c r="K527" s="81">
        <f>C463</f>
        <v>0</v>
      </c>
      <c r="L527" t="s">
        <v>35</v>
      </c>
    </row>
    <row r="528" spans="1:12">
      <c r="A528" s="22" t="s">
        <v>138</v>
      </c>
      <c r="B528" s="94"/>
      <c r="C528" s="29">
        <v>-390905.26644653961</v>
      </c>
      <c r="D528" s="29">
        <v>390905.26644653961</v>
      </c>
      <c r="E528" s="96"/>
      <c r="F528" s="45">
        <v>0</v>
      </c>
      <c r="G528" s="45">
        <v>0</v>
      </c>
      <c r="H528" s="45">
        <f>F527</f>
        <v>-0.70710678118654746</v>
      </c>
      <c r="I528" s="45">
        <f>G527</f>
        <v>0.70710678118654757</v>
      </c>
      <c r="J528" s="96"/>
      <c r="K528" s="81">
        <f t="shared" ref="K528:K530" si="44">C464</f>
        <v>0</v>
      </c>
      <c r="L528" t="s">
        <v>36</v>
      </c>
    </row>
    <row r="529" spans="1:12">
      <c r="K529" s="81">
        <f t="shared" si="44"/>
        <v>0</v>
      </c>
      <c r="L529" t="s">
        <v>52</v>
      </c>
    </row>
    <row r="530" spans="1:12">
      <c r="B530" s="94" t="s">
        <v>121</v>
      </c>
      <c r="C530" s="29">
        <f>C527</f>
        <v>390905.26644653961</v>
      </c>
      <c r="D530" s="29">
        <f>D527</f>
        <v>-390905.26644653961</v>
      </c>
      <c r="E530" s="96" t="s">
        <v>126</v>
      </c>
      <c r="F530" s="66">
        <f t="array" ref="F530:F531">MMULT(F527:I528,K527:K530)</f>
        <v>0</v>
      </c>
      <c r="K530" s="81">
        <f t="shared" si="44"/>
        <v>0</v>
      </c>
      <c r="L530" t="s">
        <v>53</v>
      </c>
    </row>
    <row r="531" spans="1:12">
      <c r="B531" s="94"/>
      <c r="C531" s="29">
        <f>C528</f>
        <v>-390905.26644653961</v>
      </c>
      <c r="D531" s="29">
        <f>D528</f>
        <v>390905.26644653961</v>
      </c>
      <c r="E531" s="96"/>
      <c r="F531" s="66">
        <v>0</v>
      </c>
    </row>
    <row r="533" spans="1:12">
      <c r="A533" s="22" t="s">
        <v>135</v>
      </c>
      <c r="B533" s="94" t="s">
        <v>121</v>
      </c>
      <c r="C533" s="66">
        <f t="array" ref="C533:C534">MMULT(C530:D531,F530:F531)</f>
        <v>0</v>
      </c>
      <c r="D533" t="s">
        <v>16</v>
      </c>
      <c r="E533" t="str">
        <f>IF(C533&gt;0,"kanan",IF(C533=0," ","kiri"))</f>
        <v xml:space="preserve"> </v>
      </c>
    </row>
    <row r="534" spans="1:12">
      <c r="A534" s="22" t="s">
        <v>138</v>
      </c>
      <c r="B534" s="94"/>
      <c r="C534" s="66">
        <v>0</v>
      </c>
      <c r="D534" t="s">
        <v>16</v>
      </c>
      <c r="E534" t="str">
        <f>IF(C534&gt;0,"kanan",IF(C534=0," ","kiri"))</f>
        <v xml:space="preserve"> </v>
      </c>
    </row>
    <row r="536" spans="1:12" s="20" customFormat="1">
      <c r="A536" s="20" t="s">
        <v>67</v>
      </c>
      <c r="E536" s="80" t="s">
        <v>29</v>
      </c>
      <c r="F536" s="80">
        <v>90</v>
      </c>
    </row>
    <row r="537" spans="1:12">
      <c r="A537" s="22" t="s">
        <v>135</v>
      </c>
      <c r="B537" s="94" t="s">
        <v>121</v>
      </c>
      <c r="C537" s="29">
        <f t="array" ref="C537:D538">B167:C168</f>
        <v>552823.5294117647</v>
      </c>
      <c r="D537" s="29">
        <v>-552823.5294117647</v>
      </c>
      <c r="E537" s="96" t="s">
        <v>126</v>
      </c>
      <c r="F537" s="45">
        <f>COS(RADIANS(F536))</f>
        <v>6.1257422745431001E-17</v>
      </c>
      <c r="G537" s="45">
        <f>SIN(RADIANS(F536))</f>
        <v>1</v>
      </c>
      <c r="H537" s="45">
        <v>0</v>
      </c>
      <c r="I537" s="45">
        <v>0</v>
      </c>
      <c r="J537" s="96" t="s">
        <v>126</v>
      </c>
      <c r="K537" s="81">
        <f>C473</f>
        <v>0</v>
      </c>
      <c r="L537" t="s">
        <v>35</v>
      </c>
    </row>
    <row r="538" spans="1:12">
      <c r="A538" s="22" t="s">
        <v>139</v>
      </c>
      <c r="B538" s="94"/>
      <c r="C538" s="29">
        <v>-552823.5294117647</v>
      </c>
      <c r="D538" s="29">
        <v>552823.5294117647</v>
      </c>
      <c r="E538" s="96"/>
      <c r="F538" s="45">
        <v>0</v>
      </c>
      <c r="G538" s="45">
        <v>0</v>
      </c>
      <c r="H538" s="45">
        <f>F537</f>
        <v>6.1257422745431001E-17</v>
      </c>
      <c r="I538" s="45">
        <f>G537</f>
        <v>1</v>
      </c>
      <c r="J538" s="96"/>
      <c r="K538" s="81">
        <f t="shared" ref="K538" si="45">C474</f>
        <v>0</v>
      </c>
      <c r="L538" t="s">
        <v>36</v>
      </c>
    </row>
    <row r="539" spans="1:12">
      <c r="K539" s="81">
        <f>C451</f>
        <v>6.4677058948712455E-4</v>
      </c>
      <c r="L539" t="s">
        <v>56</v>
      </c>
    </row>
    <row r="540" spans="1:12">
      <c r="B540" s="94" t="s">
        <v>121</v>
      </c>
      <c r="C540" s="29">
        <f>C537</f>
        <v>552823.5294117647</v>
      </c>
      <c r="D540" s="29">
        <f>D537</f>
        <v>-552823.5294117647</v>
      </c>
      <c r="E540" s="96" t="s">
        <v>126</v>
      </c>
      <c r="F540" s="66">
        <f t="array" ref="F540:F541">MMULT(F537:I538,K537:K540)</f>
        <v>0</v>
      </c>
      <c r="K540" s="81">
        <f>C452</f>
        <v>-4.8605022345179805E-4</v>
      </c>
      <c r="L540" t="s">
        <v>57</v>
      </c>
    </row>
    <row r="541" spans="1:12">
      <c r="B541" s="94"/>
      <c r="C541" s="29">
        <f>C538</f>
        <v>-552823.5294117647</v>
      </c>
      <c r="D541" s="29">
        <f>D538</f>
        <v>552823.5294117647</v>
      </c>
      <c r="E541" s="96"/>
      <c r="F541" s="66">
        <v>-4.86050223451798E-4</v>
      </c>
    </row>
    <row r="543" spans="1:12">
      <c r="A543" s="22" t="s">
        <v>135</v>
      </c>
      <c r="B543" s="94" t="s">
        <v>121</v>
      </c>
      <c r="C543" s="66">
        <f t="array" ref="C543:C544">MMULT(C540:D541,F540:F541)</f>
        <v>268.69999999999987</v>
      </c>
      <c r="D543" t="s">
        <v>16</v>
      </c>
      <c r="E543" t="str">
        <f>IF(C543&gt;0,"kanan",IF(C543=0," ","kiri"))</f>
        <v>kanan</v>
      </c>
    </row>
    <row r="544" spans="1:12">
      <c r="A544" s="22" t="s">
        <v>139</v>
      </c>
      <c r="B544" s="94"/>
      <c r="C544" s="66">
        <v>-268.69999999999987</v>
      </c>
      <c r="D544" t="s">
        <v>16</v>
      </c>
      <c r="E544" t="str">
        <f>IF(C544&gt;0,"kanan",IF(C544=0," ","kiri"))</f>
        <v>kiri</v>
      </c>
    </row>
    <row r="546" spans="1:12" s="20" customFormat="1">
      <c r="A546" s="20" t="s">
        <v>69</v>
      </c>
      <c r="E546" s="80" t="s">
        <v>29</v>
      </c>
      <c r="F546" s="80">
        <v>135</v>
      </c>
    </row>
    <row r="547" spans="1:12">
      <c r="A547" s="22" t="s">
        <v>136</v>
      </c>
      <c r="B547" s="94" t="s">
        <v>121</v>
      </c>
      <c r="C547" s="29">
        <f t="array" ref="C547:D548">B182:C183</f>
        <v>390905.26644653961</v>
      </c>
      <c r="D547" s="29">
        <v>-390905.26644653961</v>
      </c>
      <c r="E547" s="96" t="s">
        <v>126</v>
      </c>
      <c r="F547" s="45">
        <f>COS(RADIANS(F546))</f>
        <v>-0.70710678118654746</v>
      </c>
      <c r="G547" s="45">
        <f>SIN(RADIANS(F546))</f>
        <v>0.70710678118654757</v>
      </c>
      <c r="H547" s="45">
        <v>0</v>
      </c>
      <c r="I547" s="45">
        <v>0</v>
      </c>
      <c r="J547" s="96" t="s">
        <v>126</v>
      </c>
      <c r="K547" s="81">
        <f>C447</f>
        <v>-6.4677058948712433E-4</v>
      </c>
      <c r="L547" t="s">
        <v>42</v>
      </c>
    </row>
    <row r="548" spans="1:12">
      <c r="A548" s="22" t="s">
        <v>139</v>
      </c>
      <c r="B548" s="94"/>
      <c r="C548" s="29">
        <v>-390905.26644653961</v>
      </c>
      <c r="D548" s="29">
        <v>390905.26644653961</v>
      </c>
      <c r="E548" s="96"/>
      <c r="F548" s="45">
        <v>0</v>
      </c>
      <c r="G548" s="45">
        <v>0</v>
      </c>
      <c r="H548" s="45">
        <f>F547</f>
        <v>-0.70710678118654746</v>
      </c>
      <c r="I548" s="45">
        <f>G547</f>
        <v>0.70710678118654757</v>
      </c>
      <c r="J548" s="96"/>
      <c r="K548" s="81">
        <f>C448</f>
        <v>-2.9215560632195061E-3</v>
      </c>
      <c r="L548" t="s">
        <v>43</v>
      </c>
    </row>
    <row r="549" spans="1:12">
      <c r="K549" s="81">
        <f>C451</f>
        <v>6.4677058948712455E-4</v>
      </c>
      <c r="L549" t="s">
        <v>56</v>
      </c>
    </row>
    <row r="550" spans="1:12">
      <c r="B550" s="94" t="s">
        <v>121</v>
      </c>
      <c r="C550" s="29">
        <f>C547</f>
        <v>390905.26644653961</v>
      </c>
      <c r="D550" s="29">
        <f>D547</f>
        <v>-390905.26644653961</v>
      </c>
      <c r="E550" s="96" t="s">
        <v>126</v>
      </c>
      <c r="F550" s="66">
        <f t="array" ref="F550:F551">MMULT(F547:I548,K547:K550)</f>
        <v>-1.6085162342208202E-3</v>
      </c>
      <c r="K550" s="81">
        <f>C452</f>
        <v>-4.8605022345179805E-4</v>
      </c>
      <c r="L550" t="s">
        <v>57</v>
      </c>
    </row>
    <row r="551" spans="1:12">
      <c r="B551" s="94"/>
      <c r="C551" s="29">
        <f>C548</f>
        <v>-390905.26644653961</v>
      </c>
      <c r="D551" s="29">
        <f>D548</f>
        <v>390905.26644653961</v>
      </c>
      <c r="E551" s="96"/>
      <c r="F551" s="66">
        <v>-8.0102527869836963E-4</v>
      </c>
    </row>
    <row r="553" spans="1:12">
      <c r="A553" s="22" t="s">
        <v>136</v>
      </c>
      <c r="B553" s="94" t="s">
        <v>121</v>
      </c>
      <c r="C553" s="66">
        <f t="array" ref="C553:C554">MMULT(C550:D551,F550:F551)</f>
        <v>-315.65246712167442</v>
      </c>
      <c r="D553" t="s">
        <v>16</v>
      </c>
      <c r="E553" t="str">
        <f>IF(C553&gt;0,"kanan",IF(C553=0," ","kiri"))</f>
        <v>kiri</v>
      </c>
    </row>
    <row r="554" spans="1:12">
      <c r="A554" s="22" t="s">
        <v>139</v>
      </c>
      <c r="B554" s="94"/>
      <c r="C554" s="66">
        <v>315.65246712167442</v>
      </c>
      <c r="D554" t="s">
        <v>16</v>
      </c>
      <c r="E554" t="str">
        <f>IF(C554&gt;0,"kanan",IF(C554=0," ","kiri"))</f>
        <v>kanan</v>
      </c>
    </row>
    <row r="556" spans="1:12" s="20" customFormat="1">
      <c r="A556" s="20" t="s">
        <v>70</v>
      </c>
      <c r="E556" s="80" t="s">
        <v>29</v>
      </c>
      <c r="F556" s="80">
        <v>90</v>
      </c>
    </row>
    <row r="557" spans="1:12">
      <c r="A557" s="22" t="s">
        <v>136</v>
      </c>
      <c r="B557" s="94" t="s">
        <v>121</v>
      </c>
      <c r="C557" s="29">
        <f t="array" ref="C557:D558">B197:C198</f>
        <v>552823.5294117647</v>
      </c>
      <c r="D557" s="29">
        <v>-552823.5294117647</v>
      </c>
      <c r="E557" s="96" t="s">
        <v>126</v>
      </c>
      <c r="F557" s="45">
        <f>COS(RADIANS(F556))</f>
        <v>6.1257422745431001E-17</v>
      </c>
      <c r="G557" s="45">
        <f>SIN(RADIANS(F556))</f>
        <v>1</v>
      </c>
      <c r="H557" s="45">
        <v>0</v>
      </c>
      <c r="I557" s="45">
        <v>0</v>
      </c>
      <c r="J557" s="96" t="s">
        <v>126</v>
      </c>
      <c r="K557" s="81">
        <f>C447</f>
        <v>-6.4677058948712433E-4</v>
      </c>
      <c r="L557" t="s">
        <v>42</v>
      </c>
    </row>
    <row r="558" spans="1:12">
      <c r="A558" s="22" t="s">
        <v>140</v>
      </c>
      <c r="B558" s="94"/>
      <c r="C558" s="29">
        <v>-552823.5294117647</v>
      </c>
      <c r="D558" s="29">
        <v>552823.5294117647</v>
      </c>
      <c r="E558" s="96"/>
      <c r="F558" s="45">
        <v>0</v>
      </c>
      <c r="G558" s="45">
        <v>0</v>
      </c>
      <c r="H558" s="45">
        <f>F557</f>
        <v>6.1257422745431001E-17</v>
      </c>
      <c r="I558" s="45">
        <f>G557</f>
        <v>1</v>
      </c>
      <c r="J558" s="96"/>
      <c r="K558" s="81">
        <f>C448</f>
        <v>-2.9215560632195061E-3</v>
      </c>
      <c r="L558" t="s">
        <v>43</v>
      </c>
    </row>
    <row r="559" spans="1:12">
      <c r="K559" s="81">
        <f>C453</f>
        <v>8.8979570121302371E-4</v>
      </c>
      <c r="L559" t="s">
        <v>62</v>
      </c>
    </row>
    <row r="560" spans="1:12">
      <c r="B560" s="94" t="s">
        <v>121</v>
      </c>
      <c r="C560" s="29">
        <f>C557</f>
        <v>552823.5294117647</v>
      </c>
      <c r="D560" s="29">
        <f>D557</f>
        <v>-552823.5294117647</v>
      </c>
      <c r="E560" s="96" t="s">
        <v>126</v>
      </c>
      <c r="F560" s="66">
        <f t="array" ref="F560:F561">MMULT(F557:I558,K557:K560)</f>
        <v>-2.9215560632195061E-3</v>
      </c>
      <c r="K560" s="81">
        <f>C454</f>
        <v>-3.2468859206359777E-3</v>
      </c>
      <c r="L560" t="s">
        <v>63</v>
      </c>
    </row>
    <row r="561" spans="1:12">
      <c r="B561" s="94"/>
      <c r="C561" s="29">
        <f>C558</f>
        <v>-552823.5294117647</v>
      </c>
      <c r="D561" s="29">
        <f>D558</f>
        <v>552823.5294117647</v>
      </c>
      <c r="E561" s="96"/>
      <c r="F561" s="66">
        <v>-3.2468859206359777E-3</v>
      </c>
    </row>
    <row r="563" spans="1:12">
      <c r="A563" s="22" t="s">
        <v>136</v>
      </c>
      <c r="B563" s="94" t="s">
        <v>121</v>
      </c>
      <c r="C563" s="66">
        <f t="array" ref="C563:C564">MMULT(C560:D561,F560:F561)</f>
        <v>179.85000000000014</v>
      </c>
      <c r="D563" t="s">
        <v>16</v>
      </c>
      <c r="E563" t="str">
        <f>IF(C563&gt;0,"kanan",IF(C563=0," ","kiri"))</f>
        <v>kanan</v>
      </c>
    </row>
    <row r="564" spans="1:12">
      <c r="A564" s="22" t="s">
        <v>140</v>
      </c>
      <c r="B564" s="94"/>
      <c r="C564" s="66">
        <v>-179.85000000000014</v>
      </c>
      <c r="D564" t="s">
        <v>16</v>
      </c>
      <c r="E564" t="str">
        <f>IF(C564&gt;0,"kanan",IF(C564=0," ","kiri"))</f>
        <v>kiri</v>
      </c>
    </row>
    <row r="566" spans="1:12" s="20" customFormat="1">
      <c r="A566" s="20" t="s">
        <v>71</v>
      </c>
      <c r="E566" s="80" t="s">
        <v>29</v>
      </c>
      <c r="F566" s="80">
        <v>135</v>
      </c>
    </row>
    <row r="567" spans="1:12">
      <c r="B567" s="94" t="s">
        <v>121</v>
      </c>
      <c r="C567" s="29">
        <f t="array" ref="C567:D568">B213:C214</f>
        <v>390905.26644653961</v>
      </c>
      <c r="D567" s="29">
        <v>-390905.26644653961</v>
      </c>
      <c r="E567" s="96" t="s">
        <v>126</v>
      </c>
      <c r="F567" s="45">
        <f>COS(RADIANS(F566))</f>
        <v>-0.70710678118654746</v>
      </c>
      <c r="G567" s="45">
        <f>SIN(RADIANS(F566))</f>
        <v>0.70710678118654757</v>
      </c>
      <c r="H567" s="45">
        <v>0</v>
      </c>
      <c r="I567" s="45">
        <v>0</v>
      </c>
      <c r="J567" s="96" t="s">
        <v>126</v>
      </c>
      <c r="K567" s="81">
        <f>C449</f>
        <v>-8.8979570121302349E-4</v>
      </c>
      <c r="L567" t="s">
        <v>47</v>
      </c>
    </row>
    <row r="568" spans="1:12">
      <c r="B568" s="94"/>
      <c r="C568" s="29">
        <v>-390905.26644653961</v>
      </c>
      <c r="D568" s="29">
        <v>390905.26644653961</v>
      </c>
      <c r="E568" s="96"/>
      <c r="F568" s="45">
        <v>0</v>
      </c>
      <c r="G568" s="45">
        <v>0</v>
      </c>
      <c r="H568" s="45">
        <f>F567</f>
        <v>-0.70710678118654746</v>
      </c>
      <c r="I568" s="45">
        <f>G567</f>
        <v>0.70710678118654757</v>
      </c>
      <c r="J568" s="96"/>
      <c r="K568" s="81">
        <f>C450</f>
        <v>-5.7138561410620308E-3</v>
      </c>
      <c r="L568" t="s">
        <v>48</v>
      </c>
    </row>
    <row r="569" spans="1:12">
      <c r="K569" s="81">
        <f>C453</f>
        <v>8.8979570121302371E-4</v>
      </c>
      <c r="L569" t="s">
        <v>62</v>
      </c>
    </row>
    <row r="570" spans="1:12">
      <c r="B570" s="94" t="s">
        <v>121</v>
      </c>
      <c r="C570" s="29">
        <f>C567</f>
        <v>390905.26644653961</v>
      </c>
      <c r="D570" s="29">
        <f>D567</f>
        <v>-390905.26644653961</v>
      </c>
      <c r="E570" s="96" t="s">
        <v>126</v>
      </c>
      <c r="F570" s="66">
        <f t="array" ref="F570:F571">MMULT(F567:I568,K567:K570)</f>
        <v>-3.4111258498709927E-3</v>
      </c>
      <c r="K570" s="81">
        <f>C454</f>
        <v>-3.2468859206359777E-3</v>
      </c>
      <c r="L570" t="s">
        <v>63</v>
      </c>
    </row>
    <row r="571" spans="1:12">
      <c r="B571" s="94"/>
      <c r="C571" s="29">
        <f>C568</f>
        <v>-390905.26644653961</v>
      </c>
      <c r="D571" s="29">
        <f>D568</f>
        <v>390905.26644653961</v>
      </c>
      <c r="E571" s="96"/>
      <c r="F571" s="66">
        <v>-2.9250756264191944E-3</v>
      </c>
    </row>
    <row r="573" spans="1:12">
      <c r="A573" s="22" t="s">
        <v>137</v>
      </c>
      <c r="B573" s="94" t="s">
        <v>121</v>
      </c>
      <c r="C573" s="66">
        <f t="array" ref="C573:C574">MMULT(C570:D571,F570:F571)</f>
        <v>-189.9995921048253</v>
      </c>
      <c r="D573" t="s">
        <v>16</v>
      </c>
      <c r="E573" t="str">
        <f>IF(C573&gt;0,"kanan",IF(C573=0," ","kiri"))</f>
        <v>kiri</v>
      </c>
    </row>
    <row r="574" spans="1:12">
      <c r="A574" s="22" t="s">
        <v>140</v>
      </c>
      <c r="B574" s="94"/>
      <c r="C574" s="66">
        <v>189.9995921048253</v>
      </c>
      <c r="D574" t="s">
        <v>16</v>
      </c>
      <c r="E574" t="str">
        <f>IF(C574&gt;0,"kanan",IF(C574=0," ","kiri"))</f>
        <v>kanan</v>
      </c>
    </row>
    <row r="576" spans="1:12" s="20" customFormat="1">
      <c r="A576" s="20" t="s">
        <v>142</v>
      </c>
      <c r="E576" s="80" t="s">
        <v>29</v>
      </c>
      <c r="F576" s="80">
        <v>90</v>
      </c>
    </row>
    <row r="577" spans="1:18">
      <c r="B577" s="94" t="s">
        <v>121</v>
      </c>
      <c r="C577" s="29">
        <f t="array" ref="C577:D578">B228:C229</f>
        <v>552823.5294117647</v>
      </c>
      <c r="D577" s="29">
        <v>-552823.5294117647</v>
      </c>
      <c r="E577" s="96" t="s">
        <v>126</v>
      </c>
      <c r="F577" s="45">
        <f>COS(RADIANS(F576))</f>
        <v>6.1257422745431001E-17</v>
      </c>
      <c r="G577" s="45">
        <f>SIN(RADIANS(F576))</f>
        <v>1</v>
      </c>
      <c r="H577" s="45">
        <v>0</v>
      </c>
      <c r="I577" s="45">
        <v>0</v>
      </c>
      <c r="J577" s="96" t="s">
        <v>126</v>
      </c>
      <c r="K577" s="81">
        <f>C449</f>
        <v>-8.8979570121302349E-4</v>
      </c>
      <c r="L577" t="s">
        <v>47</v>
      </c>
    </row>
    <row r="578" spans="1:18">
      <c r="B578" s="94"/>
      <c r="C578" s="29">
        <v>-552823.5294117647</v>
      </c>
      <c r="D578" s="29">
        <v>552823.5294117647</v>
      </c>
      <c r="E578" s="96"/>
      <c r="F578" s="45">
        <v>0</v>
      </c>
      <c r="G578" s="45">
        <v>0</v>
      </c>
      <c r="H578" s="45">
        <f>F577</f>
        <v>6.1257422745431001E-17</v>
      </c>
      <c r="I578" s="45">
        <f>G577</f>
        <v>1</v>
      </c>
      <c r="J578" s="96"/>
      <c r="K578" s="81">
        <f>C450</f>
        <v>-5.7138561410620308E-3</v>
      </c>
      <c r="L578" t="s">
        <v>48</v>
      </c>
    </row>
    <row r="579" spans="1:18">
      <c r="K579" s="81">
        <f>C455</f>
        <v>8.8979570121302371E-4</v>
      </c>
      <c r="L579" t="s">
        <v>77</v>
      </c>
    </row>
    <row r="580" spans="1:18">
      <c r="B580" s="94" t="s">
        <v>121</v>
      </c>
      <c r="C580" s="29">
        <f>C577</f>
        <v>552823.5294117647</v>
      </c>
      <c r="D580" s="29">
        <f>D577</f>
        <v>-552823.5294117647</v>
      </c>
      <c r="E580" s="96" t="s">
        <v>126</v>
      </c>
      <c r="F580" s="66">
        <f t="array" ref="F580:F581">MMULT(F577:I578,K577:K580)</f>
        <v>-5.7138561410620308E-3</v>
      </c>
      <c r="K580" s="81">
        <f>C456</f>
        <v>-5.7961608867526035E-3</v>
      </c>
      <c r="L580" t="s">
        <v>76</v>
      </c>
    </row>
    <row r="581" spans="1:18">
      <c r="B581" s="94"/>
      <c r="C581" s="29">
        <f>C578</f>
        <v>-552823.5294117647</v>
      </c>
      <c r="D581" s="29">
        <f>D578</f>
        <v>552823.5294117647</v>
      </c>
      <c r="E581" s="96"/>
      <c r="F581" s="66">
        <v>-5.7961608867526035E-3</v>
      </c>
    </row>
    <row r="583" spans="1:18">
      <c r="A583" s="22" t="s">
        <v>137</v>
      </c>
      <c r="B583" s="94" t="s">
        <v>121</v>
      </c>
      <c r="C583" s="66">
        <f t="array" ref="C583:C584">MMULT(C580:D581,F580:F581)</f>
        <v>45.500000000000455</v>
      </c>
      <c r="D583" t="s">
        <v>16</v>
      </c>
      <c r="E583" t="str">
        <f>IF(C583&gt;0,"kanan",IF(C583=0," ","kiri"))</f>
        <v>kanan</v>
      </c>
    </row>
    <row r="584" spans="1:18">
      <c r="A584" s="22" t="s">
        <v>140</v>
      </c>
      <c r="B584" s="94"/>
      <c r="C584" s="66">
        <v>-45.500000000000455</v>
      </c>
      <c r="D584" t="s">
        <v>16</v>
      </c>
      <c r="E584" t="str">
        <f>IF(C584&gt;0,"kanan",IF(C584=0," ","kiri"))</f>
        <v>kiri</v>
      </c>
    </row>
    <row r="586" spans="1:18" s="32" customFormat="1">
      <c r="A586" s="32" t="s">
        <v>143</v>
      </c>
    </row>
    <row r="588" spans="1:18">
      <c r="B588" s="82" t="s">
        <v>33</v>
      </c>
      <c r="C588" s="82" t="s">
        <v>34</v>
      </c>
      <c r="D588" s="82" t="s">
        <v>35</v>
      </c>
      <c r="E588" s="82" t="s">
        <v>36</v>
      </c>
      <c r="F588" s="82" t="s">
        <v>42</v>
      </c>
      <c r="G588" s="82" t="s">
        <v>43</v>
      </c>
      <c r="H588" s="82" t="s">
        <v>47</v>
      </c>
      <c r="I588" s="82" t="s">
        <v>48</v>
      </c>
      <c r="J588" s="82" t="s">
        <v>52</v>
      </c>
      <c r="K588" s="82" t="s">
        <v>53</v>
      </c>
      <c r="L588" s="82" t="s">
        <v>56</v>
      </c>
      <c r="M588" s="82" t="s">
        <v>57</v>
      </c>
      <c r="N588" s="82" t="s">
        <v>62</v>
      </c>
      <c r="O588" s="82" t="s">
        <v>63</v>
      </c>
      <c r="P588" s="82" t="s">
        <v>77</v>
      </c>
      <c r="Q588" s="82" t="s">
        <v>76</v>
      </c>
    </row>
    <row r="589" spans="1:18">
      <c r="A589" s="94" t="s">
        <v>32</v>
      </c>
      <c r="B589" s="24">
        <f t="array" ref="B589:E592">B63:E66</f>
        <v>552823.5294117647</v>
      </c>
      <c r="C589" s="47">
        <v>0</v>
      </c>
      <c r="D589" s="24">
        <v>-552823.5294117647</v>
      </c>
      <c r="E589" s="47">
        <v>0</v>
      </c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22" t="str">
        <f t="array" ref="R589:R604">TRANSPOSE(B588:Q588)</f>
        <v>D1x</v>
      </c>
    </row>
    <row r="590" spans="1:18">
      <c r="A590" s="94"/>
      <c r="B590" s="47">
        <v>0</v>
      </c>
      <c r="C590" s="47">
        <v>0</v>
      </c>
      <c r="D590" s="47">
        <v>0</v>
      </c>
      <c r="E590" s="47">
        <v>0</v>
      </c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22" t="str">
        <v>D1y</v>
      </c>
    </row>
    <row r="591" spans="1:18">
      <c r="A591" s="94"/>
      <c r="B591" s="24">
        <v>-552823.5294117647</v>
      </c>
      <c r="C591" s="47">
        <v>0</v>
      </c>
      <c r="D591" s="24">
        <v>552823.5294117647</v>
      </c>
      <c r="E591" s="47">
        <v>0</v>
      </c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22" t="str">
        <v>D2x</v>
      </c>
    </row>
    <row r="592" spans="1:18">
      <c r="A592" s="94"/>
      <c r="B592" s="47">
        <v>0</v>
      </c>
      <c r="C592" s="47">
        <v>0</v>
      </c>
      <c r="D592" s="47">
        <v>0</v>
      </c>
      <c r="E592" s="47">
        <v>0</v>
      </c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22" t="str">
        <v>D2y</v>
      </c>
    </row>
    <row r="593" spans="1:18">
      <c r="A593" s="94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22" t="str">
        <v>D3x</v>
      </c>
    </row>
    <row r="594" spans="1:18">
      <c r="A594" s="94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22" t="str">
        <v>D3y</v>
      </c>
    </row>
    <row r="595" spans="1:18">
      <c r="A595" s="94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22" t="str">
        <v>D4x</v>
      </c>
    </row>
    <row r="596" spans="1:18">
      <c r="A596" s="94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22" t="str">
        <v>D4y</v>
      </c>
    </row>
    <row r="597" spans="1:18">
      <c r="A597" s="94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22" t="str">
        <v>D5x</v>
      </c>
    </row>
    <row r="598" spans="1:18">
      <c r="A598" s="94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22" t="str">
        <v>D5y</v>
      </c>
    </row>
    <row r="599" spans="1:18">
      <c r="A599" s="94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22" t="str">
        <v>D6x</v>
      </c>
    </row>
    <row r="600" spans="1:18">
      <c r="A600" s="94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22" t="str">
        <v>D6y</v>
      </c>
    </row>
    <row r="601" spans="1:18">
      <c r="A601" s="94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22" t="str">
        <v>D7x</v>
      </c>
    </row>
    <row r="602" spans="1:18">
      <c r="A602" s="94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22" t="str">
        <v>D7y</v>
      </c>
    </row>
    <row r="603" spans="1:18">
      <c r="A603" s="94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22" t="str">
        <v>D8x</v>
      </c>
    </row>
    <row r="604" spans="1:18">
      <c r="A604" s="94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22" t="str">
        <v>D8y</v>
      </c>
    </row>
    <row r="606" spans="1:18">
      <c r="B606" s="82" t="s">
        <v>33</v>
      </c>
      <c r="C606" s="82" t="s">
        <v>34</v>
      </c>
      <c r="D606" s="82" t="s">
        <v>35</v>
      </c>
      <c r="E606" s="82" t="s">
        <v>36</v>
      </c>
      <c r="F606" s="82" t="s">
        <v>42</v>
      </c>
      <c r="G606" s="82" t="s">
        <v>43</v>
      </c>
      <c r="H606" s="82" t="s">
        <v>47</v>
      </c>
      <c r="I606" s="82" t="s">
        <v>48</v>
      </c>
      <c r="J606" s="82" t="s">
        <v>52</v>
      </c>
      <c r="K606" s="82" t="s">
        <v>53</v>
      </c>
      <c r="L606" s="82" t="s">
        <v>56</v>
      </c>
      <c r="M606" s="82" t="s">
        <v>57</v>
      </c>
      <c r="N606" s="82" t="s">
        <v>62</v>
      </c>
      <c r="O606" s="82" t="s">
        <v>63</v>
      </c>
      <c r="P606" s="82" t="s">
        <v>77</v>
      </c>
      <c r="Q606" s="82" t="s">
        <v>76</v>
      </c>
    </row>
    <row r="607" spans="1:18">
      <c r="A607" s="94" t="s">
        <v>41</v>
      </c>
      <c r="B607" s="24"/>
      <c r="C607" s="47"/>
      <c r="D607" s="24"/>
      <c r="E607" s="47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22" t="str">
        <f t="array" ref="R607:R622">TRANSPOSE(B606:Q606)</f>
        <v>D1x</v>
      </c>
    </row>
    <row r="608" spans="1:18">
      <c r="A608" s="94"/>
      <c r="B608" s="47"/>
      <c r="C608" s="47"/>
      <c r="D608" s="47"/>
      <c r="E608" s="47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22" t="str">
        <v>D1y</v>
      </c>
    </row>
    <row r="609" spans="1:18">
      <c r="A609" s="94"/>
      <c r="B609" s="24"/>
      <c r="C609" s="47"/>
      <c r="D609" s="29">
        <f t="array" ref="D609:G612">B78:E81</f>
        <v>552823.5294117647</v>
      </c>
      <c r="E609" s="56">
        <v>0</v>
      </c>
      <c r="F609" s="29">
        <v>-552823.5294117647</v>
      </c>
      <c r="G609" s="56">
        <v>0</v>
      </c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22" t="str">
        <v>D2x</v>
      </c>
    </row>
    <row r="610" spans="1:18">
      <c r="A610" s="94"/>
      <c r="B610" s="47"/>
      <c r="C610" s="47"/>
      <c r="D610" s="56">
        <v>0</v>
      </c>
      <c r="E610" s="56">
        <v>0</v>
      </c>
      <c r="F610" s="56">
        <v>0</v>
      </c>
      <c r="G610" s="56">
        <v>0</v>
      </c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22" t="str">
        <v>D2y</v>
      </c>
    </row>
    <row r="611" spans="1:18">
      <c r="A611" s="94"/>
      <c r="B611" s="45"/>
      <c r="C611" s="45"/>
      <c r="D611" s="29">
        <v>-552823.5294117647</v>
      </c>
      <c r="E611" s="56">
        <v>0</v>
      </c>
      <c r="F611" s="29">
        <v>552823.5294117647</v>
      </c>
      <c r="G611" s="56">
        <v>0</v>
      </c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22" t="str">
        <v>D3x</v>
      </c>
    </row>
    <row r="612" spans="1:18">
      <c r="A612" s="94"/>
      <c r="B612" s="45"/>
      <c r="C612" s="45"/>
      <c r="D612" s="56">
        <v>0</v>
      </c>
      <c r="E612" s="56">
        <v>0</v>
      </c>
      <c r="F612" s="56">
        <v>0</v>
      </c>
      <c r="G612" s="56">
        <v>0</v>
      </c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22" t="str">
        <v>D3y</v>
      </c>
    </row>
    <row r="613" spans="1:18">
      <c r="A613" s="94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22" t="str">
        <v>D4x</v>
      </c>
    </row>
    <row r="614" spans="1:18">
      <c r="A614" s="94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22" t="str">
        <v>D4y</v>
      </c>
    </row>
    <row r="615" spans="1:18">
      <c r="A615" s="94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22" t="str">
        <v>D5x</v>
      </c>
    </row>
    <row r="616" spans="1:18">
      <c r="A616" s="94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22" t="str">
        <v>D5y</v>
      </c>
    </row>
    <row r="617" spans="1:18">
      <c r="A617" s="94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22" t="str">
        <v>D6x</v>
      </c>
    </row>
    <row r="618" spans="1:18">
      <c r="A618" s="94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22" t="str">
        <v>D6y</v>
      </c>
    </row>
    <row r="619" spans="1:18">
      <c r="A619" s="94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22" t="str">
        <v>D7x</v>
      </c>
    </row>
    <row r="620" spans="1:18">
      <c r="A620" s="94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22" t="str">
        <v>D7y</v>
      </c>
    </row>
    <row r="621" spans="1:18">
      <c r="A621" s="94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22" t="str">
        <v>D8x</v>
      </c>
    </row>
    <row r="622" spans="1:18">
      <c r="A622" s="94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22" t="str">
        <v>D8y</v>
      </c>
    </row>
    <row r="624" spans="1:18">
      <c r="B624" s="82" t="s">
        <v>33</v>
      </c>
      <c r="C624" s="82" t="s">
        <v>34</v>
      </c>
      <c r="D624" s="82" t="s">
        <v>35</v>
      </c>
      <c r="E624" s="82" t="s">
        <v>36</v>
      </c>
      <c r="F624" s="82" t="s">
        <v>42</v>
      </c>
      <c r="G624" s="82" t="s">
        <v>43</v>
      </c>
      <c r="H624" s="82" t="s">
        <v>47</v>
      </c>
      <c r="I624" s="82" t="s">
        <v>48</v>
      </c>
      <c r="J624" s="82" t="s">
        <v>52</v>
      </c>
      <c r="K624" s="82" t="s">
        <v>53</v>
      </c>
      <c r="L624" s="82" t="s">
        <v>56</v>
      </c>
      <c r="M624" s="82" t="s">
        <v>57</v>
      </c>
      <c r="N624" s="82" t="s">
        <v>62</v>
      </c>
      <c r="O624" s="82" t="s">
        <v>63</v>
      </c>
      <c r="P624" s="82" t="s">
        <v>77</v>
      </c>
      <c r="Q624" s="82" t="s">
        <v>76</v>
      </c>
    </row>
    <row r="625" spans="1:18">
      <c r="A625" s="94" t="s">
        <v>46</v>
      </c>
      <c r="B625" s="24"/>
      <c r="C625" s="47"/>
      <c r="D625" s="24"/>
      <c r="E625" s="47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22" t="str">
        <f t="array" ref="R625:R640">TRANSPOSE(B624:Q624)</f>
        <v>D1x</v>
      </c>
    </row>
    <row r="626" spans="1:18">
      <c r="A626" s="94"/>
      <c r="B626" s="47"/>
      <c r="C626" s="47"/>
      <c r="D626" s="47"/>
      <c r="E626" s="47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22" t="str">
        <v>D1y</v>
      </c>
    </row>
    <row r="627" spans="1:18">
      <c r="A627" s="94"/>
      <c r="B627" s="24"/>
      <c r="C627" s="47"/>
      <c r="D627" s="29"/>
      <c r="E627" s="56"/>
      <c r="F627" s="29"/>
      <c r="G627" s="56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22" t="str">
        <v>D2x</v>
      </c>
    </row>
    <row r="628" spans="1:18">
      <c r="A628" s="94"/>
      <c r="B628" s="47"/>
      <c r="C628" s="47"/>
      <c r="D628" s="56"/>
      <c r="E628" s="56"/>
      <c r="F628" s="56"/>
      <c r="G628" s="56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22" t="str">
        <v>D2y</v>
      </c>
    </row>
    <row r="629" spans="1:18">
      <c r="A629" s="94"/>
      <c r="B629" s="45"/>
      <c r="C629" s="45"/>
      <c r="D629" s="29"/>
      <c r="E629" s="56"/>
      <c r="F629" s="29">
        <f t="array" ref="F629:I632">B93:E96</f>
        <v>552823.5294117647</v>
      </c>
      <c r="G629" s="56">
        <v>0</v>
      </c>
      <c r="H629" s="31">
        <v>-552823.5294117647</v>
      </c>
      <c r="I629" s="66">
        <v>0</v>
      </c>
      <c r="J629" s="45"/>
      <c r="K629" s="45"/>
      <c r="L629" s="45"/>
      <c r="M629" s="45"/>
      <c r="N629" s="45"/>
      <c r="O629" s="45"/>
      <c r="P629" s="45"/>
      <c r="Q629" s="45"/>
      <c r="R629" s="22" t="str">
        <v>D3x</v>
      </c>
    </row>
    <row r="630" spans="1:18">
      <c r="A630" s="94"/>
      <c r="B630" s="45"/>
      <c r="C630" s="45"/>
      <c r="D630" s="56"/>
      <c r="E630" s="56"/>
      <c r="F630" s="56">
        <v>0</v>
      </c>
      <c r="G630" s="56">
        <v>0</v>
      </c>
      <c r="H630" s="66">
        <v>0</v>
      </c>
      <c r="I630" s="66">
        <v>0</v>
      </c>
      <c r="J630" s="45"/>
      <c r="K630" s="45"/>
      <c r="L630" s="45"/>
      <c r="M630" s="45"/>
      <c r="N630" s="45"/>
      <c r="O630" s="45"/>
      <c r="P630" s="45"/>
      <c r="Q630" s="45"/>
      <c r="R630" s="22" t="str">
        <v>D3y</v>
      </c>
    </row>
    <row r="631" spans="1:18">
      <c r="A631" s="94"/>
      <c r="B631" s="45"/>
      <c r="C631" s="45"/>
      <c r="D631" s="45"/>
      <c r="E631" s="45"/>
      <c r="F631" s="31">
        <v>-552823.5294117647</v>
      </c>
      <c r="G631" s="66">
        <v>0</v>
      </c>
      <c r="H631" s="31">
        <v>552823.5294117647</v>
      </c>
      <c r="I631" s="66">
        <v>0</v>
      </c>
      <c r="J631" s="45"/>
      <c r="K631" s="45"/>
      <c r="L631" s="45"/>
      <c r="M631" s="45"/>
      <c r="N631" s="45"/>
      <c r="O631" s="45"/>
      <c r="P631" s="45"/>
      <c r="Q631" s="45"/>
      <c r="R631" s="22" t="str">
        <v>D4x</v>
      </c>
    </row>
    <row r="632" spans="1:18">
      <c r="A632" s="94"/>
      <c r="B632" s="45"/>
      <c r="C632" s="45"/>
      <c r="D632" s="45"/>
      <c r="E632" s="45"/>
      <c r="F632" s="66">
        <v>0</v>
      </c>
      <c r="G632" s="66">
        <v>0</v>
      </c>
      <c r="H632" s="66">
        <v>0</v>
      </c>
      <c r="I632" s="66">
        <v>0</v>
      </c>
      <c r="J632" s="45"/>
      <c r="K632" s="45"/>
      <c r="L632" s="45"/>
      <c r="M632" s="45"/>
      <c r="N632" s="45"/>
      <c r="O632" s="45"/>
      <c r="P632" s="45"/>
      <c r="Q632" s="45"/>
      <c r="R632" s="22" t="str">
        <v>D4y</v>
      </c>
    </row>
    <row r="633" spans="1:18">
      <c r="A633" s="94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22" t="str">
        <v>D5x</v>
      </c>
    </row>
    <row r="634" spans="1:18">
      <c r="A634" s="94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22" t="str">
        <v>D5y</v>
      </c>
    </row>
    <row r="635" spans="1:18">
      <c r="A635" s="94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22" t="str">
        <v>D6x</v>
      </c>
    </row>
    <row r="636" spans="1:18">
      <c r="A636" s="94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22" t="str">
        <v>D6y</v>
      </c>
    </row>
    <row r="637" spans="1:18">
      <c r="A637" s="94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22" t="str">
        <v>D7x</v>
      </c>
    </row>
    <row r="638" spans="1:18">
      <c r="A638" s="94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22" t="str">
        <v>D7y</v>
      </c>
    </row>
    <row r="639" spans="1:18">
      <c r="A639" s="94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22" t="str">
        <v>D8x</v>
      </c>
    </row>
    <row r="640" spans="1:18">
      <c r="A640" s="94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22" t="str">
        <v>D8y</v>
      </c>
    </row>
    <row r="642" spans="1:18">
      <c r="B642" s="82" t="s">
        <v>33</v>
      </c>
      <c r="C642" s="82" t="s">
        <v>34</v>
      </c>
      <c r="D642" s="82" t="s">
        <v>35</v>
      </c>
      <c r="E642" s="82" t="s">
        <v>36</v>
      </c>
      <c r="F642" s="82" t="s">
        <v>42</v>
      </c>
      <c r="G642" s="82" t="s">
        <v>43</v>
      </c>
      <c r="H642" s="82" t="s">
        <v>47</v>
      </c>
      <c r="I642" s="82" t="s">
        <v>48</v>
      </c>
      <c r="J642" s="82" t="s">
        <v>52</v>
      </c>
      <c r="K642" s="82" t="s">
        <v>53</v>
      </c>
      <c r="L642" s="82" t="s">
        <v>56</v>
      </c>
      <c r="M642" s="82" t="s">
        <v>57</v>
      </c>
      <c r="N642" s="82" t="s">
        <v>62</v>
      </c>
      <c r="O642" s="82" t="s">
        <v>63</v>
      </c>
      <c r="P642" s="82" t="s">
        <v>77</v>
      </c>
      <c r="Q642" s="82" t="s">
        <v>76</v>
      </c>
    </row>
    <row r="643" spans="1:18">
      <c r="A643" s="94" t="s">
        <v>51</v>
      </c>
      <c r="B643" s="24"/>
      <c r="C643" s="47"/>
      <c r="D643" s="24"/>
      <c r="E643" s="47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22" t="str">
        <f t="array" ref="R643:R658">TRANSPOSE(B642:Q642)</f>
        <v>D1x</v>
      </c>
    </row>
    <row r="644" spans="1:18">
      <c r="A644" s="94"/>
      <c r="B644" s="47"/>
      <c r="C644" s="47"/>
      <c r="D644" s="47"/>
      <c r="E644" s="47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22" t="str">
        <v>D1y</v>
      </c>
    </row>
    <row r="645" spans="1:18">
      <c r="A645" s="94"/>
      <c r="B645" s="24"/>
      <c r="C645" s="47"/>
      <c r="D645" s="29"/>
      <c r="E645" s="56"/>
      <c r="F645" s="29"/>
      <c r="G645" s="56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22" t="str">
        <v>D2x</v>
      </c>
    </row>
    <row r="646" spans="1:18">
      <c r="A646" s="94"/>
      <c r="B646" s="47"/>
      <c r="C646" s="47"/>
      <c r="D646" s="56"/>
      <c r="E646" s="56"/>
      <c r="F646" s="56"/>
      <c r="G646" s="56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22" t="str">
        <v>D2y</v>
      </c>
    </row>
    <row r="647" spans="1:18">
      <c r="A647" s="94"/>
      <c r="B647" s="45"/>
      <c r="C647" s="45"/>
      <c r="D647" s="29"/>
      <c r="E647" s="56"/>
      <c r="F647" s="29"/>
      <c r="G647" s="56"/>
      <c r="H647" s="31"/>
      <c r="I647" s="66"/>
      <c r="J647" s="45"/>
      <c r="K647" s="45"/>
      <c r="L647" s="45"/>
      <c r="M647" s="45"/>
      <c r="N647" s="45"/>
      <c r="O647" s="45"/>
      <c r="P647" s="45"/>
      <c r="Q647" s="45"/>
      <c r="R647" s="22" t="str">
        <v>D3x</v>
      </c>
    </row>
    <row r="648" spans="1:18">
      <c r="A648" s="94"/>
      <c r="B648" s="45"/>
      <c r="C648" s="45"/>
      <c r="D648" s="56"/>
      <c r="E648" s="56"/>
      <c r="F648" s="56"/>
      <c r="G648" s="56"/>
      <c r="H648" s="66"/>
      <c r="I648" s="66"/>
      <c r="J648" s="45"/>
      <c r="K648" s="45"/>
      <c r="L648" s="45"/>
      <c r="M648" s="45"/>
      <c r="N648" s="45"/>
      <c r="O648" s="45"/>
      <c r="P648" s="45"/>
      <c r="Q648" s="45"/>
      <c r="R648" s="22" t="str">
        <v>D3y</v>
      </c>
    </row>
    <row r="649" spans="1:18">
      <c r="A649" s="94"/>
      <c r="B649" s="45"/>
      <c r="C649" s="45"/>
      <c r="D649" s="45"/>
      <c r="E649" s="45"/>
      <c r="F649" s="31"/>
      <c r="G649" s="66"/>
      <c r="H649" s="31"/>
      <c r="I649" s="66"/>
      <c r="J649" s="45"/>
      <c r="K649" s="45"/>
      <c r="L649" s="45"/>
      <c r="M649" s="45"/>
      <c r="N649" s="45"/>
      <c r="O649" s="45"/>
      <c r="P649" s="45"/>
      <c r="Q649" s="45"/>
      <c r="R649" s="22" t="str">
        <v>D4x</v>
      </c>
    </row>
    <row r="650" spans="1:18">
      <c r="A650" s="94"/>
      <c r="B650" s="45"/>
      <c r="C650" s="45"/>
      <c r="D650" s="45"/>
      <c r="E650" s="45"/>
      <c r="F650" s="66"/>
      <c r="G650" s="66"/>
      <c r="H650" s="66"/>
      <c r="I650" s="66"/>
      <c r="J650" s="45"/>
      <c r="K650" s="45"/>
      <c r="L650" s="45"/>
      <c r="M650" s="45"/>
      <c r="N650" s="45"/>
      <c r="O650" s="45"/>
      <c r="P650" s="45"/>
      <c r="Q650" s="45"/>
      <c r="R650" s="22" t="str">
        <v>D4y</v>
      </c>
    </row>
    <row r="651" spans="1:18">
      <c r="A651" s="94"/>
      <c r="B651" s="45"/>
      <c r="C651" s="45"/>
      <c r="D651" s="45"/>
      <c r="E651" s="45"/>
      <c r="F651" s="45"/>
      <c r="G651" s="45"/>
      <c r="H651" s="45"/>
      <c r="I651" s="45"/>
      <c r="J651" s="29">
        <f t="array" ref="J651:M654">TRANSPOSE(B111:E114)</f>
        <v>552823.5294117647</v>
      </c>
      <c r="K651" s="56">
        <v>0</v>
      </c>
      <c r="L651" s="29">
        <v>-552823.5294117647</v>
      </c>
      <c r="M651" s="56">
        <v>0</v>
      </c>
      <c r="N651" s="45"/>
      <c r="O651" s="45"/>
      <c r="P651" s="45"/>
      <c r="Q651" s="45"/>
      <c r="R651" s="22" t="str">
        <v>D5x</v>
      </c>
    </row>
    <row r="652" spans="1:18">
      <c r="A652" s="94"/>
      <c r="B652" s="45"/>
      <c r="C652" s="45"/>
      <c r="D652" s="45"/>
      <c r="E652" s="45"/>
      <c r="F652" s="45"/>
      <c r="G652" s="45"/>
      <c r="H652" s="45"/>
      <c r="I652" s="45"/>
      <c r="J652" s="56">
        <v>0</v>
      </c>
      <c r="K652" s="56">
        <v>0</v>
      </c>
      <c r="L652" s="56">
        <v>0</v>
      </c>
      <c r="M652" s="56">
        <v>0</v>
      </c>
      <c r="N652" s="45"/>
      <c r="O652" s="45"/>
      <c r="P652" s="45"/>
      <c r="Q652" s="45"/>
      <c r="R652" s="22" t="str">
        <v>D5y</v>
      </c>
    </row>
    <row r="653" spans="1:18">
      <c r="A653" s="94"/>
      <c r="B653" s="45"/>
      <c r="C653" s="45"/>
      <c r="D653" s="45"/>
      <c r="E653" s="45"/>
      <c r="F653" s="45"/>
      <c r="G653" s="45"/>
      <c r="H653" s="45"/>
      <c r="I653" s="45"/>
      <c r="J653" s="29">
        <v>-552823.5294117647</v>
      </c>
      <c r="K653" s="56">
        <v>0</v>
      </c>
      <c r="L653" s="29">
        <v>552823.5294117647</v>
      </c>
      <c r="M653" s="56">
        <v>0</v>
      </c>
      <c r="N653" s="45"/>
      <c r="O653" s="45"/>
      <c r="P653" s="45"/>
      <c r="Q653" s="45"/>
      <c r="R653" s="22" t="str">
        <v>D6x</v>
      </c>
    </row>
    <row r="654" spans="1:18">
      <c r="A654" s="94"/>
      <c r="B654" s="45"/>
      <c r="C654" s="45"/>
      <c r="D654" s="45"/>
      <c r="E654" s="45"/>
      <c r="F654" s="45"/>
      <c r="G654" s="45"/>
      <c r="H654" s="45"/>
      <c r="I654" s="45"/>
      <c r="J654" s="56">
        <v>0</v>
      </c>
      <c r="K654" s="56">
        <v>0</v>
      </c>
      <c r="L654" s="56">
        <v>0</v>
      </c>
      <c r="M654" s="56">
        <v>0</v>
      </c>
      <c r="N654" s="45"/>
      <c r="O654" s="45"/>
      <c r="P654" s="45"/>
      <c r="Q654" s="45"/>
      <c r="R654" s="22" t="str">
        <v>D6y</v>
      </c>
    </row>
    <row r="655" spans="1:18">
      <c r="A655" s="94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22" t="str">
        <v>D7x</v>
      </c>
    </row>
    <row r="656" spans="1:18">
      <c r="A656" s="94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22" t="str">
        <v>D7y</v>
      </c>
    </row>
    <row r="657" spans="1:18">
      <c r="A657" s="94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22" t="str">
        <v>D8x</v>
      </c>
    </row>
    <row r="658" spans="1:18">
      <c r="A658" s="94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22" t="str">
        <v>D8y</v>
      </c>
    </row>
    <row r="660" spans="1:18">
      <c r="B660" s="82" t="s">
        <v>33</v>
      </c>
      <c r="C660" s="82" t="s">
        <v>34</v>
      </c>
      <c r="D660" s="82" t="s">
        <v>35</v>
      </c>
      <c r="E660" s="82" t="s">
        <v>36</v>
      </c>
      <c r="F660" s="82" t="s">
        <v>42</v>
      </c>
      <c r="G660" s="82" t="s">
        <v>43</v>
      </c>
      <c r="H660" s="82" t="s">
        <v>47</v>
      </c>
      <c r="I660" s="82" t="s">
        <v>48</v>
      </c>
      <c r="J660" s="82" t="s">
        <v>52</v>
      </c>
      <c r="K660" s="82" t="s">
        <v>53</v>
      </c>
      <c r="L660" s="82" t="s">
        <v>56</v>
      </c>
      <c r="M660" s="82" t="s">
        <v>57</v>
      </c>
      <c r="N660" s="82" t="s">
        <v>62</v>
      </c>
      <c r="O660" s="82" t="s">
        <v>63</v>
      </c>
      <c r="P660" s="82" t="s">
        <v>77</v>
      </c>
      <c r="Q660" s="82" t="s">
        <v>76</v>
      </c>
    </row>
    <row r="661" spans="1:18">
      <c r="A661" s="94" t="s">
        <v>58</v>
      </c>
      <c r="B661" s="24"/>
      <c r="C661" s="47"/>
      <c r="D661" s="24"/>
      <c r="E661" s="47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22" t="str">
        <f t="array" ref="R661:R676">TRANSPOSE(B660:Q660)</f>
        <v>D1x</v>
      </c>
    </row>
    <row r="662" spans="1:18">
      <c r="A662" s="94"/>
      <c r="B662" s="47"/>
      <c r="C662" s="47"/>
      <c r="D662" s="47"/>
      <c r="E662" s="47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22" t="str">
        <v>D1y</v>
      </c>
    </row>
    <row r="663" spans="1:18">
      <c r="A663" s="94"/>
      <c r="B663" s="24"/>
      <c r="C663" s="47"/>
      <c r="D663" s="29"/>
      <c r="E663" s="56"/>
      <c r="F663" s="29"/>
      <c r="G663" s="56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22" t="str">
        <v>D2x</v>
      </c>
    </row>
    <row r="664" spans="1:18">
      <c r="A664" s="94"/>
      <c r="B664" s="47"/>
      <c r="C664" s="47"/>
      <c r="D664" s="56"/>
      <c r="E664" s="56"/>
      <c r="F664" s="56"/>
      <c r="G664" s="56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22" t="str">
        <v>D2y</v>
      </c>
    </row>
    <row r="665" spans="1:18">
      <c r="A665" s="94"/>
      <c r="B665" s="45"/>
      <c r="C665" s="45"/>
      <c r="D665" s="29"/>
      <c r="E665" s="56"/>
      <c r="F665" s="29"/>
      <c r="G665" s="56"/>
      <c r="H665" s="31"/>
      <c r="I665" s="66"/>
      <c r="J665" s="45"/>
      <c r="K665" s="45"/>
      <c r="L665" s="45"/>
      <c r="M665" s="45"/>
      <c r="N665" s="45"/>
      <c r="O665" s="45"/>
      <c r="P665" s="45"/>
      <c r="Q665" s="45"/>
      <c r="R665" s="22" t="str">
        <v>D3x</v>
      </c>
    </row>
    <row r="666" spans="1:18">
      <c r="A666" s="94"/>
      <c r="B666" s="45"/>
      <c r="C666" s="45"/>
      <c r="D666" s="56"/>
      <c r="E666" s="56"/>
      <c r="F666" s="56"/>
      <c r="G666" s="56"/>
      <c r="H666" s="66"/>
      <c r="I666" s="66"/>
      <c r="J666" s="45"/>
      <c r="K666" s="45"/>
      <c r="L666" s="45"/>
      <c r="M666" s="45"/>
      <c r="N666" s="45"/>
      <c r="O666" s="45"/>
      <c r="P666" s="45"/>
      <c r="Q666" s="45"/>
      <c r="R666" s="22" t="str">
        <v>D3y</v>
      </c>
    </row>
    <row r="667" spans="1:18">
      <c r="A667" s="94"/>
      <c r="B667" s="45"/>
      <c r="C667" s="45"/>
      <c r="D667" s="45"/>
      <c r="E667" s="45"/>
      <c r="F667" s="31"/>
      <c r="G667" s="66"/>
      <c r="H667" s="31"/>
      <c r="I667" s="66"/>
      <c r="J667" s="45"/>
      <c r="K667" s="45"/>
      <c r="L667" s="45"/>
      <c r="M667" s="45"/>
      <c r="N667" s="45"/>
      <c r="O667" s="45"/>
      <c r="P667" s="45"/>
      <c r="Q667" s="45"/>
      <c r="R667" s="22" t="str">
        <v>D4x</v>
      </c>
    </row>
    <row r="668" spans="1:18">
      <c r="A668" s="94"/>
      <c r="B668" s="45"/>
      <c r="C668" s="45"/>
      <c r="D668" s="45"/>
      <c r="E668" s="45"/>
      <c r="F668" s="66"/>
      <c r="G668" s="66"/>
      <c r="H668" s="66"/>
      <c r="I668" s="66"/>
      <c r="J668" s="45"/>
      <c r="K668" s="45"/>
      <c r="L668" s="45"/>
      <c r="M668" s="45"/>
      <c r="N668" s="45"/>
      <c r="O668" s="45"/>
      <c r="P668" s="45"/>
      <c r="Q668" s="45"/>
      <c r="R668" s="22" t="str">
        <v>D4y</v>
      </c>
    </row>
    <row r="669" spans="1:18">
      <c r="A669" s="94"/>
      <c r="B669" s="45"/>
      <c r="C669" s="45"/>
      <c r="D669" s="45"/>
      <c r="E669" s="45"/>
      <c r="F669" s="45"/>
      <c r="G669" s="45"/>
      <c r="H669" s="45"/>
      <c r="I669" s="45"/>
      <c r="J669" s="29"/>
      <c r="K669" s="56"/>
      <c r="L669" s="29"/>
      <c r="M669" s="56"/>
      <c r="N669" s="45"/>
      <c r="O669" s="45"/>
      <c r="P669" s="45"/>
      <c r="Q669" s="45"/>
      <c r="R669" s="22" t="str">
        <v>D5x</v>
      </c>
    </row>
    <row r="670" spans="1:18">
      <c r="A670" s="94"/>
      <c r="B670" s="45"/>
      <c r="C670" s="45"/>
      <c r="D670" s="45"/>
      <c r="E670" s="45"/>
      <c r="F670" s="45"/>
      <c r="G670" s="45"/>
      <c r="H670" s="45"/>
      <c r="I670" s="45"/>
      <c r="J670" s="56"/>
      <c r="K670" s="56"/>
      <c r="L670" s="56"/>
      <c r="M670" s="56"/>
      <c r="N670" s="45"/>
      <c r="O670" s="45"/>
      <c r="P670" s="45"/>
      <c r="Q670" s="45"/>
      <c r="R670" s="22" t="str">
        <v>D5y</v>
      </c>
    </row>
    <row r="671" spans="1:18">
      <c r="A671" s="94"/>
      <c r="B671" s="45"/>
      <c r="C671" s="45"/>
      <c r="D671" s="45"/>
      <c r="E671" s="45"/>
      <c r="F671" s="45"/>
      <c r="G671" s="45"/>
      <c r="H671" s="45"/>
      <c r="I671" s="45"/>
      <c r="J671" s="29"/>
      <c r="K671" s="56"/>
      <c r="L671" s="29">
        <f t="array" ref="L671:O674">B126:E129</f>
        <v>552823.5294117647</v>
      </c>
      <c r="M671" s="56">
        <v>0</v>
      </c>
      <c r="N671" s="31">
        <v>-552823.5294117647</v>
      </c>
      <c r="O671" s="47">
        <v>0</v>
      </c>
      <c r="P671" s="45"/>
      <c r="Q671" s="45"/>
      <c r="R671" s="22" t="str">
        <v>D6x</v>
      </c>
    </row>
    <row r="672" spans="1:18">
      <c r="A672" s="94"/>
      <c r="B672" s="45"/>
      <c r="C672" s="45"/>
      <c r="D672" s="45"/>
      <c r="E672" s="45"/>
      <c r="F672" s="45"/>
      <c r="G672" s="45"/>
      <c r="H672" s="45"/>
      <c r="I672" s="45"/>
      <c r="J672" s="56"/>
      <c r="K672" s="56"/>
      <c r="L672" s="56">
        <v>0</v>
      </c>
      <c r="M672" s="56">
        <v>0</v>
      </c>
      <c r="N672" s="47">
        <v>0</v>
      </c>
      <c r="O672" s="47">
        <v>0</v>
      </c>
      <c r="P672" s="45"/>
      <c r="Q672" s="45"/>
      <c r="R672" s="22" t="str">
        <v>D6y</v>
      </c>
    </row>
    <row r="673" spans="1:18">
      <c r="A673" s="94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31">
        <v>-552823.5294117647</v>
      </c>
      <c r="M673" s="47">
        <v>0</v>
      </c>
      <c r="N673" s="31">
        <v>552823.5294117647</v>
      </c>
      <c r="O673" s="47">
        <v>0</v>
      </c>
      <c r="P673" s="45"/>
      <c r="Q673" s="45"/>
      <c r="R673" s="22" t="str">
        <v>D7x</v>
      </c>
    </row>
    <row r="674" spans="1:18">
      <c r="A674" s="94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7">
        <v>0</v>
      </c>
      <c r="M674" s="47">
        <v>0</v>
      </c>
      <c r="N674" s="47">
        <v>0</v>
      </c>
      <c r="O674" s="47">
        <v>0</v>
      </c>
      <c r="P674" s="45"/>
      <c r="Q674" s="45"/>
      <c r="R674" s="22" t="str">
        <v>D7y</v>
      </c>
    </row>
    <row r="675" spans="1:18">
      <c r="A675" s="94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22" t="str">
        <v>D8x</v>
      </c>
    </row>
    <row r="676" spans="1:18">
      <c r="A676" s="94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22" t="str">
        <v>D8y</v>
      </c>
    </row>
    <row r="678" spans="1:18">
      <c r="B678" s="82" t="s">
        <v>33</v>
      </c>
      <c r="C678" s="82" t="s">
        <v>34</v>
      </c>
      <c r="D678" s="82" t="s">
        <v>35</v>
      </c>
      <c r="E678" s="82" t="s">
        <v>36</v>
      </c>
      <c r="F678" s="82" t="s">
        <v>42</v>
      </c>
      <c r="G678" s="82" t="s">
        <v>43</v>
      </c>
      <c r="H678" s="82" t="s">
        <v>47</v>
      </c>
      <c r="I678" s="82" t="s">
        <v>48</v>
      </c>
      <c r="J678" s="82" t="s">
        <v>52</v>
      </c>
      <c r="K678" s="82" t="s">
        <v>53</v>
      </c>
      <c r="L678" s="82" t="s">
        <v>56</v>
      </c>
      <c r="M678" s="82" t="s">
        <v>57</v>
      </c>
      <c r="N678" s="82" t="s">
        <v>62</v>
      </c>
      <c r="O678" s="82" t="s">
        <v>63</v>
      </c>
      <c r="P678" s="82" t="s">
        <v>77</v>
      </c>
      <c r="Q678" s="82" t="s">
        <v>76</v>
      </c>
    </row>
    <row r="679" spans="1:18">
      <c r="A679" s="94" t="s">
        <v>64</v>
      </c>
      <c r="B679" s="24"/>
      <c r="C679" s="47"/>
      <c r="D679" s="24"/>
      <c r="E679" s="47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22" t="str">
        <f t="array" ref="R679:R694">TRANSPOSE(B678:Q678)</f>
        <v>D1x</v>
      </c>
    </row>
    <row r="680" spans="1:18">
      <c r="A680" s="94"/>
      <c r="B680" s="47"/>
      <c r="C680" s="47"/>
      <c r="D680" s="47"/>
      <c r="E680" s="47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22" t="str">
        <v>D1y</v>
      </c>
    </row>
    <row r="681" spans="1:18">
      <c r="A681" s="94"/>
      <c r="B681" s="24"/>
      <c r="C681" s="47"/>
      <c r="D681" s="29"/>
      <c r="E681" s="56"/>
      <c r="F681" s="29"/>
      <c r="G681" s="56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22" t="str">
        <v>D2x</v>
      </c>
    </row>
    <row r="682" spans="1:18">
      <c r="A682" s="94"/>
      <c r="B682" s="47"/>
      <c r="C682" s="47"/>
      <c r="D682" s="56"/>
      <c r="E682" s="56"/>
      <c r="F682" s="56"/>
      <c r="G682" s="56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22" t="str">
        <v>D2y</v>
      </c>
    </row>
    <row r="683" spans="1:18">
      <c r="A683" s="94"/>
      <c r="B683" s="45"/>
      <c r="C683" s="45"/>
      <c r="D683" s="29"/>
      <c r="E683" s="56"/>
      <c r="F683" s="29"/>
      <c r="G683" s="56"/>
      <c r="H683" s="31"/>
      <c r="I683" s="66"/>
      <c r="J683" s="45"/>
      <c r="K683" s="45"/>
      <c r="L683" s="45"/>
      <c r="M683" s="45"/>
      <c r="N683" s="45"/>
      <c r="O683" s="45"/>
      <c r="P683" s="45"/>
      <c r="Q683" s="45"/>
      <c r="R683" s="22" t="str">
        <v>D3x</v>
      </c>
    </row>
    <row r="684" spans="1:18">
      <c r="A684" s="94"/>
      <c r="B684" s="45"/>
      <c r="C684" s="45"/>
      <c r="D684" s="56"/>
      <c r="E684" s="56"/>
      <c r="F684" s="56"/>
      <c r="G684" s="56"/>
      <c r="H684" s="66"/>
      <c r="I684" s="66"/>
      <c r="J684" s="45"/>
      <c r="K684" s="45"/>
      <c r="L684" s="45"/>
      <c r="M684" s="45"/>
      <c r="N684" s="45"/>
      <c r="O684" s="45"/>
      <c r="P684" s="45"/>
      <c r="Q684" s="45"/>
      <c r="R684" s="22" t="str">
        <v>D3y</v>
      </c>
    </row>
    <row r="685" spans="1:18">
      <c r="A685" s="94"/>
      <c r="B685" s="45"/>
      <c r="C685" s="45"/>
      <c r="D685" s="45"/>
      <c r="E685" s="45"/>
      <c r="F685" s="31"/>
      <c r="G685" s="66"/>
      <c r="H685" s="31"/>
      <c r="I685" s="66"/>
      <c r="J685" s="45"/>
      <c r="K685" s="45"/>
      <c r="L685" s="45"/>
      <c r="M685" s="45"/>
      <c r="N685" s="45"/>
      <c r="O685" s="45"/>
      <c r="P685" s="45"/>
      <c r="Q685" s="45"/>
      <c r="R685" s="22" t="str">
        <v>D4x</v>
      </c>
    </row>
    <row r="686" spans="1:18">
      <c r="A686" s="94"/>
      <c r="B686" s="45"/>
      <c r="C686" s="45"/>
      <c r="D686" s="45"/>
      <c r="E686" s="45"/>
      <c r="F686" s="66"/>
      <c r="G686" s="66"/>
      <c r="H686" s="66"/>
      <c r="I686" s="66"/>
      <c r="J686" s="45"/>
      <c r="K686" s="45"/>
      <c r="L686" s="45"/>
      <c r="M686" s="45"/>
      <c r="N686" s="45"/>
      <c r="O686" s="45"/>
      <c r="P686" s="45"/>
      <c r="Q686" s="45"/>
      <c r="R686" s="22" t="str">
        <v>D4y</v>
      </c>
    </row>
    <row r="687" spans="1:18">
      <c r="A687" s="94"/>
      <c r="B687" s="45"/>
      <c r="C687" s="45"/>
      <c r="D687" s="45"/>
      <c r="E687" s="45"/>
      <c r="F687" s="45"/>
      <c r="G687" s="45"/>
      <c r="H687" s="45"/>
      <c r="I687" s="45"/>
      <c r="J687" s="29"/>
      <c r="K687" s="56"/>
      <c r="L687" s="29"/>
      <c r="M687" s="56"/>
      <c r="N687" s="45"/>
      <c r="O687" s="45"/>
      <c r="P687" s="45"/>
      <c r="Q687" s="45"/>
      <c r="R687" s="22" t="str">
        <v>D5x</v>
      </c>
    </row>
    <row r="688" spans="1:18">
      <c r="A688" s="94"/>
      <c r="B688" s="45"/>
      <c r="C688" s="45"/>
      <c r="D688" s="45"/>
      <c r="E688" s="45"/>
      <c r="F688" s="45"/>
      <c r="G688" s="45"/>
      <c r="H688" s="45"/>
      <c r="I688" s="45"/>
      <c r="J688" s="56"/>
      <c r="K688" s="56"/>
      <c r="L688" s="56"/>
      <c r="M688" s="56"/>
      <c r="N688" s="45"/>
      <c r="O688" s="45"/>
      <c r="P688" s="45"/>
      <c r="Q688" s="45"/>
      <c r="R688" s="22" t="str">
        <v>D5y</v>
      </c>
    </row>
    <row r="689" spans="1:18">
      <c r="A689" s="94"/>
      <c r="B689" s="45"/>
      <c r="C689" s="45"/>
      <c r="D689" s="45"/>
      <c r="E689" s="45"/>
      <c r="F689" s="45"/>
      <c r="G689" s="45"/>
      <c r="H689" s="45"/>
      <c r="I689" s="45"/>
      <c r="J689" s="29"/>
      <c r="K689" s="56"/>
      <c r="L689" s="29"/>
      <c r="M689" s="56"/>
      <c r="N689" s="31"/>
      <c r="O689" s="47"/>
      <c r="P689" s="45"/>
      <c r="Q689" s="45"/>
      <c r="R689" s="22" t="str">
        <v>D6x</v>
      </c>
    </row>
    <row r="690" spans="1:18">
      <c r="A690" s="94"/>
      <c r="B690" s="45"/>
      <c r="C690" s="45"/>
      <c r="D690" s="45"/>
      <c r="E690" s="45"/>
      <c r="F690" s="45"/>
      <c r="G690" s="45"/>
      <c r="H690" s="45"/>
      <c r="I690" s="45"/>
      <c r="J690" s="56"/>
      <c r="K690" s="56"/>
      <c r="L690" s="56"/>
      <c r="M690" s="56"/>
      <c r="N690" s="47"/>
      <c r="O690" s="47"/>
      <c r="P690" s="45"/>
      <c r="Q690" s="45"/>
      <c r="R690" s="22" t="str">
        <v>D6y</v>
      </c>
    </row>
    <row r="691" spans="1:18">
      <c r="A691" s="94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31"/>
      <c r="M691" s="31"/>
      <c r="N691" s="31">
        <f t="array" ref="N691:Q694">B141:E144</f>
        <v>552823.5294117647</v>
      </c>
      <c r="O691" s="31">
        <v>0</v>
      </c>
      <c r="P691" s="46">
        <v>-552823.5294117647</v>
      </c>
      <c r="Q691" s="46">
        <v>0</v>
      </c>
      <c r="R691" s="22" t="str">
        <v>D7x</v>
      </c>
    </row>
    <row r="692" spans="1:18">
      <c r="A692" s="94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7"/>
      <c r="M692" s="31"/>
      <c r="N692" s="31">
        <v>0</v>
      </c>
      <c r="O692" s="31">
        <v>0</v>
      </c>
      <c r="P692" s="46">
        <v>0</v>
      </c>
      <c r="Q692" s="46">
        <v>0</v>
      </c>
      <c r="R692" s="22" t="str">
        <v>D7y</v>
      </c>
    </row>
    <row r="693" spans="1:18">
      <c r="A693" s="94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6"/>
      <c r="N693" s="46">
        <v>-552823.5294117647</v>
      </c>
      <c r="O693" s="46">
        <v>0</v>
      </c>
      <c r="P693" s="46">
        <v>552823.5294117647</v>
      </c>
      <c r="Q693" s="46">
        <v>0</v>
      </c>
      <c r="R693" s="22" t="str">
        <v>D8x</v>
      </c>
    </row>
    <row r="694" spans="1:18">
      <c r="A694" s="94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6"/>
      <c r="N694" s="46">
        <v>0</v>
      </c>
      <c r="O694" s="46">
        <v>0</v>
      </c>
      <c r="P694" s="46">
        <v>0</v>
      </c>
      <c r="Q694" s="46">
        <v>0</v>
      </c>
      <c r="R694" s="22" t="str">
        <v>D8y</v>
      </c>
    </row>
    <row r="696" spans="1:18">
      <c r="B696" s="82" t="s">
        <v>33</v>
      </c>
      <c r="C696" s="82" t="s">
        <v>34</v>
      </c>
      <c r="D696" s="82" t="s">
        <v>35</v>
      </c>
      <c r="E696" s="82" t="s">
        <v>36</v>
      </c>
      <c r="F696" s="82" t="s">
        <v>42</v>
      </c>
      <c r="G696" s="82" t="s">
        <v>43</v>
      </c>
      <c r="H696" s="82" t="s">
        <v>47</v>
      </c>
      <c r="I696" s="82" t="s">
        <v>48</v>
      </c>
      <c r="J696" s="82" t="s">
        <v>52</v>
      </c>
      <c r="K696" s="82" t="s">
        <v>53</v>
      </c>
      <c r="L696" s="82" t="s">
        <v>56</v>
      </c>
      <c r="M696" s="82" t="s">
        <v>57</v>
      </c>
      <c r="N696" s="82" t="s">
        <v>62</v>
      </c>
      <c r="O696" s="82" t="s">
        <v>63</v>
      </c>
      <c r="P696" s="82" t="s">
        <v>77</v>
      </c>
      <c r="Q696" s="82" t="s">
        <v>76</v>
      </c>
    </row>
    <row r="697" spans="1:18">
      <c r="A697" s="94" t="s">
        <v>74</v>
      </c>
      <c r="B697" s="24"/>
      <c r="C697" s="47"/>
      <c r="D697" s="24"/>
      <c r="E697" s="47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22" t="str">
        <f t="array" ref="R697:R712">TRANSPOSE(B696:Q696)</f>
        <v>D1x</v>
      </c>
    </row>
    <row r="698" spans="1:18">
      <c r="A698" s="94"/>
      <c r="B698" s="47"/>
      <c r="C698" s="47"/>
      <c r="D698" s="47"/>
      <c r="E698" s="47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22" t="str">
        <v>D1y</v>
      </c>
    </row>
    <row r="699" spans="1:18">
      <c r="A699" s="94"/>
      <c r="B699" s="24"/>
      <c r="C699" s="47"/>
      <c r="D699" s="29">
        <f t="array" ref="D699:E700">B156:C157</f>
        <v>195452.63322326978</v>
      </c>
      <c r="E699" s="29">
        <v>-195452.6332232698</v>
      </c>
      <c r="F699" s="29"/>
      <c r="G699" s="56"/>
      <c r="H699" s="45"/>
      <c r="I699" s="45"/>
      <c r="J699" s="31">
        <f t="array" ref="J699:K700">D156:E157</f>
        <v>-195452.63322326978</v>
      </c>
      <c r="K699" s="31">
        <v>195452.6332232698</v>
      </c>
      <c r="L699" s="45"/>
      <c r="M699" s="45"/>
      <c r="N699" s="45"/>
      <c r="O699" s="45"/>
      <c r="P699" s="45"/>
      <c r="Q699" s="45"/>
      <c r="R699" s="22" t="str">
        <v>D2x</v>
      </c>
    </row>
    <row r="700" spans="1:18">
      <c r="A700" s="94"/>
      <c r="B700" s="47"/>
      <c r="C700" s="47"/>
      <c r="D700" s="29">
        <v>-195452.6332232698</v>
      </c>
      <c r="E700" s="29">
        <v>195452.63322326983</v>
      </c>
      <c r="F700" s="56"/>
      <c r="G700" s="56"/>
      <c r="H700" s="45"/>
      <c r="I700" s="45"/>
      <c r="J700" s="31">
        <v>195452.6332232698</v>
      </c>
      <c r="K700" s="31">
        <v>-195452.63322326983</v>
      </c>
      <c r="L700" s="45"/>
      <c r="M700" s="45"/>
      <c r="N700" s="45"/>
      <c r="O700" s="45"/>
      <c r="P700" s="45"/>
      <c r="Q700" s="45"/>
      <c r="R700" s="22" t="str">
        <v>D2y</v>
      </c>
    </row>
    <row r="701" spans="1:18">
      <c r="A701" s="94"/>
      <c r="B701" s="45"/>
      <c r="C701" s="45"/>
      <c r="D701" s="29"/>
      <c r="E701" s="56"/>
      <c r="F701" s="29"/>
      <c r="G701" s="56"/>
      <c r="H701" s="31"/>
      <c r="I701" s="66"/>
      <c r="J701" s="45"/>
      <c r="K701" s="45"/>
      <c r="L701" s="45"/>
      <c r="M701" s="45"/>
      <c r="N701" s="45"/>
      <c r="O701" s="45"/>
      <c r="P701" s="45"/>
      <c r="Q701" s="45"/>
      <c r="R701" s="22" t="str">
        <v>D3x</v>
      </c>
    </row>
    <row r="702" spans="1:18">
      <c r="A702" s="94"/>
      <c r="B702" s="45"/>
      <c r="C702" s="45"/>
      <c r="D702" s="56"/>
      <c r="E702" s="56"/>
      <c r="F702" s="56"/>
      <c r="G702" s="56"/>
      <c r="H702" s="66"/>
      <c r="I702" s="66"/>
      <c r="J702" s="45"/>
      <c r="K702" s="45"/>
      <c r="L702" s="45"/>
      <c r="M702" s="45"/>
      <c r="N702" s="45"/>
      <c r="O702" s="45"/>
      <c r="P702" s="45"/>
      <c r="Q702" s="45"/>
      <c r="R702" s="22" t="str">
        <v>D3y</v>
      </c>
    </row>
    <row r="703" spans="1:18">
      <c r="A703" s="94"/>
      <c r="B703" s="45"/>
      <c r="C703" s="45"/>
      <c r="D703" s="45"/>
      <c r="E703" s="45"/>
      <c r="F703" s="31"/>
      <c r="G703" s="66"/>
      <c r="H703" s="31"/>
      <c r="I703" s="66"/>
      <c r="J703" s="45"/>
      <c r="K703" s="45"/>
      <c r="L703" s="45"/>
      <c r="M703" s="45"/>
      <c r="N703" s="45"/>
      <c r="O703" s="45"/>
      <c r="P703" s="45"/>
      <c r="Q703" s="45"/>
      <c r="R703" s="22" t="str">
        <v>D4x</v>
      </c>
    </row>
    <row r="704" spans="1:18">
      <c r="A704" s="94"/>
      <c r="B704" s="45"/>
      <c r="C704" s="45"/>
      <c r="D704" s="45"/>
      <c r="E704" s="45"/>
      <c r="F704" s="66"/>
      <c r="G704" s="66"/>
      <c r="H704" s="66"/>
      <c r="I704" s="66"/>
      <c r="J704" s="45"/>
      <c r="K704" s="45"/>
      <c r="L704" s="45"/>
      <c r="M704" s="45"/>
      <c r="N704" s="45"/>
      <c r="O704" s="45"/>
      <c r="P704" s="45"/>
      <c r="Q704" s="45"/>
      <c r="R704" s="22" t="str">
        <v>D4y</v>
      </c>
    </row>
    <row r="705" spans="1:18">
      <c r="A705" s="94"/>
      <c r="B705" s="45"/>
      <c r="C705" s="45"/>
      <c r="D705" s="31">
        <f t="array" ref="D705:E706">B158:C159</f>
        <v>-195452.63322326978</v>
      </c>
      <c r="E705" s="31">
        <v>195452.6332232698</v>
      </c>
      <c r="F705" s="45"/>
      <c r="G705" s="45"/>
      <c r="H705" s="45"/>
      <c r="I705" s="45"/>
      <c r="J705" s="29">
        <f t="array" ref="J705:K706">D158:E159</f>
        <v>195452.63322326978</v>
      </c>
      <c r="K705" s="29">
        <v>-195452.6332232698</v>
      </c>
      <c r="L705" s="29"/>
      <c r="M705" s="56"/>
      <c r="N705" s="45"/>
      <c r="O705" s="45"/>
      <c r="P705" s="45"/>
      <c r="Q705" s="45"/>
      <c r="R705" s="22" t="str">
        <v>D5x</v>
      </c>
    </row>
    <row r="706" spans="1:18">
      <c r="A706" s="94"/>
      <c r="B706" s="45"/>
      <c r="C706" s="45"/>
      <c r="D706" s="31">
        <v>195452.6332232698</v>
      </c>
      <c r="E706" s="31">
        <v>-195452.63322326983</v>
      </c>
      <c r="F706" s="45"/>
      <c r="G706" s="45"/>
      <c r="H706" s="45"/>
      <c r="I706" s="45"/>
      <c r="J706" s="29">
        <v>-195452.6332232698</v>
      </c>
      <c r="K706" s="29">
        <v>195452.63322326983</v>
      </c>
      <c r="L706" s="56"/>
      <c r="M706" s="56"/>
      <c r="N706" s="45"/>
      <c r="O706" s="45"/>
      <c r="P706" s="45"/>
      <c r="Q706" s="45"/>
      <c r="R706" s="22" t="str">
        <v>D5y</v>
      </c>
    </row>
    <row r="707" spans="1:18">
      <c r="A707" s="94"/>
      <c r="B707" s="45"/>
      <c r="C707" s="45"/>
      <c r="D707" s="45"/>
      <c r="E707" s="45"/>
      <c r="F707" s="45"/>
      <c r="G707" s="45"/>
      <c r="H707" s="45"/>
      <c r="I707" s="45"/>
      <c r="J707" s="29"/>
      <c r="K707" s="56"/>
      <c r="L707" s="29"/>
      <c r="M707" s="56"/>
      <c r="N707" s="31"/>
      <c r="O707" s="47"/>
      <c r="P707" s="45"/>
      <c r="Q707" s="45"/>
      <c r="R707" s="22" t="str">
        <v>D6x</v>
      </c>
    </row>
    <row r="708" spans="1:18">
      <c r="A708" s="94"/>
      <c r="B708" s="45"/>
      <c r="C708" s="45"/>
      <c r="D708" s="45"/>
      <c r="E708" s="45"/>
      <c r="F708" s="45"/>
      <c r="G708" s="45"/>
      <c r="H708" s="45"/>
      <c r="I708" s="45"/>
      <c r="J708" s="56"/>
      <c r="K708" s="56"/>
      <c r="L708" s="56"/>
      <c r="M708" s="56"/>
      <c r="N708" s="47"/>
      <c r="O708" s="47"/>
      <c r="P708" s="45"/>
      <c r="Q708" s="45"/>
      <c r="R708" s="22" t="str">
        <v>D6y</v>
      </c>
    </row>
    <row r="709" spans="1:18">
      <c r="A709" s="94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31"/>
      <c r="M709" s="31"/>
      <c r="N709" s="31"/>
      <c r="O709" s="31"/>
      <c r="P709" s="46"/>
      <c r="Q709" s="46"/>
      <c r="R709" s="22" t="str">
        <v>D7x</v>
      </c>
    </row>
    <row r="710" spans="1:18">
      <c r="A710" s="94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7"/>
      <c r="M710" s="31"/>
      <c r="N710" s="31"/>
      <c r="O710" s="31"/>
      <c r="P710" s="46"/>
      <c r="Q710" s="46"/>
      <c r="R710" s="22" t="str">
        <v>D7y</v>
      </c>
    </row>
    <row r="711" spans="1:18">
      <c r="A711" s="94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6"/>
      <c r="N711" s="46"/>
      <c r="O711" s="46"/>
      <c r="P711" s="46"/>
      <c r="Q711" s="46"/>
      <c r="R711" s="22" t="str">
        <v>D8x</v>
      </c>
    </row>
    <row r="712" spans="1:18">
      <c r="A712" s="94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6"/>
      <c r="N712" s="46"/>
      <c r="O712" s="46"/>
      <c r="P712" s="46"/>
      <c r="Q712" s="46"/>
      <c r="R712" s="22" t="str">
        <v>D8y</v>
      </c>
    </row>
    <row r="714" spans="1:18">
      <c r="B714" s="82" t="s">
        <v>33</v>
      </c>
      <c r="C714" s="82" t="s">
        <v>34</v>
      </c>
      <c r="D714" s="82" t="s">
        <v>35</v>
      </c>
      <c r="E714" s="82" t="s">
        <v>36</v>
      </c>
      <c r="F714" s="82" t="s">
        <v>42</v>
      </c>
      <c r="G714" s="82" t="s">
        <v>43</v>
      </c>
      <c r="H714" s="82" t="s">
        <v>47</v>
      </c>
      <c r="I714" s="82" t="s">
        <v>48</v>
      </c>
      <c r="J714" s="82" t="s">
        <v>52</v>
      </c>
      <c r="K714" s="82" t="s">
        <v>53</v>
      </c>
      <c r="L714" s="82" t="s">
        <v>56</v>
      </c>
      <c r="M714" s="82" t="s">
        <v>57</v>
      </c>
      <c r="N714" s="82" t="s">
        <v>62</v>
      </c>
      <c r="O714" s="82" t="s">
        <v>63</v>
      </c>
      <c r="P714" s="82" t="s">
        <v>77</v>
      </c>
      <c r="Q714" s="82" t="s">
        <v>76</v>
      </c>
    </row>
    <row r="715" spans="1:18">
      <c r="A715" s="94" t="s">
        <v>79</v>
      </c>
      <c r="B715" s="24"/>
      <c r="C715" s="47"/>
      <c r="D715" s="24"/>
      <c r="E715" s="47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22" t="str">
        <f t="array" ref="R715:R730">TRANSPOSE(B714:Q714)</f>
        <v>D1x</v>
      </c>
    </row>
    <row r="716" spans="1:18">
      <c r="A716" s="94"/>
      <c r="B716" s="47"/>
      <c r="C716" s="47"/>
      <c r="D716" s="47"/>
      <c r="E716" s="47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22" t="str">
        <v>D1y</v>
      </c>
    </row>
    <row r="717" spans="1:18">
      <c r="A717" s="94"/>
      <c r="B717" s="24"/>
      <c r="C717" s="47"/>
      <c r="D717" s="29">
        <f t="array" ref="D717:E718">B171:C172</f>
        <v>2.0744547273878928E-27</v>
      </c>
      <c r="E717" s="29">
        <v>3.3864544644797678E-11</v>
      </c>
      <c r="F717" s="29"/>
      <c r="G717" s="56"/>
      <c r="H717" s="45"/>
      <c r="I717" s="45"/>
      <c r="J717" s="31"/>
      <c r="K717" s="31"/>
      <c r="L717" s="31">
        <f t="array" ref="L717:M718">D171:E172</f>
        <v>-2.0744547273878928E-27</v>
      </c>
      <c r="M717" s="31">
        <v>-3.3864544644797678E-11</v>
      </c>
      <c r="N717" s="45"/>
      <c r="O717" s="45"/>
      <c r="P717" s="45"/>
      <c r="Q717" s="45"/>
      <c r="R717" s="22" t="str">
        <v>D2x</v>
      </c>
    </row>
    <row r="718" spans="1:18">
      <c r="A718" s="94"/>
      <c r="B718" s="47"/>
      <c r="C718" s="47"/>
      <c r="D718" s="29">
        <v>3.3864544644797678E-11</v>
      </c>
      <c r="E718" s="29">
        <v>552823.5294117647</v>
      </c>
      <c r="F718" s="56"/>
      <c r="G718" s="56"/>
      <c r="H718" s="45"/>
      <c r="I718" s="45"/>
      <c r="J718" s="31"/>
      <c r="K718" s="31"/>
      <c r="L718" s="31">
        <v>-3.3864544644797678E-11</v>
      </c>
      <c r="M718" s="31">
        <v>-552823.5294117647</v>
      </c>
      <c r="N718" s="45"/>
      <c r="O718" s="45"/>
      <c r="P718" s="45"/>
      <c r="Q718" s="45"/>
      <c r="R718" s="22" t="str">
        <v>D2y</v>
      </c>
    </row>
    <row r="719" spans="1:18">
      <c r="A719" s="94"/>
      <c r="B719" s="45"/>
      <c r="C719" s="45"/>
      <c r="D719" s="29"/>
      <c r="E719" s="56"/>
      <c r="F719" s="29"/>
      <c r="G719" s="56"/>
      <c r="H719" s="31"/>
      <c r="I719" s="66"/>
      <c r="J719" s="45"/>
      <c r="K719" s="45"/>
      <c r="L719" s="45"/>
      <c r="M719" s="45"/>
      <c r="N719" s="45"/>
      <c r="O719" s="45"/>
      <c r="P719" s="45"/>
      <c r="Q719" s="45"/>
      <c r="R719" s="22" t="str">
        <v>D3x</v>
      </c>
    </row>
    <row r="720" spans="1:18">
      <c r="A720" s="94"/>
      <c r="B720" s="45"/>
      <c r="C720" s="45"/>
      <c r="D720" s="56"/>
      <c r="E720" s="56"/>
      <c r="F720" s="56"/>
      <c r="G720" s="56"/>
      <c r="H720" s="66"/>
      <c r="I720" s="66"/>
      <c r="J720" s="45"/>
      <c r="K720" s="45"/>
      <c r="L720" s="45"/>
      <c r="M720" s="45"/>
      <c r="N720" s="45"/>
      <c r="O720" s="45"/>
      <c r="P720" s="45"/>
      <c r="Q720" s="45"/>
      <c r="R720" s="22" t="str">
        <v>D3y</v>
      </c>
    </row>
    <row r="721" spans="1:18">
      <c r="A721" s="94"/>
      <c r="B721" s="45"/>
      <c r="C721" s="45"/>
      <c r="D721" s="45"/>
      <c r="E721" s="45"/>
      <c r="F721" s="31"/>
      <c r="G721" s="66"/>
      <c r="H721" s="31"/>
      <c r="I721" s="66"/>
      <c r="J721" s="45"/>
      <c r="K721" s="45"/>
      <c r="L721" s="45"/>
      <c r="M721" s="45"/>
      <c r="N721" s="45"/>
      <c r="O721" s="45"/>
      <c r="P721" s="45"/>
      <c r="Q721" s="45"/>
      <c r="R721" s="22" t="str">
        <v>D4x</v>
      </c>
    </row>
    <row r="722" spans="1:18">
      <c r="A722" s="94"/>
      <c r="B722" s="45"/>
      <c r="C722" s="45"/>
      <c r="D722" s="45"/>
      <c r="E722" s="45"/>
      <c r="F722" s="66"/>
      <c r="G722" s="66"/>
      <c r="H722" s="66"/>
      <c r="I722" s="66"/>
      <c r="J722" s="45"/>
      <c r="K722" s="45"/>
      <c r="L722" s="45"/>
      <c r="M722" s="45"/>
      <c r="N722" s="45"/>
      <c r="O722" s="45"/>
      <c r="P722" s="45"/>
      <c r="Q722" s="45"/>
      <c r="R722" s="22" t="str">
        <v>D4y</v>
      </c>
    </row>
    <row r="723" spans="1:18">
      <c r="A723" s="94"/>
      <c r="B723" s="45"/>
      <c r="C723" s="45"/>
      <c r="D723" s="31"/>
      <c r="E723" s="31"/>
      <c r="F723" s="45"/>
      <c r="G723" s="45"/>
      <c r="H723" s="45"/>
      <c r="I723" s="45"/>
      <c r="J723" s="29"/>
      <c r="K723" s="29"/>
      <c r="L723" s="29"/>
      <c r="M723" s="56"/>
      <c r="N723" s="45"/>
      <c r="O723" s="45"/>
      <c r="P723" s="45"/>
      <c r="Q723" s="45"/>
      <c r="R723" s="22" t="str">
        <v>D5x</v>
      </c>
    </row>
    <row r="724" spans="1:18">
      <c r="A724" s="94"/>
      <c r="B724" s="45"/>
      <c r="C724" s="45"/>
      <c r="D724" s="31"/>
      <c r="E724" s="31"/>
      <c r="F724" s="45"/>
      <c r="G724" s="45"/>
      <c r="H724" s="45"/>
      <c r="I724" s="45"/>
      <c r="J724" s="29"/>
      <c r="K724" s="29"/>
      <c r="L724" s="56"/>
      <c r="M724" s="56"/>
      <c r="N724" s="45"/>
      <c r="O724" s="45"/>
      <c r="P724" s="45"/>
      <c r="Q724" s="45"/>
      <c r="R724" s="22" t="str">
        <v>D5y</v>
      </c>
    </row>
    <row r="725" spans="1:18">
      <c r="A725" s="94"/>
      <c r="B725" s="45"/>
      <c r="C725" s="45"/>
      <c r="D725" s="31">
        <f t="array" ref="D725:E726">B173:C174</f>
        <v>-2.0744547273878928E-27</v>
      </c>
      <c r="E725" s="31">
        <v>-3.3864544644797678E-11</v>
      </c>
      <c r="F725" s="45"/>
      <c r="G725" s="45"/>
      <c r="H725" s="45"/>
      <c r="I725" s="45"/>
      <c r="J725" s="29"/>
      <c r="K725" s="56"/>
      <c r="L725" s="29">
        <f t="array" ref="L725:M726">D173:E174</f>
        <v>2.0744547273878928E-27</v>
      </c>
      <c r="M725" s="29">
        <v>3.3864544644797678E-11</v>
      </c>
      <c r="N725" s="31"/>
      <c r="O725" s="47"/>
      <c r="P725" s="45"/>
      <c r="Q725" s="45"/>
      <c r="R725" s="22" t="str">
        <v>D6x</v>
      </c>
    </row>
    <row r="726" spans="1:18">
      <c r="A726" s="94"/>
      <c r="B726" s="45"/>
      <c r="C726" s="45"/>
      <c r="D726" s="31">
        <v>-3.3864544644797678E-11</v>
      </c>
      <c r="E726" s="31">
        <v>-552823.5294117647</v>
      </c>
      <c r="F726" s="45"/>
      <c r="G726" s="45"/>
      <c r="H726" s="45"/>
      <c r="I726" s="45"/>
      <c r="J726" s="56"/>
      <c r="K726" s="56"/>
      <c r="L726" s="29">
        <v>3.3864544644797678E-11</v>
      </c>
      <c r="M726" s="29">
        <v>552823.5294117647</v>
      </c>
      <c r="N726" s="47"/>
      <c r="O726" s="47"/>
      <c r="P726" s="45"/>
      <c r="Q726" s="45"/>
      <c r="R726" s="22" t="str">
        <v>D6y</v>
      </c>
    </row>
    <row r="727" spans="1:18">
      <c r="A727" s="94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31"/>
      <c r="M727" s="31"/>
      <c r="N727" s="31"/>
      <c r="O727" s="31"/>
      <c r="P727" s="46"/>
      <c r="Q727" s="46"/>
      <c r="R727" s="22" t="str">
        <v>D7x</v>
      </c>
    </row>
    <row r="728" spans="1:18">
      <c r="A728" s="94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7"/>
      <c r="M728" s="31"/>
      <c r="N728" s="31"/>
      <c r="O728" s="31"/>
      <c r="P728" s="46"/>
      <c r="Q728" s="46"/>
      <c r="R728" s="22" t="str">
        <v>D7y</v>
      </c>
    </row>
    <row r="729" spans="1:18">
      <c r="A729" s="94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6"/>
      <c r="N729" s="46"/>
      <c r="O729" s="46"/>
      <c r="P729" s="46"/>
      <c r="Q729" s="46"/>
      <c r="R729" s="22" t="str">
        <v>D8x</v>
      </c>
    </row>
    <row r="730" spans="1:18">
      <c r="A730" s="94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6"/>
      <c r="N730" s="46"/>
      <c r="O730" s="46"/>
      <c r="P730" s="46"/>
      <c r="Q730" s="46"/>
      <c r="R730" s="22" t="str">
        <v>D8y</v>
      </c>
    </row>
    <row r="732" spans="1:18">
      <c r="B732" s="82" t="s">
        <v>33</v>
      </c>
      <c r="C732" s="82" t="s">
        <v>34</v>
      </c>
      <c r="D732" s="82" t="s">
        <v>35</v>
      </c>
      <c r="E732" s="82" t="s">
        <v>36</v>
      </c>
      <c r="F732" s="82" t="s">
        <v>42</v>
      </c>
      <c r="G732" s="82" t="s">
        <v>43</v>
      </c>
      <c r="H732" s="82" t="s">
        <v>47</v>
      </c>
      <c r="I732" s="82" t="s">
        <v>48</v>
      </c>
      <c r="J732" s="82" t="s">
        <v>52</v>
      </c>
      <c r="K732" s="82" t="s">
        <v>53</v>
      </c>
      <c r="L732" s="82" t="s">
        <v>56</v>
      </c>
      <c r="M732" s="82" t="s">
        <v>57</v>
      </c>
      <c r="N732" s="82" t="s">
        <v>62</v>
      </c>
      <c r="O732" s="82" t="s">
        <v>63</v>
      </c>
      <c r="P732" s="82" t="s">
        <v>77</v>
      </c>
      <c r="Q732" s="82" t="s">
        <v>76</v>
      </c>
    </row>
    <row r="733" spans="1:18">
      <c r="A733" s="94" t="s">
        <v>81</v>
      </c>
      <c r="B733" s="24"/>
      <c r="C733" s="47"/>
      <c r="D733" s="24"/>
      <c r="E733" s="47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22" t="str">
        <f t="array" ref="R733:R748">TRANSPOSE(B732:Q732)</f>
        <v>D1x</v>
      </c>
    </row>
    <row r="734" spans="1:18">
      <c r="A734" s="94"/>
      <c r="B734" s="47"/>
      <c r="C734" s="47"/>
      <c r="D734" s="47"/>
      <c r="E734" s="47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22" t="str">
        <v>D1y</v>
      </c>
    </row>
    <row r="735" spans="1:18">
      <c r="A735" s="94"/>
      <c r="B735" s="24"/>
      <c r="C735" s="47"/>
      <c r="D735" s="29"/>
      <c r="E735" s="29"/>
      <c r="F735" s="29"/>
      <c r="G735" s="56"/>
      <c r="H735" s="45"/>
      <c r="I735" s="45"/>
      <c r="J735" s="31"/>
      <c r="K735" s="31"/>
      <c r="L735" s="31"/>
      <c r="M735" s="31"/>
      <c r="N735" s="45"/>
      <c r="O735" s="45"/>
      <c r="P735" s="45"/>
      <c r="Q735" s="45"/>
      <c r="R735" s="22" t="str">
        <v>D2x</v>
      </c>
    </row>
    <row r="736" spans="1:18">
      <c r="A736" s="94"/>
      <c r="B736" s="47"/>
      <c r="C736" s="47"/>
      <c r="D736" s="29"/>
      <c r="E736" s="29"/>
      <c r="F736" s="56"/>
      <c r="G736" s="56"/>
      <c r="H736" s="45"/>
      <c r="I736" s="45"/>
      <c r="J736" s="31"/>
      <c r="K736" s="31"/>
      <c r="L736" s="31"/>
      <c r="M736" s="31"/>
      <c r="N736" s="45"/>
      <c r="O736" s="45"/>
      <c r="P736" s="45"/>
      <c r="Q736" s="45"/>
      <c r="R736" s="22" t="str">
        <v>D2y</v>
      </c>
    </row>
    <row r="737" spans="1:18">
      <c r="A737" s="94"/>
      <c r="B737" s="45"/>
      <c r="C737" s="45"/>
      <c r="D737" s="29"/>
      <c r="E737" s="56"/>
      <c r="F737" s="29">
        <f t="array" ref="F737:G738">B186:C187</f>
        <v>195452.63322326978</v>
      </c>
      <c r="G737" s="29">
        <v>-195452.6332232698</v>
      </c>
      <c r="H737" s="31"/>
      <c r="I737" s="66"/>
      <c r="J737" s="45"/>
      <c r="K737" s="45"/>
      <c r="L737" s="31">
        <f t="array" ref="L737:M738">D186:E187</f>
        <v>-195452.63322326978</v>
      </c>
      <c r="M737" s="31">
        <v>195452.6332232698</v>
      </c>
      <c r="N737" s="45"/>
      <c r="O737" s="45"/>
      <c r="P737" s="45"/>
      <c r="Q737" s="45"/>
      <c r="R737" s="22" t="str">
        <v>D3x</v>
      </c>
    </row>
    <row r="738" spans="1:18">
      <c r="A738" s="94"/>
      <c r="B738" s="45"/>
      <c r="C738" s="45"/>
      <c r="D738" s="56"/>
      <c r="E738" s="56"/>
      <c r="F738" s="29">
        <v>-195452.6332232698</v>
      </c>
      <c r="G738" s="29">
        <v>195452.63322326983</v>
      </c>
      <c r="H738" s="66"/>
      <c r="I738" s="66"/>
      <c r="J738" s="45"/>
      <c r="K738" s="45"/>
      <c r="L738" s="31">
        <v>195452.6332232698</v>
      </c>
      <c r="M738" s="31">
        <v>-195452.63322326983</v>
      </c>
      <c r="N738" s="45"/>
      <c r="O738" s="45"/>
      <c r="P738" s="45"/>
      <c r="Q738" s="45"/>
      <c r="R738" s="22" t="str">
        <v>D3y</v>
      </c>
    </row>
    <row r="739" spans="1:18">
      <c r="A739" s="94"/>
      <c r="B739" s="45"/>
      <c r="C739" s="45"/>
      <c r="D739" s="45"/>
      <c r="E739" s="45"/>
      <c r="F739" s="31"/>
      <c r="G739" s="66"/>
      <c r="H739" s="31"/>
      <c r="I739" s="66"/>
      <c r="J739" s="45"/>
      <c r="K739" s="45"/>
      <c r="L739" s="45"/>
      <c r="M739" s="45"/>
      <c r="N739" s="45"/>
      <c r="O739" s="45"/>
      <c r="P739" s="45"/>
      <c r="Q739" s="45"/>
      <c r="R739" s="22" t="str">
        <v>D4x</v>
      </c>
    </row>
    <row r="740" spans="1:18">
      <c r="A740" s="94"/>
      <c r="B740" s="45"/>
      <c r="C740" s="45"/>
      <c r="D740" s="45"/>
      <c r="E740" s="45"/>
      <c r="F740" s="66"/>
      <c r="G740" s="66"/>
      <c r="H740" s="66"/>
      <c r="I740" s="66"/>
      <c r="J740" s="45"/>
      <c r="K740" s="45"/>
      <c r="L740" s="45"/>
      <c r="M740" s="45"/>
      <c r="N740" s="45"/>
      <c r="O740" s="45"/>
      <c r="P740" s="45"/>
      <c r="Q740" s="45"/>
      <c r="R740" s="22" t="str">
        <v>D4y</v>
      </c>
    </row>
    <row r="741" spans="1:18">
      <c r="A741" s="94"/>
      <c r="B741" s="45"/>
      <c r="C741" s="45"/>
      <c r="D741" s="31"/>
      <c r="E741" s="31"/>
      <c r="F741" s="45"/>
      <c r="G741" s="45"/>
      <c r="H741" s="45"/>
      <c r="I741" s="45"/>
      <c r="J741" s="29"/>
      <c r="K741" s="29"/>
      <c r="L741" s="29"/>
      <c r="M741" s="56"/>
      <c r="N741" s="45"/>
      <c r="O741" s="45"/>
      <c r="P741" s="45"/>
      <c r="Q741" s="45"/>
      <c r="R741" s="22" t="str">
        <v>D5x</v>
      </c>
    </row>
    <row r="742" spans="1:18">
      <c r="A742" s="94"/>
      <c r="B742" s="45"/>
      <c r="C742" s="45"/>
      <c r="D742" s="31"/>
      <c r="E742" s="31"/>
      <c r="F742" s="45"/>
      <c r="G742" s="45"/>
      <c r="H742" s="45"/>
      <c r="I742" s="45"/>
      <c r="J742" s="29"/>
      <c r="K742" s="29"/>
      <c r="L742" s="56"/>
      <c r="M742" s="56"/>
      <c r="N742" s="45"/>
      <c r="O742" s="45"/>
      <c r="P742" s="45"/>
      <c r="Q742" s="45"/>
      <c r="R742" s="22" t="str">
        <v>D5y</v>
      </c>
    </row>
    <row r="743" spans="1:18">
      <c r="A743" s="94"/>
      <c r="B743" s="45"/>
      <c r="C743" s="45"/>
      <c r="D743" s="31"/>
      <c r="E743" s="31"/>
      <c r="F743" s="31">
        <f t="array" ref="F743:G744">B188:C189</f>
        <v>-195452.63322326978</v>
      </c>
      <c r="G743" s="31">
        <v>195452.6332232698</v>
      </c>
      <c r="H743" s="45"/>
      <c r="I743" s="45"/>
      <c r="J743" s="29"/>
      <c r="K743" s="56"/>
      <c r="L743" s="29">
        <f t="array" ref="L743:M744">D188:E189</f>
        <v>195452.63322326978</v>
      </c>
      <c r="M743" s="29">
        <v>-195452.6332232698</v>
      </c>
      <c r="N743" s="31"/>
      <c r="O743" s="47"/>
      <c r="P743" s="45"/>
      <c r="Q743" s="45"/>
      <c r="R743" s="22" t="str">
        <v>D6x</v>
      </c>
    </row>
    <row r="744" spans="1:18">
      <c r="A744" s="94"/>
      <c r="B744" s="45"/>
      <c r="C744" s="45"/>
      <c r="D744" s="31"/>
      <c r="E744" s="31"/>
      <c r="F744" s="31">
        <v>195452.6332232698</v>
      </c>
      <c r="G744" s="31">
        <v>-195452.63322326983</v>
      </c>
      <c r="H744" s="45"/>
      <c r="I744" s="45"/>
      <c r="J744" s="56"/>
      <c r="K744" s="56"/>
      <c r="L744" s="29">
        <v>-195452.6332232698</v>
      </c>
      <c r="M744" s="29">
        <v>195452.63322326983</v>
      </c>
      <c r="N744" s="47"/>
      <c r="O744" s="47"/>
      <c r="P744" s="45"/>
      <c r="Q744" s="45"/>
      <c r="R744" s="22" t="str">
        <v>D6y</v>
      </c>
    </row>
    <row r="745" spans="1:18">
      <c r="A745" s="94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31"/>
      <c r="M745" s="31"/>
      <c r="N745" s="31"/>
      <c r="O745" s="31"/>
      <c r="P745" s="46"/>
      <c r="Q745" s="46"/>
      <c r="R745" s="22" t="str">
        <v>D7x</v>
      </c>
    </row>
    <row r="746" spans="1:18">
      <c r="A746" s="94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7"/>
      <c r="M746" s="31"/>
      <c r="N746" s="31"/>
      <c r="O746" s="31"/>
      <c r="P746" s="46"/>
      <c r="Q746" s="46"/>
      <c r="R746" s="22" t="str">
        <v>D7y</v>
      </c>
    </row>
    <row r="747" spans="1:18">
      <c r="A747" s="94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6"/>
      <c r="N747" s="46"/>
      <c r="O747" s="46"/>
      <c r="P747" s="46"/>
      <c r="Q747" s="46"/>
      <c r="R747" s="22" t="str">
        <v>D8x</v>
      </c>
    </row>
    <row r="748" spans="1:18">
      <c r="A748" s="94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6"/>
      <c r="N748" s="46"/>
      <c r="O748" s="46"/>
      <c r="P748" s="46"/>
      <c r="Q748" s="46"/>
      <c r="R748" s="22" t="str">
        <v>D8y</v>
      </c>
    </row>
    <row r="750" spans="1:18">
      <c r="B750" s="82" t="s">
        <v>33</v>
      </c>
      <c r="C750" s="82" t="s">
        <v>34</v>
      </c>
      <c r="D750" s="82" t="s">
        <v>35</v>
      </c>
      <c r="E750" s="82" t="s">
        <v>36</v>
      </c>
      <c r="F750" s="82" t="s">
        <v>42</v>
      </c>
      <c r="G750" s="82" t="s">
        <v>43</v>
      </c>
      <c r="H750" s="82" t="s">
        <v>47</v>
      </c>
      <c r="I750" s="82" t="s">
        <v>48</v>
      </c>
      <c r="J750" s="82" t="s">
        <v>52</v>
      </c>
      <c r="K750" s="82" t="s">
        <v>53</v>
      </c>
      <c r="L750" s="82" t="s">
        <v>56</v>
      </c>
      <c r="M750" s="82" t="s">
        <v>57</v>
      </c>
      <c r="N750" s="82" t="s">
        <v>62</v>
      </c>
      <c r="O750" s="82" t="s">
        <v>63</v>
      </c>
      <c r="P750" s="82" t="s">
        <v>77</v>
      </c>
      <c r="Q750" s="82" t="s">
        <v>76</v>
      </c>
    </row>
    <row r="751" spans="1:18">
      <c r="A751" s="94" t="s">
        <v>83</v>
      </c>
      <c r="B751" s="24"/>
      <c r="C751" s="47"/>
      <c r="D751" s="24"/>
      <c r="E751" s="47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22" t="str">
        <f t="array" ref="R751:R766">TRANSPOSE(B750:Q750)</f>
        <v>D1x</v>
      </c>
    </row>
    <row r="752" spans="1:18">
      <c r="A752" s="94"/>
      <c r="B752" s="47"/>
      <c r="C752" s="47"/>
      <c r="D752" s="47"/>
      <c r="E752" s="47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22" t="str">
        <v>D1y</v>
      </c>
    </row>
    <row r="753" spans="1:18">
      <c r="A753" s="94"/>
      <c r="B753" s="24"/>
      <c r="C753" s="47"/>
      <c r="D753" s="29"/>
      <c r="E753" s="29"/>
      <c r="F753" s="29"/>
      <c r="G753" s="56"/>
      <c r="H753" s="45"/>
      <c r="I753" s="45"/>
      <c r="J753" s="31"/>
      <c r="K753" s="31"/>
      <c r="L753" s="31"/>
      <c r="M753" s="31"/>
      <c r="N753" s="45"/>
      <c r="O753" s="45"/>
      <c r="P753" s="45"/>
      <c r="Q753" s="45"/>
      <c r="R753" s="22" t="str">
        <v>D2x</v>
      </c>
    </row>
    <row r="754" spans="1:18">
      <c r="A754" s="94"/>
      <c r="B754" s="47"/>
      <c r="C754" s="47"/>
      <c r="D754" s="29"/>
      <c r="E754" s="29"/>
      <c r="F754" s="56"/>
      <c r="G754" s="56"/>
      <c r="H754" s="45"/>
      <c r="I754" s="45"/>
      <c r="J754" s="31"/>
      <c r="K754" s="31"/>
      <c r="L754" s="31"/>
      <c r="M754" s="31"/>
      <c r="N754" s="45"/>
      <c r="O754" s="45"/>
      <c r="P754" s="45"/>
      <c r="Q754" s="45"/>
      <c r="R754" s="22" t="str">
        <v>D2y</v>
      </c>
    </row>
    <row r="755" spans="1:18">
      <c r="A755" s="94"/>
      <c r="B755" s="45"/>
      <c r="C755" s="45"/>
      <c r="D755" s="29"/>
      <c r="E755" s="56"/>
      <c r="F755" s="29">
        <f t="array" ref="F755:G756">B202:C203</f>
        <v>2.0744547273878928E-27</v>
      </c>
      <c r="G755" s="29">
        <v>3.3864544644797678E-11</v>
      </c>
      <c r="H755" s="31"/>
      <c r="I755" s="66"/>
      <c r="J755" s="45"/>
      <c r="K755" s="45"/>
      <c r="L755" s="31"/>
      <c r="M755" s="31"/>
      <c r="N755" s="31">
        <f t="array" ref="N755:O756">D202:E203</f>
        <v>-2.0744547273878928E-27</v>
      </c>
      <c r="O755" s="31">
        <v>-3.3864544644797678E-11</v>
      </c>
      <c r="P755" s="45"/>
      <c r="Q755" s="45"/>
      <c r="R755" s="22" t="str">
        <v>D3x</v>
      </c>
    </row>
    <row r="756" spans="1:18">
      <c r="A756" s="94"/>
      <c r="B756" s="45"/>
      <c r="C756" s="45"/>
      <c r="D756" s="56"/>
      <c r="E756" s="56"/>
      <c r="F756" s="29">
        <v>3.3864544644797678E-11</v>
      </c>
      <c r="G756" s="29">
        <v>552823.5294117647</v>
      </c>
      <c r="H756" s="66"/>
      <c r="I756" s="66"/>
      <c r="J756" s="45"/>
      <c r="K756" s="45"/>
      <c r="L756" s="31"/>
      <c r="M756" s="31"/>
      <c r="N756" s="31">
        <v>-3.3864544644797678E-11</v>
      </c>
      <c r="O756" s="31">
        <v>-552823.5294117647</v>
      </c>
      <c r="P756" s="45"/>
      <c r="Q756" s="45"/>
      <c r="R756" s="22" t="str">
        <v>D3y</v>
      </c>
    </row>
    <row r="757" spans="1:18">
      <c r="A757" s="94"/>
      <c r="B757" s="45"/>
      <c r="C757" s="45"/>
      <c r="D757" s="45"/>
      <c r="E757" s="45"/>
      <c r="F757" s="31"/>
      <c r="G757" s="66"/>
      <c r="H757" s="31"/>
      <c r="I757" s="66"/>
      <c r="J757" s="45"/>
      <c r="K757" s="45"/>
      <c r="L757" s="45"/>
      <c r="M757" s="45"/>
      <c r="N757" s="45"/>
      <c r="O757" s="45"/>
      <c r="P757" s="45"/>
      <c r="Q757" s="45"/>
      <c r="R757" s="22" t="str">
        <v>D4x</v>
      </c>
    </row>
    <row r="758" spans="1:18">
      <c r="A758" s="94"/>
      <c r="B758" s="45"/>
      <c r="C758" s="45"/>
      <c r="D758" s="45"/>
      <c r="E758" s="45"/>
      <c r="F758" s="66"/>
      <c r="G758" s="66"/>
      <c r="H758" s="66"/>
      <c r="I758" s="66"/>
      <c r="J758" s="45"/>
      <c r="K758" s="45"/>
      <c r="L758" s="45"/>
      <c r="M758" s="45"/>
      <c r="N758" s="45"/>
      <c r="O758" s="45"/>
      <c r="P758" s="45"/>
      <c r="Q758" s="45"/>
      <c r="R758" s="22" t="str">
        <v>D4y</v>
      </c>
    </row>
    <row r="759" spans="1:18">
      <c r="A759" s="94"/>
      <c r="B759" s="45"/>
      <c r="C759" s="45"/>
      <c r="D759" s="31"/>
      <c r="E759" s="31"/>
      <c r="F759" s="45"/>
      <c r="G759" s="45"/>
      <c r="H759" s="45"/>
      <c r="I759" s="45"/>
      <c r="J759" s="29"/>
      <c r="K759" s="29"/>
      <c r="L759" s="29"/>
      <c r="M759" s="56"/>
      <c r="N759" s="45"/>
      <c r="O759" s="45"/>
      <c r="P759" s="45"/>
      <c r="Q759" s="45"/>
      <c r="R759" s="22" t="str">
        <v>D5x</v>
      </c>
    </row>
    <row r="760" spans="1:18">
      <c r="A760" s="94"/>
      <c r="B760" s="45"/>
      <c r="C760" s="45"/>
      <c r="D760" s="31"/>
      <c r="E760" s="31"/>
      <c r="F760" s="45"/>
      <c r="G760" s="45"/>
      <c r="H760" s="45"/>
      <c r="I760" s="45"/>
      <c r="J760" s="29"/>
      <c r="K760" s="29"/>
      <c r="L760" s="56"/>
      <c r="M760" s="56"/>
      <c r="N760" s="45"/>
      <c r="O760" s="45"/>
      <c r="P760" s="45"/>
      <c r="Q760" s="45"/>
      <c r="R760" s="22" t="str">
        <v>D5y</v>
      </c>
    </row>
    <row r="761" spans="1:18">
      <c r="A761" s="94"/>
      <c r="B761" s="45"/>
      <c r="C761" s="45"/>
      <c r="D761" s="31"/>
      <c r="E761" s="31"/>
      <c r="F761" s="31"/>
      <c r="G761" s="31"/>
      <c r="H761" s="45"/>
      <c r="I761" s="45"/>
      <c r="J761" s="29"/>
      <c r="K761" s="56"/>
      <c r="L761" s="29"/>
      <c r="M761" s="29"/>
      <c r="N761" s="31"/>
      <c r="O761" s="47"/>
      <c r="P761" s="45"/>
      <c r="Q761" s="45"/>
      <c r="R761" s="22" t="str">
        <v>D6x</v>
      </c>
    </row>
    <row r="762" spans="1:18">
      <c r="A762" s="94"/>
      <c r="B762" s="45"/>
      <c r="C762" s="45"/>
      <c r="D762" s="31"/>
      <c r="E762" s="31"/>
      <c r="F762" s="31"/>
      <c r="G762" s="31"/>
      <c r="H762" s="45"/>
      <c r="I762" s="45"/>
      <c r="J762" s="56"/>
      <c r="K762" s="56"/>
      <c r="L762" s="29"/>
      <c r="M762" s="29"/>
      <c r="N762" s="47"/>
      <c r="O762" s="47"/>
      <c r="P762" s="45"/>
      <c r="Q762" s="45"/>
      <c r="R762" s="22" t="str">
        <v>D6y</v>
      </c>
    </row>
    <row r="763" spans="1:18">
      <c r="A763" s="94"/>
      <c r="B763" s="45"/>
      <c r="C763" s="45"/>
      <c r="D763" s="45"/>
      <c r="E763" s="45"/>
      <c r="F763" s="31">
        <f t="array" ref="F763:G764">B204:C205</f>
        <v>-2.0744547273878928E-27</v>
      </c>
      <c r="G763" s="31">
        <v>-3.3864544644797678E-11</v>
      </c>
      <c r="H763" s="45"/>
      <c r="I763" s="45"/>
      <c r="J763" s="45"/>
      <c r="K763" s="45"/>
      <c r="L763" s="31"/>
      <c r="M763" s="31"/>
      <c r="N763" s="31">
        <f t="array" ref="N763:O764">D204:E205</f>
        <v>2.0744547273878928E-27</v>
      </c>
      <c r="O763" s="31">
        <v>3.3864544644797678E-11</v>
      </c>
      <c r="P763" s="46"/>
      <c r="Q763" s="46"/>
      <c r="R763" s="22" t="str">
        <v>D7x</v>
      </c>
    </row>
    <row r="764" spans="1:18">
      <c r="A764" s="94"/>
      <c r="B764" s="45"/>
      <c r="C764" s="45"/>
      <c r="D764" s="45"/>
      <c r="E764" s="45"/>
      <c r="F764" s="31">
        <v>-3.3864544644797678E-11</v>
      </c>
      <c r="G764" s="31">
        <v>-552823.5294117647</v>
      </c>
      <c r="H764" s="45"/>
      <c r="I764" s="45"/>
      <c r="J764" s="45"/>
      <c r="K764" s="45"/>
      <c r="L764" s="47"/>
      <c r="M764" s="31"/>
      <c r="N764" s="31">
        <v>3.3864544644797678E-11</v>
      </c>
      <c r="O764" s="31">
        <v>552823.5294117647</v>
      </c>
      <c r="P764" s="46"/>
      <c r="Q764" s="46"/>
      <c r="R764" s="22" t="str">
        <v>D7y</v>
      </c>
    </row>
    <row r="765" spans="1:18">
      <c r="A765" s="94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6"/>
      <c r="N765" s="46"/>
      <c r="O765" s="46"/>
      <c r="P765" s="46"/>
      <c r="Q765" s="46"/>
      <c r="R765" s="22" t="str">
        <v>D8x</v>
      </c>
    </row>
    <row r="766" spans="1:18">
      <c r="A766" s="94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6"/>
      <c r="N766" s="46"/>
      <c r="O766" s="46"/>
      <c r="P766" s="46"/>
      <c r="Q766" s="46"/>
      <c r="R766" s="22" t="str">
        <v>D8y</v>
      </c>
    </row>
    <row r="768" spans="1:18">
      <c r="B768" s="82" t="s">
        <v>33</v>
      </c>
      <c r="C768" s="82" t="s">
        <v>34</v>
      </c>
      <c r="D768" s="82" t="s">
        <v>35</v>
      </c>
      <c r="E768" s="82" t="s">
        <v>36</v>
      </c>
      <c r="F768" s="82" t="s">
        <v>42</v>
      </c>
      <c r="G768" s="82" t="s">
        <v>43</v>
      </c>
      <c r="H768" s="82" t="s">
        <v>47</v>
      </c>
      <c r="I768" s="82" t="s">
        <v>48</v>
      </c>
      <c r="J768" s="82" t="s">
        <v>52</v>
      </c>
      <c r="K768" s="82" t="s">
        <v>53</v>
      </c>
      <c r="L768" s="82" t="s">
        <v>56</v>
      </c>
      <c r="M768" s="82" t="s">
        <v>57</v>
      </c>
      <c r="N768" s="82" t="s">
        <v>62</v>
      </c>
      <c r="O768" s="82" t="s">
        <v>63</v>
      </c>
      <c r="P768" s="82" t="s">
        <v>77</v>
      </c>
      <c r="Q768" s="82" t="s">
        <v>76</v>
      </c>
    </row>
    <row r="769" spans="1:18">
      <c r="A769" s="94" t="s">
        <v>103</v>
      </c>
      <c r="B769" s="24"/>
      <c r="C769" s="47"/>
      <c r="D769" s="24"/>
      <c r="E769" s="47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22" t="str">
        <f t="array" ref="R769:R784">TRANSPOSE(B768:Q768)</f>
        <v>D1x</v>
      </c>
    </row>
    <row r="770" spans="1:18">
      <c r="A770" s="94"/>
      <c r="B770" s="47"/>
      <c r="C770" s="47"/>
      <c r="D770" s="47"/>
      <c r="E770" s="47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22" t="str">
        <v>D1y</v>
      </c>
    </row>
    <row r="771" spans="1:18">
      <c r="A771" s="94"/>
      <c r="B771" s="24"/>
      <c r="C771" s="47"/>
      <c r="D771" s="29"/>
      <c r="E771" s="29"/>
      <c r="F771" s="29"/>
      <c r="G771" s="56"/>
      <c r="H771" s="45"/>
      <c r="I771" s="45"/>
      <c r="J771" s="31"/>
      <c r="K771" s="31"/>
      <c r="L771" s="31"/>
      <c r="M771" s="31"/>
      <c r="N771" s="45"/>
      <c r="O771" s="45"/>
      <c r="P771" s="45"/>
      <c r="Q771" s="45"/>
      <c r="R771" s="22" t="str">
        <v>D2x</v>
      </c>
    </row>
    <row r="772" spans="1:18">
      <c r="A772" s="94"/>
      <c r="B772" s="47"/>
      <c r="C772" s="47"/>
      <c r="D772" s="29"/>
      <c r="E772" s="29"/>
      <c r="F772" s="56"/>
      <c r="G772" s="56"/>
      <c r="H772" s="45"/>
      <c r="I772" s="45"/>
      <c r="J772" s="31"/>
      <c r="K772" s="31"/>
      <c r="L772" s="31"/>
      <c r="M772" s="31"/>
      <c r="N772" s="45"/>
      <c r="O772" s="45"/>
      <c r="P772" s="45"/>
      <c r="Q772" s="45"/>
      <c r="R772" s="22" t="str">
        <v>D2y</v>
      </c>
    </row>
    <row r="773" spans="1:18">
      <c r="A773" s="94"/>
      <c r="B773" s="45"/>
      <c r="C773" s="45"/>
      <c r="D773" s="29"/>
      <c r="E773" s="56"/>
      <c r="F773" s="29"/>
      <c r="G773" s="29"/>
      <c r="H773" s="31"/>
      <c r="I773" s="66"/>
      <c r="J773" s="45"/>
      <c r="K773" s="45"/>
      <c r="L773" s="31"/>
      <c r="M773" s="31"/>
      <c r="N773" s="31"/>
      <c r="O773" s="31"/>
      <c r="P773" s="45"/>
      <c r="Q773" s="45"/>
      <c r="R773" s="22" t="str">
        <v>D3x</v>
      </c>
    </row>
    <row r="774" spans="1:18">
      <c r="A774" s="94"/>
      <c r="B774" s="45"/>
      <c r="C774" s="45"/>
      <c r="D774" s="56"/>
      <c r="E774" s="56"/>
      <c r="F774" s="29"/>
      <c r="G774" s="29"/>
      <c r="H774" s="66"/>
      <c r="I774" s="66"/>
      <c r="J774" s="45"/>
      <c r="K774" s="45"/>
      <c r="L774" s="31"/>
      <c r="M774" s="31"/>
      <c r="N774" s="31"/>
      <c r="O774" s="31"/>
      <c r="P774" s="45"/>
      <c r="Q774" s="45"/>
      <c r="R774" s="22" t="str">
        <v>D3y</v>
      </c>
    </row>
    <row r="775" spans="1:18">
      <c r="A775" s="94"/>
      <c r="B775" s="45"/>
      <c r="C775" s="45"/>
      <c r="D775" s="45"/>
      <c r="E775" s="45"/>
      <c r="F775" s="31"/>
      <c r="G775" s="66"/>
      <c r="H775" s="31">
        <f t="array" ref="H775:I776">B217:C218</f>
        <v>195452.63322326978</v>
      </c>
      <c r="I775" s="31">
        <v>-195452.6332232698</v>
      </c>
      <c r="J775" s="45"/>
      <c r="K775" s="45"/>
      <c r="L775" s="45"/>
      <c r="M775" s="45"/>
      <c r="N775" s="31">
        <f t="array" ref="N775:O776">D217:E218</f>
        <v>-195452.63322326978</v>
      </c>
      <c r="O775" s="31">
        <v>195452.6332232698</v>
      </c>
      <c r="P775" s="45"/>
      <c r="Q775" s="45"/>
      <c r="R775" s="22" t="str">
        <v>D4x</v>
      </c>
    </row>
    <row r="776" spans="1:18">
      <c r="A776" s="94"/>
      <c r="B776" s="45"/>
      <c r="C776" s="45"/>
      <c r="D776" s="45"/>
      <c r="E776" s="45"/>
      <c r="F776" s="66"/>
      <c r="G776" s="66"/>
      <c r="H776" s="31">
        <v>-195452.6332232698</v>
      </c>
      <c r="I776" s="31">
        <v>195452.63322326983</v>
      </c>
      <c r="J776" s="45"/>
      <c r="K776" s="45"/>
      <c r="L776" s="45"/>
      <c r="M776" s="45"/>
      <c r="N776" s="31">
        <v>195452.6332232698</v>
      </c>
      <c r="O776" s="31">
        <v>-195452.63322326983</v>
      </c>
      <c r="P776" s="45"/>
      <c r="Q776" s="45"/>
      <c r="R776" s="22" t="str">
        <v>D4y</v>
      </c>
    </row>
    <row r="777" spans="1:18">
      <c r="A777" s="94"/>
      <c r="B777" s="45"/>
      <c r="C777" s="45"/>
      <c r="D777" s="31"/>
      <c r="E777" s="31"/>
      <c r="F777" s="45"/>
      <c r="G777" s="45"/>
      <c r="H777" s="45"/>
      <c r="I777" s="45"/>
      <c r="J777" s="29"/>
      <c r="K777" s="29"/>
      <c r="L777" s="29"/>
      <c r="M777" s="56"/>
      <c r="N777" s="45"/>
      <c r="O777" s="45"/>
      <c r="P777" s="45"/>
      <c r="Q777" s="45"/>
      <c r="R777" s="22" t="str">
        <v>D5x</v>
      </c>
    </row>
    <row r="778" spans="1:18">
      <c r="A778" s="94"/>
      <c r="B778" s="45"/>
      <c r="C778" s="45"/>
      <c r="D778" s="31"/>
      <c r="E778" s="31"/>
      <c r="F778" s="45"/>
      <c r="G778" s="45"/>
      <c r="H778" s="45"/>
      <c r="I778" s="45"/>
      <c r="J778" s="29"/>
      <c r="K778" s="29"/>
      <c r="L778" s="56"/>
      <c r="M778" s="56"/>
      <c r="N778" s="45"/>
      <c r="O778" s="45"/>
      <c r="P778" s="45"/>
      <c r="Q778" s="45"/>
      <c r="R778" s="22" t="str">
        <v>D5y</v>
      </c>
    </row>
    <row r="779" spans="1:18">
      <c r="A779" s="94"/>
      <c r="B779" s="45"/>
      <c r="C779" s="45"/>
      <c r="D779" s="31"/>
      <c r="E779" s="31"/>
      <c r="F779" s="31"/>
      <c r="G779" s="31"/>
      <c r="H779" s="45"/>
      <c r="I779" s="45"/>
      <c r="J779" s="29"/>
      <c r="K779" s="56"/>
      <c r="L779" s="29"/>
      <c r="M779" s="29"/>
      <c r="N779" s="31"/>
      <c r="O779" s="47"/>
      <c r="P779" s="45"/>
      <c r="Q779" s="45"/>
      <c r="R779" s="22" t="str">
        <v>D6x</v>
      </c>
    </row>
    <row r="780" spans="1:18">
      <c r="A780" s="94"/>
      <c r="B780" s="45"/>
      <c r="C780" s="45"/>
      <c r="D780" s="31"/>
      <c r="E780" s="31"/>
      <c r="F780" s="31"/>
      <c r="G780" s="31"/>
      <c r="H780" s="45"/>
      <c r="I780" s="45"/>
      <c r="J780" s="56"/>
      <c r="K780" s="56"/>
      <c r="L780" s="29"/>
      <c r="M780" s="29"/>
      <c r="N780" s="47"/>
      <c r="O780" s="47"/>
      <c r="P780" s="45"/>
      <c r="Q780" s="45"/>
      <c r="R780" s="22" t="str">
        <v>D6y</v>
      </c>
    </row>
    <row r="781" spans="1:18">
      <c r="A781" s="94"/>
      <c r="B781" s="45"/>
      <c r="C781" s="45"/>
      <c r="D781" s="45"/>
      <c r="E781" s="45"/>
      <c r="F781" s="31"/>
      <c r="G781" s="31"/>
      <c r="H781" s="31">
        <f t="array" ref="H781:I782">B219:C220</f>
        <v>-195452.63322326978</v>
      </c>
      <c r="I781" s="31">
        <v>195452.6332232698</v>
      </c>
      <c r="J781" s="45"/>
      <c r="K781" s="45"/>
      <c r="L781" s="31"/>
      <c r="M781" s="31"/>
      <c r="N781" s="31">
        <f t="array" ref="N781:O782">D219:E220</f>
        <v>195452.63322326978</v>
      </c>
      <c r="O781" s="31">
        <v>-195452.6332232698</v>
      </c>
      <c r="P781" s="46"/>
      <c r="Q781" s="46"/>
      <c r="R781" s="22" t="str">
        <v>D7x</v>
      </c>
    </row>
    <row r="782" spans="1:18">
      <c r="A782" s="94"/>
      <c r="B782" s="45"/>
      <c r="C782" s="45"/>
      <c r="D782" s="45"/>
      <c r="E782" s="45"/>
      <c r="F782" s="31"/>
      <c r="G782" s="31"/>
      <c r="H782" s="31">
        <v>195452.6332232698</v>
      </c>
      <c r="I782" s="31">
        <v>-195452.63322326983</v>
      </c>
      <c r="J782" s="45"/>
      <c r="K782" s="45"/>
      <c r="L782" s="47"/>
      <c r="M782" s="31"/>
      <c r="N782" s="31">
        <v>-195452.6332232698</v>
      </c>
      <c r="O782" s="31">
        <v>195452.63322326983</v>
      </c>
      <c r="P782" s="46"/>
      <c r="Q782" s="46"/>
      <c r="R782" s="22" t="str">
        <v>D7y</v>
      </c>
    </row>
    <row r="783" spans="1:18">
      <c r="A783" s="94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6"/>
      <c r="N783" s="46"/>
      <c r="O783" s="46"/>
      <c r="P783" s="46"/>
      <c r="Q783" s="46"/>
      <c r="R783" s="22" t="str">
        <v>D8x</v>
      </c>
    </row>
    <row r="784" spans="1:18">
      <c r="A784" s="94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6"/>
      <c r="N784" s="46"/>
      <c r="O784" s="46"/>
      <c r="P784" s="46"/>
      <c r="Q784" s="46"/>
      <c r="R784" s="22" t="str">
        <v>D8y</v>
      </c>
    </row>
    <row r="786" spans="1:18">
      <c r="B786" s="82" t="s">
        <v>33</v>
      </c>
      <c r="C786" s="82" t="s">
        <v>34</v>
      </c>
      <c r="D786" s="82" t="s">
        <v>35</v>
      </c>
      <c r="E786" s="82" t="s">
        <v>36</v>
      </c>
      <c r="F786" s="82" t="s">
        <v>42</v>
      </c>
      <c r="G786" s="82" t="s">
        <v>43</v>
      </c>
      <c r="H786" s="82" t="s">
        <v>47</v>
      </c>
      <c r="I786" s="82" t="s">
        <v>48</v>
      </c>
      <c r="J786" s="82" t="s">
        <v>52</v>
      </c>
      <c r="K786" s="82" t="s">
        <v>53</v>
      </c>
      <c r="L786" s="82" t="s">
        <v>56</v>
      </c>
      <c r="M786" s="82" t="s">
        <v>57</v>
      </c>
      <c r="N786" s="82" t="s">
        <v>62</v>
      </c>
      <c r="O786" s="82" t="s">
        <v>63</v>
      </c>
      <c r="P786" s="82" t="s">
        <v>77</v>
      </c>
      <c r="Q786" s="82" t="s">
        <v>76</v>
      </c>
    </row>
    <row r="787" spans="1:18">
      <c r="A787" s="94" t="s">
        <v>104</v>
      </c>
      <c r="B787" s="24"/>
      <c r="C787" s="47"/>
      <c r="D787" s="24"/>
      <c r="E787" s="47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22" t="str">
        <f t="array" ref="R787:R802">TRANSPOSE(B786:Q786)</f>
        <v>D1x</v>
      </c>
    </row>
    <row r="788" spans="1:18">
      <c r="A788" s="94"/>
      <c r="B788" s="47"/>
      <c r="C788" s="47"/>
      <c r="D788" s="47"/>
      <c r="E788" s="47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22" t="str">
        <v>D1y</v>
      </c>
    </row>
    <row r="789" spans="1:18">
      <c r="A789" s="94"/>
      <c r="B789" s="24"/>
      <c r="C789" s="47"/>
      <c r="D789" s="29"/>
      <c r="E789" s="29"/>
      <c r="F789" s="29"/>
      <c r="G789" s="56"/>
      <c r="H789" s="45"/>
      <c r="I789" s="45"/>
      <c r="J789" s="31"/>
      <c r="K789" s="31"/>
      <c r="L789" s="31"/>
      <c r="M789" s="31"/>
      <c r="N789" s="45"/>
      <c r="O789" s="45"/>
      <c r="P789" s="45"/>
      <c r="Q789" s="45"/>
      <c r="R789" s="22" t="str">
        <v>D2x</v>
      </c>
    </row>
    <row r="790" spans="1:18">
      <c r="A790" s="94"/>
      <c r="B790" s="47"/>
      <c r="C790" s="47"/>
      <c r="D790" s="29"/>
      <c r="E790" s="29"/>
      <c r="F790" s="56"/>
      <c r="G790" s="56"/>
      <c r="H790" s="45"/>
      <c r="I790" s="45"/>
      <c r="J790" s="31"/>
      <c r="K790" s="31"/>
      <c r="L790" s="31"/>
      <c r="M790" s="31"/>
      <c r="N790" s="45"/>
      <c r="O790" s="45"/>
      <c r="P790" s="45"/>
      <c r="Q790" s="45"/>
      <c r="R790" s="22" t="str">
        <v>D2y</v>
      </c>
    </row>
    <row r="791" spans="1:18">
      <c r="A791" s="94"/>
      <c r="B791" s="45"/>
      <c r="C791" s="45"/>
      <c r="D791" s="29"/>
      <c r="E791" s="56"/>
      <c r="F791" s="29"/>
      <c r="G791" s="29"/>
      <c r="H791" s="31"/>
      <c r="I791" s="66"/>
      <c r="J791" s="45"/>
      <c r="K791" s="45"/>
      <c r="L791" s="31"/>
      <c r="M791" s="31"/>
      <c r="N791" s="31"/>
      <c r="O791" s="31"/>
      <c r="P791" s="45"/>
      <c r="Q791" s="45"/>
      <c r="R791" s="22" t="str">
        <v>D3x</v>
      </c>
    </row>
    <row r="792" spans="1:18">
      <c r="A792" s="94"/>
      <c r="B792" s="45"/>
      <c r="C792" s="45"/>
      <c r="D792" s="56"/>
      <c r="E792" s="56"/>
      <c r="F792" s="29"/>
      <c r="G792" s="29"/>
      <c r="H792" s="66"/>
      <c r="I792" s="66"/>
      <c r="J792" s="45"/>
      <c r="K792" s="45"/>
      <c r="L792" s="31"/>
      <c r="M792" s="31"/>
      <c r="N792" s="31"/>
      <c r="O792" s="31"/>
      <c r="P792" s="45"/>
      <c r="Q792" s="45"/>
      <c r="R792" s="22" t="str">
        <v>D3y</v>
      </c>
    </row>
    <row r="793" spans="1:18">
      <c r="A793" s="94"/>
      <c r="B793" s="45"/>
      <c r="C793" s="45"/>
      <c r="D793" s="45"/>
      <c r="E793" s="45"/>
      <c r="F793" s="31"/>
      <c r="G793" s="66"/>
      <c r="H793" s="31">
        <f t="array" ref="H793:I794">B232:C233</f>
        <v>2.0744547273878928E-27</v>
      </c>
      <c r="I793" s="31">
        <v>3.3864544644797678E-11</v>
      </c>
      <c r="J793" s="45"/>
      <c r="K793" s="45"/>
      <c r="L793" s="45"/>
      <c r="M793" s="45"/>
      <c r="N793" s="31"/>
      <c r="O793" s="31"/>
      <c r="P793" s="31">
        <f t="array" ref="P793:Q794">D232:E233</f>
        <v>-2.0744547273878928E-27</v>
      </c>
      <c r="Q793" s="31">
        <v>-3.3864544644797678E-11</v>
      </c>
      <c r="R793" s="22" t="str">
        <v>D4x</v>
      </c>
    </row>
    <row r="794" spans="1:18">
      <c r="A794" s="94"/>
      <c r="B794" s="45"/>
      <c r="C794" s="45"/>
      <c r="D794" s="45"/>
      <c r="E794" s="45"/>
      <c r="F794" s="66"/>
      <c r="G794" s="66"/>
      <c r="H794" s="31">
        <v>3.3864544644797678E-11</v>
      </c>
      <c r="I794" s="31">
        <v>552823.5294117647</v>
      </c>
      <c r="J794" s="45"/>
      <c r="K794" s="45"/>
      <c r="L794" s="45"/>
      <c r="M794" s="45"/>
      <c r="N794" s="31"/>
      <c r="O794" s="31"/>
      <c r="P794" s="31">
        <v>-3.3864544644797678E-11</v>
      </c>
      <c r="Q794" s="31">
        <v>-552823.5294117647</v>
      </c>
      <c r="R794" s="22" t="str">
        <v>D4y</v>
      </c>
    </row>
    <row r="795" spans="1:18">
      <c r="A795" s="94"/>
      <c r="B795" s="45"/>
      <c r="C795" s="45"/>
      <c r="D795" s="31"/>
      <c r="E795" s="31"/>
      <c r="F795" s="45"/>
      <c r="G795" s="45"/>
      <c r="H795" s="45"/>
      <c r="I795" s="45"/>
      <c r="J795" s="29"/>
      <c r="K795" s="29"/>
      <c r="L795" s="29"/>
      <c r="M795" s="56"/>
      <c r="N795" s="45"/>
      <c r="O795" s="45"/>
      <c r="P795" s="45"/>
      <c r="Q795" s="45"/>
      <c r="R795" s="22" t="str">
        <v>D5x</v>
      </c>
    </row>
    <row r="796" spans="1:18">
      <c r="A796" s="94"/>
      <c r="B796" s="45"/>
      <c r="C796" s="45"/>
      <c r="D796" s="31"/>
      <c r="E796" s="31"/>
      <c r="F796" s="45"/>
      <c r="G796" s="45"/>
      <c r="H796" s="45"/>
      <c r="I796" s="45"/>
      <c r="J796" s="29"/>
      <c r="K796" s="29"/>
      <c r="L796" s="56"/>
      <c r="M796" s="56"/>
      <c r="N796" s="45"/>
      <c r="O796" s="45"/>
      <c r="P796" s="45"/>
      <c r="Q796" s="45"/>
      <c r="R796" s="22" t="str">
        <v>D5y</v>
      </c>
    </row>
    <row r="797" spans="1:18">
      <c r="A797" s="94"/>
      <c r="B797" s="45"/>
      <c r="C797" s="45"/>
      <c r="D797" s="31"/>
      <c r="E797" s="31"/>
      <c r="F797" s="31"/>
      <c r="G797" s="31"/>
      <c r="H797" s="45"/>
      <c r="I797" s="45"/>
      <c r="J797" s="29"/>
      <c r="K797" s="56"/>
      <c r="L797" s="29"/>
      <c r="M797" s="29"/>
      <c r="N797" s="31"/>
      <c r="O797" s="47"/>
      <c r="P797" s="45"/>
      <c r="Q797" s="45"/>
      <c r="R797" s="22" t="str">
        <v>D6x</v>
      </c>
    </row>
    <row r="798" spans="1:18">
      <c r="A798" s="94"/>
      <c r="B798" s="45"/>
      <c r="C798" s="45"/>
      <c r="D798" s="31"/>
      <c r="E798" s="31"/>
      <c r="F798" s="31"/>
      <c r="G798" s="31"/>
      <c r="H798" s="45"/>
      <c r="I798" s="45"/>
      <c r="J798" s="56"/>
      <c r="K798" s="56"/>
      <c r="L798" s="29"/>
      <c r="M798" s="29"/>
      <c r="N798" s="47"/>
      <c r="O798" s="47"/>
      <c r="P798" s="45"/>
      <c r="Q798" s="45"/>
      <c r="R798" s="22" t="str">
        <v>D6y</v>
      </c>
    </row>
    <row r="799" spans="1:18">
      <c r="A799" s="94"/>
      <c r="B799" s="45"/>
      <c r="C799" s="45"/>
      <c r="D799" s="45"/>
      <c r="E799" s="45"/>
      <c r="F799" s="31"/>
      <c r="G799" s="31"/>
      <c r="H799" s="31"/>
      <c r="I799" s="31"/>
      <c r="J799" s="45"/>
      <c r="K799" s="45"/>
      <c r="L799" s="31"/>
      <c r="M799" s="31"/>
      <c r="N799" s="31"/>
      <c r="O799" s="31"/>
      <c r="P799" s="46"/>
      <c r="Q799" s="46"/>
      <c r="R799" s="22" t="str">
        <v>D7x</v>
      </c>
    </row>
    <row r="800" spans="1:18">
      <c r="A800" s="94"/>
      <c r="B800" s="45"/>
      <c r="C800" s="45"/>
      <c r="D800" s="45"/>
      <c r="E800" s="45"/>
      <c r="F800" s="31"/>
      <c r="G800" s="31"/>
      <c r="H800" s="31"/>
      <c r="I800" s="31"/>
      <c r="J800" s="45"/>
      <c r="K800" s="45"/>
      <c r="L800" s="47"/>
      <c r="M800" s="31"/>
      <c r="N800" s="31"/>
      <c r="O800" s="31"/>
      <c r="P800" s="46"/>
      <c r="Q800" s="46"/>
      <c r="R800" s="22" t="str">
        <v>D7y</v>
      </c>
    </row>
    <row r="801" spans="1:18">
      <c r="A801" s="94"/>
      <c r="B801" s="45"/>
      <c r="C801" s="45"/>
      <c r="D801" s="45"/>
      <c r="E801" s="45"/>
      <c r="F801" s="45"/>
      <c r="G801" s="45"/>
      <c r="H801" s="45">
        <f t="array" ref="H801:I802">B234:C235</f>
        <v>-2.0744547273878928E-27</v>
      </c>
      <c r="I801" s="45">
        <v>-3.3864544644797678E-11</v>
      </c>
      <c r="J801" s="45"/>
      <c r="K801" s="45"/>
      <c r="L801" s="45"/>
      <c r="M801" s="46"/>
      <c r="N801" s="46"/>
      <c r="O801" s="46"/>
      <c r="P801" s="31">
        <f t="array" ref="P801:Q802">D234:E235</f>
        <v>2.0744547273878928E-27</v>
      </c>
      <c r="Q801" s="31">
        <v>3.3864544644797678E-11</v>
      </c>
      <c r="R801" s="22" t="str">
        <v>D8x</v>
      </c>
    </row>
    <row r="802" spans="1:18">
      <c r="A802" s="94"/>
      <c r="B802" s="45"/>
      <c r="C802" s="45"/>
      <c r="D802" s="45"/>
      <c r="E802" s="45"/>
      <c r="F802" s="45"/>
      <c r="G802" s="45"/>
      <c r="H802" s="45">
        <v>-3.3864544644797678E-11</v>
      </c>
      <c r="I802" s="45">
        <v>-552823.5294117647</v>
      </c>
      <c r="J802" s="45"/>
      <c r="K802" s="45"/>
      <c r="L802" s="45"/>
      <c r="M802" s="46"/>
      <c r="N802" s="46"/>
      <c r="O802" s="46"/>
      <c r="P802" s="31">
        <v>3.3864544644797678E-11</v>
      </c>
      <c r="Q802" s="31">
        <v>552823.5294117647</v>
      </c>
      <c r="R802" s="22" t="str">
        <v>D8y</v>
      </c>
    </row>
    <row r="804" spans="1:18">
      <c r="B804" s="82" t="s">
        <v>33</v>
      </c>
      <c r="C804" s="82" t="s">
        <v>34</v>
      </c>
      <c r="D804" s="82" t="s">
        <v>35</v>
      </c>
      <c r="E804" s="82" t="s">
        <v>36</v>
      </c>
      <c r="F804" s="82" t="s">
        <v>42</v>
      </c>
      <c r="G804" s="82" t="s">
        <v>43</v>
      </c>
      <c r="H804" s="82" t="s">
        <v>47</v>
      </c>
      <c r="I804" s="82" t="s">
        <v>48</v>
      </c>
      <c r="J804" s="82" t="s">
        <v>52</v>
      </c>
      <c r="K804" s="82" t="s">
        <v>53</v>
      </c>
      <c r="L804" s="82" t="s">
        <v>56</v>
      </c>
      <c r="M804" s="82" t="s">
        <v>57</v>
      </c>
      <c r="N804" s="82" t="s">
        <v>62</v>
      </c>
      <c r="O804" s="82" t="s">
        <v>63</v>
      </c>
      <c r="P804" s="82" t="s">
        <v>77</v>
      </c>
      <c r="Q804" s="82" t="s">
        <v>76</v>
      </c>
    </row>
    <row r="805" spans="1:18">
      <c r="A805" s="94" t="s">
        <v>144</v>
      </c>
      <c r="B805" s="26">
        <f t="array" ref="B805:Q820">B589:Q604+B607:Q622+B625:Q640+B643:Q658+B661:Q676+B679:Q694+B697:Q712+B715:Q730+B733:Q748+B751:Q766+B769:Q784+B787:Q802</f>
        <v>552823.5294117647</v>
      </c>
      <c r="C805" s="87">
        <v>0</v>
      </c>
      <c r="D805" s="26">
        <v>-552823.5294117647</v>
      </c>
      <c r="E805" s="87">
        <v>0</v>
      </c>
      <c r="F805" s="60">
        <v>0</v>
      </c>
      <c r="G805" s="60">
        <v>0</v>
      </c>
      <c r="H805" s="60">
        <v>0</v>
      </c>
      <c r="I805" s="60">
        <v>0</v>
      </c>
      <c r="J805" s="60">
        <v>0</v>
      </c>
      <c r="K805" s="60">
        <v>0</v>
      </c>
      <c r="L805" s="60">
        <v>0</v>
      </c>
      <c r="M805" s="60">
        <v>0</v>
      </c>
      <c r="N805" s="60">
        <v>0</v>
      </c>
      <c r="O805" s="60">
        <v>0</v>
      </c>
      <c r="P805" s="60">
        <v>0</v>
      </c>
      <c r="Q805" s="60">
        <v>0</v>
      </c>
      <c r="R805" s="22" t="str">
        <f t="array" ref="R805:R820">TRANSPOSE(B804:Q804)</f>
        <v>D1x</v>
      </c>
    </row>
    <row r="806" spans="1:18">
      <c r="A806" s="94"/>
      <c r="B806" s="87">
        <v>0</v>
      </c>
      <c r="C806" s="87">
        <v>0</v>
      </c>
      <c r="D806" s="87">
        <v>0</v>
      </c>
      <c r="E806" s="87">
        <v>0</v>
      </c>
      <c r="F806" s="87">
        <v>0</v>
      </c>
      <c r="G806" s="87">
        <v>0</v>
      </c>
      <c r="H806" s="87">
        <v>0</v>
      </c>
      <c r="I806" s="87">
        <v>0</v>
      </c>
      <c r="J806" s="87">
        <v>0</v>
      </c>
      <c r="K806" s="87">
        <v>0</v>
      </c>
      <c r="L806" s="87">
        <v>0</v>
      </c>
      <c r="M806" s="87">
        <v>0</v>
      </c>
      <c r="N806" s="87">
        <v>0</v>
      </c>
      <c r="O806" s="87">
        <v>0</v>
      </c>
      <c r="P806" s="87">
        <v>0</v>
      </c>
      <c r="Q806" s="87">
        <v>0</v>
      </c>
      <c r="R806" s="22" t="str">
        <v>D1y</v>
      </c>
    </row>
    <row r="807" spans="1:18">
      <c r="A807" s="94"/>
      <c r="B807" s="26">
        <v>-552823.5294117647</v>
      </c>
      <c r="C807" s="87">
        <v>0</v>
      </c>
      <c r="D807" s="29">
        <v>1301099.6920467992</v>
      </c>
      <c r="E807" s="29">
        <v>-195452.63322326978</v>
      </c>
      <c r="F807" s="29">
        <v>-552823.5294117647</v>
      </c>
      <c r="G807" s="87">
        <v>0</v>
      </c>
      <c r="H807" s="60">
        <v>0</v>
      </c>
      <c r="I807" s="60">
        <v>0</v>
      </c>
      <c r="J807" s="29">
        <v>-195452.63322326978</v>
      </c>
      <c r="K807" s="29">
        <v>195452.6332232698</v>
      </c>
      <c r="L807" s="29">
        <v>-2.0744547273878928E-27</v>
      </c>
      <c r="M807" s="29">
        <v>-3.3864544644797678E-11</v>
      </c>
      <c r="N807" s="60">
        <v>0</v>
      </c>
      <c r="O807" s="60">
        <v>0</v>
      </c>
      <c r="P807" s="60">
        <v>0</v>
      </c>
      <c r="Q807" s="60">
        <v>0</v>
      </c>
      <c r="R807" s="22" t="str">
        <v>D2x</v>
      </c>
    </row>
    <row r="808" spans="1:18">
      <c r="A808" s="94"/>
      <c r="B808" s="56">
        <v>0</v>
      </c>
      <c r="C808" s="87">
        <v>0</v>
      </c>
      <c r="D808" s="29">
        <v>-195452.63322326978</v>
      </c>
      <c r="E808" s="29">
        <v>748276.16263503453</v>
      </c>
      <c r="F808" s="87">
        <v>0</v>
      </c>
      <c r="G808" s="87">
        <v>0</v>
      </c>
      <c r="H808" s="60">
        <v>0</v>
      </c>
      <c r="I808" s="60">
        <v>0</v>
      </c>
      <c r="J808" s="29">
        <v>195452.6332232698</v>
      </c>
      <c r="K808" s="29">
        <v>-195452.63322326983</v>
      </c>
      <c r="L808" s="29">
        <v>-3.3864544644797678E-11</v>
      </c>
      <c r="M808" s="29">
        <v>-552823.5294117647</v>
      </c>
      <c r="N808" s="60">
        <v>0</v>
      </c>
      <c r="O808" s="60">
        <v>0</v>
      </c>
      <c r="P808" s="60">
        <v>0</v>
      </c>
      <c r="Q808" s="60">
        <v>0</v>
      </c>
      <c r="R808" s="22" t="str">
        <v>D2y</v>
      </c>
    </row>
    <row r="809" spans="1:18">
      <c r="A809" s="94"/>
      <c r="B809" s="60">
        <v>0</v>
      </c>
      <c r="C809" s="60">
        <v>0</v>
      </c>
      <c r="D809" s="29">
        <v>-552823.5294117647</v>
      </c>
      <c r="E809" s="87">
        <v>0</v>
      </c>
      <c r="F809" s="29">
        <v>1301099.6920467992</v>
      </c>
      <c r="G809" s="29">
        <v>-195452.63322326978</v>
      </c>
      <c r="H809" s="29">
        <v>-552823.5294117647</v>
      </c>
      <c r="I809" s="60">
        <v>0</v>
      </c>
      <c r="J809" s="60">
        <v>0</v>
      </c>
      <c r="K809" s="60">
        <v>0</v>
      </c>
      <c r="L809" s="29">
        <v>-195452.63322326978</v>
      </c>
      <c r="M809" s="29">
        <v>195452.6332232698</v>
      </c>
      <c r="N809" s="29">
        <v>-2.0744547273878928E-27</v>
      </c>
      <c r="O809" s="29">
        <v>-3.3864544644797678E-11</v>
      </c>
      <c r="P809" s="60">
        <v>0</v>
      </c>
      <c r="Q809" s="60">
        <v>0</v>
      </c>
      <c r="R809" s="22" t="str">
        <v>D3x</v>
      </c>
    </row>
    <row r="810" spans="1:18">
      <c r="A810" s="94"/>
      <c r="B810" s="60">
        <v>0</v>
      </c>
      <c r="C810" s="60">
        <v>0</v>
      </c>
      <c r="D810" s="87">
        <v>0</v>
      </c>
      <c r="E810" s="87">
        <v>0</v>
      </c>
      <c r="F810" s="29">
        <v>-195452.63322326978</v>
      </c>
      <c r="G810" s="29">
        <v>748276.16263503453</v>
      </c>
      <c r="H810" s="60">
        <v>0</v>
      </c>
      <c r="I810" s="60">
        <v>0</v>
      </c>
      <c r="J810" s="60">
        <v>0</v>
      </c>
      <c r="K810" s="60">
        <v>0</v>
      </c>
      <c r="L810" s="29">
        <v>195452.6332232698</v>
      </c>
      <c r="M810" s="29">
        <v>-195452.63322326983</v>
      </c>
      <c r="N810" s="29">
        <v>-3.3864544644797678E-11</v>
      </c>
      <c r="O810" s="29">
        <v>-552823.5294117647</v>
      </c>
      <c r="P810" s="60">
        <v>0</v>
      </c>
      <c r="Q810" s="60">
        <v>0</v>
      </c>
      <c r="R810" s="22" t="str">
        <v>D3y</v>
      </c>
    </row>
    <row r="811" spans="1:18">
      <c r="A811" s="94"/>
      <c r="B811" s="60">
        <v>0</v>
      </c>
      <c r="C811" s="60">
        <v>0</v>
      </c>
      <c r="D811" s="60">
        <v>0</v>
      </c>
      <c r="E811" s="60">
        <v>0</v>
      </c>
      <c r="F811" s="29">
        <v>-552823.5294117647</v>
      </c>
      <c r="G811" s="60">
        <v>0</v>
      </c>
      <c r="H811" s="29">
        <v>748276.16263503442</v>
      </c>
      <c r="I811" s="29">
        <v>-195452.63322326978</v>
      </c>
      <c r="J811" s="60">
        <v>0</v>
      </c>
      <c r="K811" s="60">
        <v>0</v>
      </c>
      <c r="L811" s="60">
        <v>0</v>
      </c>
      <c r="M811" s="60">
        <v>0</v>
      </c>
      <c r="N811" s="29">
        <v>-195452.63322326978</v>
      </c>
      <c r="O811" s="29">
        <v>195452.6332232698</v>
      </c>
      <c r="P811" s="29">
        <v>-2.0744547273878928E-27</v>
      </c>
      <c r="Q811" s="29">
        <v>-3.3864544644797678E-11</v>
      </c>
      <c r="R811" s="22" t="str">
        <v>D4x</v>
      </c>
    </row>
    <row r="812" spans="1:18">
      <c r="A812" s="94"/>
      <c r="B812" s="60">
        <v>0</v>
      </c>
      <c r="C812" s="60">
        <v>0</v>
      </c>
      <c r="D812" s="60">
        <v>0</v>
      </c>
      <c r="E812" s="60">
        <v>0</v>
      </c>
      <c r="F812" s="60">
        <v>0</v>
      </c>
      <c r="G812" s="60">
        <v>0</v>
      </c>
      <c r="H812" s="29">
        <v>-195452.63322326978</v>
      </c>
      <c r="I812" s="29">
        <v>748276.16263503453</v>
      </c>
      <c r="J812" s="60">
        <v>0</v>
      </c>
      <c r="K812" s="60">
        <v>0</v>
      </c>
      <c r="L812" s="60">
        <v>0</v>
      </c>
      <c r="M812" s="60">
        <v>0</v>
      </c>
      <c r="N812" s="29">
        <v>195452.6332232698</v>
      </c>
      <c r="O812" s="29">
        <v>-195452.63322326983</v>
      </c>
      <c r="P812" s="29">
        <v>-3.3864544644797678E-11</v>
      </c>
      <c r="Q812" s="29">
        <v>-552823.5294117647</v>
      </c>
      <c r="R812" s="22" t="str">
        <v>D4y</v>
      </c>
    </row>
    <row r="813" spans="1:18">
      <c r="A813" s="94"/>
      <c r="B813" s="60">
        <v>0</v>
      </c>
      <c r="C813" s="60">
        <v>0</v>
      </c>
      <c r="D813" s="29">
        <v>-195452.63322326978</v>
      </c>
      <c r="E813" s="29">
        <v>195452.6332232698</v>
      </c>
      <c r="F813" s="60">
        <v>0</v>
      </c>
      <c r="G813" s="60">
        <v>0</v>
      </c>
      <c r="H813" s="60">
        <v>0</v>
      </c>
      <c r="I813" s="60">
        <v>0</v>
      </c>
      <c r="J813" s="29">
        <v>748276.16263503442</v>
      </c>
      <c r="K813" s="29">
        <v>-195452.6332232698</v>
      </c>
      <c r="L813" s="29">
        <v>-552823.5294117647</v>
      </c>
      <c r="M813" s="87">
        <v>0</v>
      </c>
      <c r="N813" s="60">
        <v>0</v>
      </c>
      <c r="O813" s="60">
        <v>0</v>
      </c>
      <c r="P813" s="60">
        <v>0</v>
      </c>
      <c r="Q813" s="60">
        <v>0</v>
      </c>
      <c r="R813" s="22" t="str">
        <v>D5x</v>
      </c>
    </row>
    <row r="814" spans="1:18">
      <c r="A814" s="94"/>
      <c r="B814" s="60">
        <v>0</v>
      </c>
      <c r="C814" s="60">
        <v>0</v>
      </c>
      <c r="D814" s="29">
        <v>195452.6332232698</v>
      </c>
      <c r="E814" s="29">
        <v>-195452.63322326983</v>
      </c>
      <c r="F814" s="60">
        <v>0</v>
      </c>
      <c r="G814" s="60">
        <v>0</v>
      </c>
      <c r="H814" s="60">
        <v>0</v>
      </c>
      <c r="I814" s="60">
        <v>0</v>
      </c>
      <c r="J814" s="29">
        <v>-195452.6332232698</v>
      </c>
      <c r="K814" s="29">
        <v>195452.63322326983</v>
      </c>
      <c r="L814" s="56">
        <v>0</v>
      </c>
      <c r="M814" s="87">
        <v>0</v>
      </c>
      <c r="N814" s="60">
        <v>0</v>
      </c>
      <c r="O814" s="60">
        <v>0</v>
      </c>
      <c r="P814" s="60">
        <v>0</v>
      </c>
      <c r="Q814" s="60">
        <v>0</v>
      </c>
      <c r="R814" s="22" t="str">
        <v>D5y</v>
      </c>
    </row>
    <row r="815" spans="1:18">
      <c r="A815" s="94"/>
      <c r="B815" s="60">
        <v>0</v>
      </c>
      <c r="C815" s="60">
        <v>0</v>
      </c>
      <c r="D815" s="29">
        <v>-2.0744547273878928E-27</v>
      </c>
      <c r="E815" s="29">
        <v>-3.3864544644797678E-11</v>
      </c>
      <c r="F815" s="29">
        <v>-195452.63322326978</v>
      </c>
      <c r="G815" s="29">
        <v>195452.6332232698</v>
      </c>
      <c r="H815" s="60">
        <v>0</v>
      </c>
      <c r="I815" s="60">
        <v>0</v>
      </c>
      <c r="J815" s="29">
        <v>-552823.5294117647</v>
      </c>
      <c r="K815" s="87">
        <v>0</v>
      </c>
      <c r="L815" s="29">
        <v>1301099.6920467992</v>
      </c>
      <c r="M815" s="29">
        <v>-195452.63322326978</v>
      </c>
      <c r="N815" s="29">
        <v>-552823.5294117647</v>
      </c>
      <c r="O815" s="87">
        <v>0</v>
      </c>
      <c r="P815" s="60">
        <v>0</v>
      </c>
      <c r="Q815" s="60">
        <v>0</v>
      </c>
      <c r="R815" s="22" t="str">
        <v>D6x</v>
      </c>
    </row>
    <row r="816" spans="1:18">
      <c r="A816" s="94"/>
      <c r="B816" s="60">
        <v>0</v>
      </c>
      <c r="C816" s="60">
        <v>0</v>
      </c>
      <c r="D816" s="29">
        <v>-3.3864544644797678E-11</v>
      </c>
      <c r="E816" s="29">
        <v>-552823.5294117647</v>
      </c>
      <c r="F816" s="29">
        <v>195452.6332232698</v>
      </c>
      <c r="G816" s="29">
        <v>-195452.63322326983</v>
      </c>
      <c r="H816" s="60">
        <v>0</v>
      </c>
      <c r="I816" s="60">
        <v>0</v>
      </c>
      <c r="J816" s="87">
        <v>0</v>
      </c>
      <c r="K816" s="87">
        <v>0</v>
      </c>
      <c r="L816" s="29">
        <v>-195452.63322326978</v>
      </c>
      <c r="M816" s="29">
        <v>748276.16263503453</v>
      </c>
      <c r="N816" s="87">
        <v>0</v>
      </c>
      <c r="O816" s="87">
        <v>0</v>
      </c>
      <c r="P816" s="87">
        <v>0</v>
      </c>
      <c r="Q816" s="87">
        <v>0</v>
      </c>
      <c r="R816" s="22" t="str">
        <v>D6y</v>
      </c>
    </row>
    <row r="817" spans="1:22">
      <c r="A817" s="94"/>
      <c r="B817" s="60">
        <v>0</v>
      </c>
      <c r="C817" s="60">
        <v>0</v>
      </c>
      <c r="D817" s="60">
        <v>0</v>
      </c>
      <c r="E817" s="60">
        <v>0</v>
      </c>
      <c r="F817" s="29">
        <v>-2.0744547273878928E-27</v>
      </c>
      <c r="G817" s="29">
        <v>-3.3864544644797678E-11</v>
      </c>
      <c r="H817" s="29">
        <v>-195452.63322326978</v>
      </c>
      <c r="I817" s="29">
        <v>195452.6332232698</v>
      </c>
      <c r="J817" s="60">
        <v>0</v>
      </c>
      <c r="K817" s="60">
        <v>0</v>
      </c>
      <c r="L817" s="29">
        <v>-552823.5294117647</v>
      </c>
      <c r="M817" s="87">
        <v>0</v>
      </c>
      <c r="N817" s="29">
        <v>1301099.6920467992</v>
      </c>
      <c r="O817" s="29">
        <v>-195452.63322326978</v>
      </c>
      <c r="P817" s="29">
        <v>-552823.5294117647</v>
      </c>
      <c r="Q817" s="29">
        <v>0</v>
      </c>
      <c r="R817" s="22" t="str">
        <v>D7x</v>
      </c>
    </row>
    <row r="818" spans="1:22">
      <c r="A818" s="94"/>
      <c r="B818" s="60">
        <v>0</v>
      </c>
      <c r="C818" s="60">
        <v>0</v>
      </c>
      <c r="D818" s="60">
        <v>0</v>
      </c>
      <c r="E818" s="60">
        <v>0</v>
      </c>
      <c r="F818" s="29">
        <v>-3.3864544644797678E-11</v>
      </c>
      <c r="G818" s="29">
        <v>-552823.5294117647</v>
      </c>
      <c r="H818" s="29">
        <v>195452.6332232698</v>
      </c>
      <c r="I818" s="29">
        <v>-195452.63322326983</v>
      </c>
      <c r="J818" s="60">
        <v>0</v>
      </c>
      <c r="K818" s="60">
        <v>0</v>
      </c>
      <c r="L818" s="56">
        <v>0</v>
      </c>
      <c r="M818" s="87">
        <v>0</v>
      </c>
      <c r="N818" s="29">
        <v>-195452.63322326978</v>
      </c>
      <c r="O818" s="29">
        <v>748276.16263503453</v>
      </c>
      <c r="P818" s="29">
        <v>0</v>
      </c>
      <c r="Q818" s="29">
        <v>0</v>
      </c>
      <c r="R818" s="22" t="str">
        <v>D7y</v>
      </c>
    </row>
    <row r="819" spans="1:22">
      <c r="A819" s="94"/>
      <c r="B819" s="60">
        <v>0</v>
      </c>
      <c r="C819" s="60">
        <v>0</v>
      </c>
      <c r="D819" s="60">
        <v>0</v>
      </c>
      <c r="E819" s="60">
        <v>0</v>
      </c>
      <c r="F819" s="60">
        <v>0</v>
      </c>
      <c r="G819" s="60">
        <v>0</v>
      </c>
      <c r="H819" s="60">
        <v>-2.0744547273878928E-27</v>
      </c>
      <c r="I819" s="60">
        <v>-3.3864544644797678E-11</v>
      </c>
      <c r="J819" s="60">
        <v>0</v>
      </c>
      <c r="K819" s="60">
        <v>0</v>
      </c>
      <c r="L819" s="60">
        <v>0</v>
      </c>
      <c r="M819" s="87">
        <v>0</v>
      </c>
      <c r="N819" s="29">
        <v>-552823.5294117647</v>
      </c>
      <c r="O819" s="29">
        <v>0</v>
      </c>
      <c r="P819" s="29">
        <v>552823.5294117647</v>
      </c>
      <c r="Q819" s="29">
        <v>3.3864544644797678E-11</v>
      </c>
      <c r="R819" s="22" t="str">
        <v>D8x</v>
      </c>
    </row>
    <row r="820" spans="1:22">
      <c r="A820" s="94"/>
      <c r="B820" s="60">
        <v>0</v>
      </c>
      <c r="C820" s="60">
        <v>0</v>
      </c>
      <c r="D820" s="60">
        <v>0</v>
      </c>
      <c r="E820" s="60">
        <v>0</v>
      </c>
      <c r="F820" s="60">
        <v>0</v>
      </c>
      <c r="G820" s="60">
        <v>0</v>
      </c>
      <c r="H820" s="60">
        <v>-3.3864544644797678E-11</v>
      </c>
      <c r="I820" s="60">
        <v>-552823.5294117647</v>
      </c>
      <c r="J820" s="60">
        <v>0</v>
      </c>
      <c r="K820" s="60">
        <v>0</v>
      </c>
      <c r="L820" s="60">
        <v>0</v>
      </c>
      <c r="M820" s="87">
        <v>0</v>
      </c>
      <c r="N820" s="29">
        <v>0</v>
      </c>
      <c r="O820" s="29">
        <v>0</v>
      </c>
      <c r="P820" s="29">
        <v>3.3864544644797678E-11</v>
      </c>
      <c r="Q820" s="29">
        <v>552823.5294117647</v>
      </c>
      <c r="R820" s="22" t="str">
        <v>D8y</v>
      </c>
    </row>
    <row r="822" spans="1:22">
      <c r="A822" s="83" t="s">
        <v>145</v>
      </c>
    </row>
    <row r="824" spans="1:22">
      <c r="C824" s="82" t="s">
        <v>33</v>
      </c>
      <c r="D824" s="82" t="s">
        <v>34</v>
      </c>
      <c r="E824" s="82" t="s">
        <v>35</v>
      </c>
      <c r="F824" s="82" t="s">
        <v>36</v>
      </c>
      <c r="G824" s="82" t="s">
        <v>42</v>
      </c>
      <c r="H824" s="82" t="s">
        <v>43</v>
      </c>
      <c r="I824" s="82" t="s">
        <v>47</v>
      </c>
      <c r="J824" s="82" t="s">
        <v>48</v>
      </c>
      <c r="K824" s="82" t="s">
        <v>52</v>
      </c>
      <c r="L824" s="82" t="s">
        <v>53</v>
      </c>
      <c r="M824" s="82" t="s">
        <v>56</v>
      </c>
      <c r="N824" s="82" t="s">
        <v>57</v>
      </c>
      <c r="O824" s="82" t="s">
        <v>62</v>
      </c>
      <c r="P824" s="82" t="s">
        <v>63</v>
      </c>
      <c r="Q824" s="82" t="s">
        <v>77</v>
      </c>
      <c r="R824" s="82" t="s">
        <v>76</v>
      </c>
    </row>
    <row r="825" spans="1:22">
      <c r="A825" s="84" t="s">
        <v>146</v>
      </c>
      <c r="B825" s="93" t="s">
        <v>121</v>
      </c>
      <c r="C825" s="26">
        <f t="array" ref="C825:R840">B805:Q820</f>
        <v>552823.5294117647</v>
      </c>
      <c r="D825" s="56">
        <v>0</v>
      </c>
      <c r="E825" s="26">
        <v>-552823.5294117647</v>
      </c>
      <c r="F825" s="56">
        <v>0</v>
      </c>
      <c r="G825" s="60">
        <v>0</v>
      </c>
      <c r="H825" s="60">
        <v>0</v>
      </c>
      <c r="I825" s="60">
        <v>0</v>
      </c>
      <c r="J825" s="60">
        <v>0</v>
      </c>
      <c r="K825" s="60">
        <v>0</v>
      </c>
      <c r="L825" s="60">
        <v>0</v>
      </c>
      <c r="M825" s="60">
        <v>0</v>
      </c>
      <c r="N825" s="60">
        <v>0</v>
      </c>
      <c r="O825" s="60">
        <v>0</v>
      </c>
      <c r="P825" s="60">
        <v>0</v>
      </c>
      <c r="Q825" s="60">
        <v>0</v>
      </c>
      <c r="R825" s="60">
        <v>0</v>
      </c>
      <c r="S825" s="22" t="str">
        <f t="array" ref="S825:S840">TRANSPOSE(C824:R824)</f>
        <v>D1x</v>
      </c>
      <c r="T825" s="95" t="s">
        <v>126</v>
      </c>
      <c r="U825" s="66">
        <v>0</v>
      </c>
      <c r="V825" s="22" t="str">
        <f t="array" ref="V825:V840">S825:S840</f>
        <v>D1x</v>
      </c>
    </row>
    <row r="826" spans="1:22">
      <c r="A826" s="84" t="s">
        <v>147</v>
      </c>
      <c r="B826" s="93"/>
      <c r="C826" s="56">
        <v>0</v>
      </c>
      <c r="D826" s="56">
        <v>0</v>
      </c>
      <c r="E826" s="56">
        <v>0</v>
      </c>
      <c r="F826" s="56">
        <v>0</v>
      </c>
      <c r="G826" s="60">
        <v>0</v>
      </c>
      <c r="H826" s="60">
        <v>0</v>
      </c>
      <c r="I826" s="60">
        <v>0</v>
      </c>
      <c r="J826" s="60">
        <v>0</v>
      </c>
      <c r="K826" s="60">
        <v>0</v>
      </c>
      <c r="L826" s="60">
        <v>0</v>
      </c>
      <c r="M826" s="60">
        <v>0</v>
      </c>
      <c r="N826" s="60">
        <v>0</v>
      </c>
      <c r="O826" s="60">
        <v>0</v>
      </c>
      <c r="P826" s="60">
        <v>0</v>
      </c>
      <c r="Q826" s="60">
        <v>0</v>
      </c>
      <c r="R826" s="60">
        <v>0</v>
      </c>
      <c r="S826" s="22" t="str">
        <v>D1y</v>
      </c>
      <c r="T826" s="95"/>
      <c r="U826" s="66">
        <v>0</v>
      </c>
      <c r="V826" s="22" t="str">
        <v>D1y</v>
      </c>
    </row>
    <row r="827" spans="1:22">
      <c r="A827" s="84" t="s">
        <v>148</v>
      </c>
      <c r="B827" s="93"/>
      <c r="C827" s="26">
        <v>-552823.5294117647</v>
      </c>
      <c r="D827" s="56">
        <v>0</v>
      </c>
      <c r="E827" s="29">
        <v>1301099.6920467992</v>
      </c>
      <c r="F827" s="29">
        <v>-195452.63322326978</v>
      </c>
      <c r="G827" s="29">
        <v>-552823.5294117647</v>
      </c>
      <c r="H827" s="56">
        <v>0</v>
      </c>
      <c r="I827" s="60">
        <v>0</v>
      </c>
      <c r="J827" s="60">
        <v>0</v>
      </c>
      <c r="K827" s="29">
        <v>-195452.63322326978</v>
      </c>
      <c r="L827" s="29">
        <v>195452.6332232698</v>
      </c>
      <c r="M827" s="29">
        <v>-2.0744547273878928E-27</v>
      </c>
      <c r="N827" s="29">
        <v>-3.3864544644797678E-11</v>
      </c>
      <c r="O827" s="60">
        <v>0</v>
      </c>
      <c r="P827" s="60">
        <v>0</v>
      </c>
      <c r="Q827" s="60">
        <v>0</v>
      </c>
      <c r="R827" s="60">
        <v>0</v>
      </c>
      <c r="S827" s="22" t="str">
        <v>D2x</v>
      </c>
      <c r="T827" s="95"/>
      <c r="U827" s="66">
        <v>0</v>
      </c>
      <c r="V827" s="22" t="str">
        <v>D2x</v>
      </c>
    </row>
    <row r="828" spans="1:22">
      <c r="A828" s="84" t="s">
        <v>149</v>
      </c>
      <c r="B828" s="93"/>
      <c r="C828" s="56">
        <v>0</v>
      </c>
      <c r="D828" s="56">
        <v>0</v>
      </c>
      <c r="E828" s="29">
        <v>-195452.63322326978</v>
      </c>
      <c r="F828" s="29">
        <v>748276.16263503453</v>
      </c>
      <c r="G828" s="56">
        <v>0</v>
      </c>
      <c r="H828" s="56">
        <v>0</v>
      </c>
      <c r="I828" s="60">
        <v>0</v>
      </c>
      <c r="J828" s="60">
        <v>0</v>
      </c>
      <c r="K828" s="29">
        <v>195452.6332232698</v>
      </c>
      <c r="L828" s="29">
        <v>-195452.63322326983</v>
      </c>
      <c r="M828" s="29">
        <v>-3.3864544644797678E-11</v>
      </c>
      <c r="N828" s="29">
        <v>-552823.5294117647</v>
      </c>
      <c r="O828" s="60">
        <v>0</v>
      </c>
      <c r="P828" s="60">
        <v>0</v>
      </c>
      <c r="Q828" s="60">
        <v>0</v>
      </c>
      <c r="R828" s="60">
        <v>0</v>
      </c>
      <c r="S828" s="22" t="str">
        <v>D2y</v>
      </c>
      <c r="T828" s="95"/>
      <c r="U828" s="66">
        <v>0</v>
      </c>
      <c r="V828" s="22" t="str">
        <v>D2y</v>
      </c>
    </row>
    <row r="829" spans="1:22">
      <c r="A829" s="84" t="s">
        <v>150</v>
      </c>
      <c r="B829" s="93"/>
      <c r="C829" s="60">
        <v>0</v>
      </c>
      <c r="D829" s="60">
        <v>0</v>
      </c>
      <c r="E829" s="29">
        <v>-552823.5294117647</v>
      </c>
      <c r="F829" s="56">
        <v>0</v>
      </c>
      <c r="G829" s="29">
        <v>1301099.6920467992</v>
      </c>
      <c r="H829" s="29">
        <v>-195452.63322326978</v>
      </c>
      <c r="I829" s="29">
        <v>-552823.5294117647</v>
      </c>
      <c r="J829" s="60">
        <v>0</v>
      </c>
      <c r="K829" s="60">
        <v>0</v>
      </c>
      <c r="L829" s="60">
        <v>0</v>
      </c>
      <c r="M829" s="29">
        <v>-195452.63322326978</v>
      </c>
      <c r="N829" s="29">
        <v>195452.6332232698</v>
      </c>
      <c r="O829" s="29">
        <v>-2.0744547273878928E-27</v>
      </c>
      <c r="P829" s="29">
        <v>-3.3864544644797678E-11</v>
      </c>
      <c r="Q829" s="60">
        <v>0</v>
      </c>
      <c r="R829" s="60">
        <v>0</v>
      </c>
      <c r="S829" s="22" t="str">
        <v>D3x</v>
      </c>
      <c r="T829" s="95"/>
      <c r="U829" s="76">
        <f>C447</f>
        <v>-6.4677058948712433E-4</v>
      </c>
      <c r="V829" s="22" t="str">
        <v>D3x</v>
      </c>
    </row>
    <row r="830" spans="1:22">
      <c r="A830" s="84" t="s">
        <v>151</v>
      </c>
      <c r="B830" s="93"/>
      <c r="C830" s="60">
        <v>0</v>
      </c>
      <c r="D830" s="60">
        <v>0</v>
      </c>
      <c r="E830" s="56">
        <v>0</v>
      </c>
      <c r="F830" s="56">
        <v>0</v>
      </c>
      <c r="G830" s="29">
        <v>-195452.63322326978</v>
      </c>
      <c r="H830" s="29">
        <v>748276.16263503453</v>
      </c>
      <c r="I830" s="60">
        <v>0</v>
      </c>
      <c r="J830" s="60">
        <v>0</v>
      </c>
      <c r="K830" s="60">
        <v>0</v>
      </c>
      <c r="L830" s="60">
        <v>0</v>
      </c>
      <c r="M830" s="29">
        <v>195452.6332232698</v>
      </c>
      <c r="N830" s="29">
        <v>-195452.63322326983</v>
      </c>
      <c r="O830" s="29">
        <v>-3.3864544644797678E-11</v>
      </c>
      <c r="P830" s="29">
        <v>-552823.5294117647</v>
      </c>
      <c r="Q830" s="60">
        <v>0</v>
      </c>
      <c r="R830" s="60">
        <v>0</v>
      </c>
      <c r="S830" s="22" t="str">
        <v>D3y</v>
      </c>
      <c r="T830" s="95"/>
      <c r="U830" s="76">
        <f t="shared" ref="U830:U832" si="46">C448</f>
        <v>-2.9215560632195061E-3</v>
      </c>
      <c r="V830" s="22" t="str">
        <v>D3y</v>
      </c>
    </row>
    <row r="831" spans="1:22">
      <c r="A831" s="84" t="s">
        <v>152</v>
      </c>
      <c r="B831" s="93"/>
      <c r="C831" s="60">
        <v>0</v>
      </c>
      <c r="D831" s="60">
        <v>0</v>
      </c>
      <c r="E831" s="60">
        <v>0</v>
      </c>
      <c r="F831" s="60">
        <v>0</v>
      </c>
      <c r="G831" s="29">
        <v>-552823.5294117647</v>
      </c>
      <c r="H831" s="60">
        <v>0</v>
      </c>
      <c r="I831" s="29">
        <v>748276.16263503442</v>
      </c>
      <c r="J831" s="29">
        <v>-195452.63322326978</v>
      </c>
      <c r="K831" s="60">
        <v>0</v>
      </c>
      <c r="L831" s="60">
        <v>0</v>
      </c>
      <c r="M831" s="60">
        <v>0</v>
      </c>
      <c r="N831" s="60">
        <v>0</v>
      </c>
      <c r="O831" s="29">
        <v>-195452.63322326978</v>
      </c>
      <c r="P831" s="29">
        <v>195452.6332232698</v>
      </c>
      <c r="Q831" s="29">
        <v>-2.0744547273878928E-27</v>
      </c>
      <c r="R831" s="29">
        <v>-3.3864544644797678E-11</v>
      </c>
      <c r="S831" s="22" t="str">
        <v>D4x</v>
      </c>
      <c r="T831" s="95"/>
      <c r="U831" s="76">
        <f t="shared" si="46"/>
        <v>-8.8979570121302349E-4</v>
      </c>
      <c r="V831" s="22" t="str">
        <v>D4x</v>
      </c>
    </row>
    <row r="832" spans="1:22">
      <c r="A832" s="84" t="s">
        <v>153</v>
      </c>
      <c r="B832" s="93"/>
      <c r="C832" s="60">
        <v>0</v>
      </c>
      <c r="D832" s="60">
        <v>0</v>
      </c>
      <c r="E832" s="60">
        <v>0</v>
      </c>
      <c r="F832" s="60">
        <v>0</v>
      </c>
      <c r="G832" s="60">
        <v>0</v>
      </c>
      <c r="H832" s="60">
        <v>0</v>
      </c>
      <c r="I832" s="29">
        <v>-195452.63322326978</v>
      </c>
      <c r="J832" s="29">
        <v>748276.16263503453</v>
      </c>
      <c r="K832" s="60">
        <v>0</v>
      </c>
      <c r="L832" s="60">
        <v>0</v>
      </c>
      <c r="M832" s="60">
        <v>0</v>
      </c>
      <c r="N832" s="60">
        <v>0</v>
      </c>
      <c r="O832" s="29">
        <v>195452.6332232698</v>
      </c>
      <c r="P832" s="29">
        <v>-195452.63322326983</v>
      </c>
      <c r="Q832" s="29">
        <v>-3.3864544644797678E-11</v>
      </c>
      <c r="R832" s="29">
        <v>-552823.5294117647</v>
      </c>
      <c r="S832" s="22" t="str">
        <v>D4y</v>
      </c>
      <c r="T832" s="95"/>
      <c r="U832" s="76">
        <f t="shared" si="46"/>
        <v>-5.7138561410620308E-3</v>
      </c>
      <c r="V832" s="22" t="str">
        <v>D4y</v>
      </c>
    </row>
    <row r="833" spans="1:22">
      <c r="A833" s="84" t="s">
        <v>154</v>
      </c>
      <c r="B833" s="93"/>
      <c r="C833" s="60">
        <v>0</v>
      </c>
      <c r="D833" s="60">
        <v>0</v>
      </c>
      <c r="E833" s="29">
        <v>-195452.63322326978</v>
      </c>
      <c r="F833" s="29">
        <v>195452.6332232698</v>
      </c>
      <c r="G833" s="60">
        <v>0</v>
      </c>
      <c r="H833" s="60">
        <v>0</v>
      </c>
      <c r="I833" s="60">
        <v>0</v>
      </c>
      <c r="J833" s="60">
        <v>0</v>
      </c>
      <c r="K833" s="29">
        <v>748276.16263503442</v>
      </c>
      <c r="L833" s="29">
        <v>-195452.6332232698</v>
      </c>
      <c r="M833" s="29">
        <v>-552823.5294117647</v>
      </c>
      <c r="N833" s="56">
        <v>0</v>
      </c>
      <c r="O833" s="60">
        <v>0</v>
      </c>
      <c r="P833" s="60">
        <v>0</v>
      </c>
      <c r="Q833" s="60">
        <v>0</v>
      </c>
      <c r="R833" s="60">
        <v>0</v>
      </c>
      <c r="S833" s="22" t="str">
        <v>D5x</v>
      </c>
      <c r="T833" s="95"/>
      <c r="U833" s="66">
        <v>0</v>
      </c>
      <c r="V833" s="22" t="str">
        <v>D5x</v>
      </c>
    </row>
    <row r="834" spans="1:22">
      <c r="A834" s="84" t="s">
        <v>155</v>
      </c>
      <c r="B834" s="93"/>
      <c r="C834" s="60">
        <v>0</v>
      </c>
      <c r="D834" s="60">
        <v>0</v>
      </c>
      <c r="E834" s="29">
        <v>195452.6332232698</v>
      </c>
      <c r="F834" s="29">
        <v>-195452.63322326983</v>
      </c>
      <c r="G834" s="60">
        <v>0</v>
      </c>
      <c r="H834" s="60">
        <v>0</v>
      </c>
      <c r="I834" s="60">
        <v>0</v>
      </c>
      <c r="J834" s="60">
        <v>0</v>
      </c>
      <c r="K834" s="29">
        <v>-195452.6332232698</v>
      </c>
      <c r="L834" s="29">
        <v>195452.63322326983</v>
      </c>
      <c r="M834" s="56">
        <v>0</v>
      </c>
      <c r="N834" s="56">
        <v>0</v>
      </c>
      <c r="O834" s="60">
        <v>0</v>
      </c>
      <c r="P834" s="60">
        <v>0</v>
      </c>
      <c r="Q834" s="60">
        <v>0</v>
      </c>
      <c r="R834" s="60">
        <v>0</v>
      </c>
      <c r="S834" s="22" t="str">
        <v>D5y</v>
      </c>
      <c r="T834" s="95"/>
      <c r="U834" s="66">
        <v>0</v>
      </c>
      <c r="V834" s="22" t="str">
        <v>D5y</v>
      </c>
    </row>
    <row r="835" spans="1:22">
      <c r="A835" s="84" t="s">
        <v>156</v>
      </c>
      <c r="B835" s="93"/>
      <c r="C835" s="60">
        <v>0</v>
      </c>
      <c r="D835" s="60">
        <v>0</v>
      </c>
      <c r="E835" s="29">
        <v>-2.0744547273878928E-27</v>
      </c>
      <c r="F835" s="29">
        <v>-3.3864544644797678E-11</v>
      </c>
      <c r="G835" s="29">
        <v>-195452.63322326978</v>
      </c>
      <c r="H835" s="29">
        <v>195452.6332232698</v>
      </c>
      <c r="I835" s="60">
        <v>0</v>
      </c>
      <c r="J835" s="60">
        <v>0</v>
      </c>
      <c r="K835" s="29">
        <v>-552823.5294117647</v>
      </c>
      <c r="L835" s="56">
        <v>0</v>
      </c>
      <c r="M835" s="29">
        <v>1301099.6920467992</v>
      </c>
      <c r="N835" s="29">
        <v>-195452.63322326978</v>
      </c>
      <c r="O835" s="29">
        <v>-552823.5294117647</v>
      </c>
      <c r="P835" s="56">
        <v>0</v>
      </c>
      <c r="Q835" s="60">
        <v>0</v>
      </c>
      <c r="R835" s="60">
        <v>0</v>
      </c>
      <c r="S835" s="22" t="str">
        <v>D6x</v>
      </c>
      <c r="T835" s="95"/>
      <c r="U835" s="76">
        <f>C451</f>
        <v>6.4677058948712455E-4</v>
      </c>
      <c r="V835" s="22" t="str">
        <v>D6x</v>
      </c>
    </row>
    <row r="836" spans="1:22">
      <c r="A836" s="84" t="s">
        <v>157</v>
      </c>
      <c r="B836" s="93"/>
      <c r="C836" s="60">
        <v>0</v>
      </c>
      <c r="D836" s="60">
        <v>0</v>
      </c>
      <c r="E836" s="29">
        <v>-3.3864544644797678E-11</v>
      </c>
      <c r="F836" s="29">
        <v>-552823.5294117647</v>
      </c>
      <c r="G836" s="29">
        <v>195452.6332232698</v>
      </c>
      <c r="H836" s="29">
        <v>-195452.63322326983</v>
      </c>
      <c r="I836" s="60">
        <v>0</v>
      </c>
      <c r="J836" s="60">
        <v>0</v>
      </c>
      <c r="K836" s="56">
        <v>0</v>
      </c>
      <c r="L836" s="56">
        <v>0</v>
      </c>
      <c r="M836" s="29">
        <v>-195452.63322326978</v>
      </c>
      <c r="N836" s="29">
        <v>748276.16263503453</v>
      </c>
      <c r="O836" s="56">
        <v>0</v>
      </c>
      <c r="P836" s="56">
        <v>0</v>
      </c>
      <c r="Q836" s="60">
        <v>0</v>
      </c>
      <c r="R836" s="60">
        <v>0</v>
      </c>
      <c r="S836" s="22" t="str">
        <v>D6y</v>
      </c>
      <c r="T836" s="95"/>
      <c r="U836" s="76">
        <f t="shared" ref="U836:U840" si="47">C452</f>
        <v>-4.8605022345179805E-4</v>
      </c>
      <c r="V836" s="22" t="str">
        <v>D6y</v>
      </c>
    </row>
    <row r="837" spans="1:22">
      <c r="A837" s="84" t="s">
        <v>158</v>
      </c>
      <c r="B837" s="93"/>
      <c r="C837" s="60">
        <v>0</v>
      </c>
      <c r="D837" s="60">
        <v>0</v>
      </c>
      <c r="E837" s="60">
        <v>0</v>
      </c>
      <c r="F837" s="60">
        <v>0</v>
      </c>
      <c r="G837" s="29">
        <v>-2.0744547273878928E-27</v>
      </c>
      <c r="H837" s="29">
        <v>-3.3864544644797678E-11</v>
      </c>
      <c r="I837" s="29">
        <v>-195452.63322326978</v>
      </c>
      <c r="J837" s="29">
        <v>195452.6332232698</v>
      </c>
      <c r="K837" s="60">
        <v>0</v>
      </c>
      <c r="L837" s="60">
        <v>0</v>
      </c>
      <c r="M837" s="29">
        <v>-552823.5294117647</v>
      </c>
      <c r="N837" s="29">
        <v>0</v>
      </c>
      <c r="O837" s="29">
        <v>1301099.6920467992</v>
      </c>
      <c r="P837" s="29">
        <v>-195452.63322326978</v>
      </c>
      <c r="Q837" s="29">
        <v>-552823.5294117647</v>
      </c>
      <c r="R837" s="29">
        <v>0</v>
      </c>
      <c r="S837" s="22" t="str">
        <v>D7x</v>
      </c>
      <c r="T837" s="95"/>
      <c r="U837" s="76">
        <f t="shared" si="47"/>
        <v>8.8979570121302371E-4</v>
      </c>
      <c r="V837" s="22" t="str">
        <v>D7x</v>
      </c>
    </row>
    <row r="838" spans="1:22">
      <c r="A838" s="84" t="s">
        <v>159</v>
      </c>
      <c r="B838" s="93"/>
      <c r="C838" s="60">
        <v>0</v>
      </c>
      <c r="D838" s="60">
        <v>0</v>
      </c>
      <c r="E838" s="60">
        <v>0</v>
      </c>
      <c r="F838" s="60">
        <v>0</v>
      </c>
      <c r="G838" s="29">
        <v>-3.3864544644797678E-11</v>
      </c>
      <c r="H838" s="29">
        <v>-552823.5294117647</v>
      </c>
      <c r="I838" s="29">
        <v>195452.6332232698</v>
      </c>
      <c r="J838" s="29">
        <v>-195452.63322326983</v>
      </c>
      <c r="K838" s="60">
        <v>0</v>
      </c>
      <c r="L838" s="60">
        <v>0</v>
      </c>
      <c r="M838" s="56">
        <v>0</v>
      </c>
      <c r="N838" s="29">
        <v>0</v>
      </c>
      <c r="O838" s="29">
        <v>-195452.63322326978</v>
      </c>
      <c r="P838" s="29">
        <v>748276.16263503453</v>
      </c>
      <c r="Q838" s="29">
        <v>0</v>
      </c>
      <c r="R838" s="29">
        <v>0</v>
      </c>
      <c r="S838" s="22" t="str">
        <v>D7y</v>
      </c>
      <c r="T838" s="95"/>
      <c r="U838" s="76">
        <f t="shared" si="47"/>
        <v>-3.2468859206359777E-3</v>
      </c>
      <c r="V838" s="22" t="str">
        <v>D7y</v>
      </c>
    </row>
    <row r="839" spans="1:22">
      <c r="A839" s="84" t="s">
        <v>160</v>
      </c>
      <c r="B839" s="93"/>
      <c r="C839" s="60">
        <v>0</v>
      </c>
      <c r="D839" s="60">
        <v>0</v>
      </c>
      <c r="E839" s="60">
        <v>0</v>
      </c>
      <c r="F839" s="60">
        <v>0</v>
      </c>
      <c r="G839" s="60">
        <v>0</v>
      </c>
      <c r="H839" s="60">
        <v>0</v>
      </c>
      <c r="I839" s="60">
        <v>-2.0744547273878928E-27</v>
      </c>
      <c r="J839" s="60">
        <v>-3.3864544644797678E-11</v>
      </c>
      <c r="K839" s="60">
        <v>0</v>
      </c>
      <c r="L839" s="60">
        <v>0</v>
      </c>
      <c r="M839" s="60">
        <v>0</v>
      </c>
      <c r="N839" s="29">
        <v>0</v>
      </c>
      <c r="O839" s="29">
        <v>-552823.5294117647</v>
      </c>
      <c r="P839" s="29">
        <v>0</v>
      </c>
      <c r="Q839" s="29">
        <v>552823.5294117647</v>
      </c>
      <c r="R839" s="29">
        <v>3.3864544644797678E-11</v>
      </c>
      <c r="S839" s="22" t="str">
        <v>D8x</v>
      </c>
      <c r="T839" s="95"/>
      <c r="U839" s="76">
        <f t="shared" si="47"/>
        <v>8.8979570121302371E-4</v>
      </c>
      <c r="V839" s="22" t="str">
        <v>D8x</v>
      </c>
    </row>
    <row r="840" spans="1:22">
      <c r="A840" s="84" t="s">
        <v>161</v>
      </c>
      <c r="B840" s="93"/>
      <c r="C840" s="60">
        <v>0</v>
      </c>
      <c r="D840" s="60">
        <v>0</v>
      </c>
      <c r="E840" s="60">
        <v>0</v>
      </c>
      <c r="F840" s="60">
        <v>0</v>
      </c>
      <c r="G840" s="60">
        <v>0</v>
      </c>
      <c r="H840" s="60">
        <v>0</v>
      </c>
      <c r="I840" s="60">
        <v>-3.3864544644797678E-11</v>
      </c>
      <c r="J840" s="60">
        <v>-552823.5294117647</v>
      </c>
      <c r="K840" s="60">
        <v>0</v>
      </c>
      <c r="L840" s="60">
        <v>0</v>
      </c>
      <c r="M840" s="60">
        <v>0</v>
      </c>
      <c r="N840" s="29">
        <v>0</v>
      </c>
      <c r="O840" s="29">
        <v>0</v>
      </c>
      <c r="P840" s="29">
        <v>0</v>
      </c>
      <c r="Q840" s="29">
        <v>3.3864544644797678E-11</v>
      </c>
      <c r="R840" s="29">
        <v>552823.5294117647</v>
      </c>
      <c r="S840" s="22" t="str">
        <v>D8y</v>
      </c>
      <c r="T840" s="95"/>
      <c r="U840" s="76">
        <f t="shared" si="47"/>
        <v>-5.7961608867526035E-3</v>
      </c>
      <c r="V840" s="22" t="str">
        <v>D8y</v>
      </c>
    </row>
    <row r="842" spans="1:22">
      <c r="A842" s="84" t="s">
        <v>146</v>
      </c>
      <c r="B842" s="93" t="s">
        <v>121</v>
      </c>
      <c r="C842" s="66">
        <f t="array" ref="C842:C857">MMULT(C825:R840,U825:U840)</f>
        <v>0</v>
      </c>
      <c r="D842" t="s">
        <v>16</v>
      </c>
    </row>
    <row r="843" spans="1:22">
      <c r="A843" s="84" t="s">
        <v>147</v>
      </c>
      <c r="B843" s="93"/>
      <c r="C843" s="66">
        <v>0</v>
      </c>
      <c r="D843" t="s">
        <v>16</v>
      </c>
    </row>
    <row r="844" spans="1:22">
      <c r="A844" s="84" t="s">
        <v>148</v>
      </c>
      <c r="B844" s="93"/>
      <c r="C844" s="66">
        <v>357.54999999999967</v>
      </c>
      <c r="D844" t="s">
        <v>16</v>
      </c>
    </row>
    <row r="845" spans="1:22">
      <c r="A845" s="84" t="s">
        <v>149</v>
      </c>
      <c r="B845" s="93"/>
      <c r="C845" s="66">
        <v>268.69999999999987</v>
      </c>
      <c r="D845" t="s">
        <v>16</v>
      </c>
    </row>
    <row r="846" spans="1:22">
      <c r="A846" s="84" t="s">
        <v>150</v>
      </c>
      <c r="B846" s="93"/>
      <c r="C846" s="66">
        <v>5.3110894355134063E-14</v>
      </c>
      <c r="D846" t="s">
        <v>16</v>
      </c>
    </row>
    <row r="847" spans="1:22">
      <c r="A847" s="84" t="s">
        <v>151</v>
      </c>
      <c r="B847" s="93"/>
      <c r="C847" s="85">
        <v>-43.350000000000136</v>
      </c>
      <c r="D847" t="s">
        <v>16</v>
      </c>
    </row>
    <row r="848" spans="1:22">
      <c r="A848" s="84" t="s">
        <v>152</v>
      </c>
      <c r="B848" s="93"/>
      <c r="C848" s="66">
        <v>-1.4477616404698445E-13</v>
      </c>
      <c r="D848" t="s">
        <v>16</v>
      </c>
    </row>
    <row r="849" spans="1:4">
      <c r="A849" s="84" t="s">
        <v>153</v>
      </c>
      <c r="B849" s="93"/>
      <c r="C849" s="85">
        <v>-88.849999999999</v>
      </c>
      <c r="D849" t="s">
        <v>16</v>
      </c>
    </row>
    <row r="850" spans="1:4">
      <c r="A850" s="84" t="s">
        <v>154</v>
      </c>
      <c r="B850" s="93"/>
      <c r="C850" s="66">
        <v>-357.54999999999978</v>
      </c>
      <c r="D850" t="s">
        <v>16</v>
      </c>
    </row>
    <row r="851" spans="1:4">
      <c r="A851" s="84" t="s">
        <v>155</v>
      </c>
      <c r="B851" s="93"/>
      <c r="C851" s="66">
        <v>0</v>
      </c>
      <c r="D851" t="s">
        <v>16</v>
      </c>
    </row>
    <row r="852" spans="1:4">
      <c r="A852" s="84" t="s">
        <v>156</v>
      </c>
      <c r="B852" s="93"/>
      <c r="C852" s="66">
        <v>1.1368683772161603E-13</v>
      </c>
      <c r="D852" t="s">
        <v>16</v>
      </c>
    </row>
    <row r="853" spans="1:4">
      <c r="A853" s="84" t="s">
        <v>157</v>
      </c>
      <c r="B853" s="93"/>
      <c r="C853" s="85">
        <v>-45.500000000000057</v>
      </c>
      <c r="D853" t="s">
        <v>16</v>
      </c>
    </row>
    <row r="854" spans="1:4">
      <c r="A854" s="84" t="s">
        <v>158</v>
      </c>
      <c r="B854" s="93"/>
      <c r="C854" s="66">
        <v>1.7053025658242404E-13</v>
      </c>
      <c r="D854" t="s">
        <v>16</v>
      </c>
    </row>
    <row r="855" spans="1:4">
      <c r="A855" s="84" t="s">
        <v>159</v>
      </c>
      <c r="B855" s="93"/>
      <c r="C855" s="85">
        <v>-45.5</v>
      </c>
      <c r="D855" t="s">
        <v>16</v>
      </c>
    </row>
    <row r="856" spans="1:4">
      <c r="A856" s="84" t="s">
        <v>160</v>
      </c>
      <c r="B856" s="93"/>
      <c r="C856" s="66">
        <v>-2.5754092535439591E-14</v>
      </c>
      <c r="D856" t="s">
        <v>16</v>
      </c>
    </row>
    <row r="857" spans="1:4">
      <c r="A857" s="84" t="s">
        <v>161</v>
      </c>
      <c r="B857" s="93"/>
      <c r="C857" s="85">
        <v>-45.500000000000455</v>
      </c>
      <c r="D857" t="s">
        <v>16</v>
      </c>
    </row>
    <row r="859" spans="1:4">
      <c r="A859" s="86" t="s">
        <v>162</v>
      </c>
    </row>
    <row r="861" spans="1:4">
      <c r="A861" s="84" t="s">
        <v>146</v>
      </c>
      <c r="B861" s="93" t="s">
        <v>121</v>
      </c>
      <c r="C861" s="66">
        <f>C842+B404</f>
        <v>0</v>
      </c>
      <c r="D861" t="s">
        <v>16</v>
      </c>
    </row>
    <row r="862" spans="1:4">
      <c r="A862" s="84" t="s">
        <v>147</v>
      </c>
      <c r="B862" s="93"/>
      <c r="C862" s="66">
        <f t="shared" ref="C862:C876" si="48">C843</f>
        <v>0</v>
      </c>
      <c r="D862" t="s">
        <v>16</v>
      </c>
    </row>
    <row r="863" spans="1:4">
      <c r="A863" s="84" t="s">
        <v>148</v>
      </c>
      <c r="B863" s="93"/>
      <c r="C863" s="66">
        <f t="shared" si="48"/>
        <v>357.54999999999967</v>
      </c>
      <c r="D863" t="s">
        <v>16</v>
      </c>
    </row>
    <row r="864" spans="1:4">
      <c r="A864" s="84" t="s">
        <v>149</v>
      </c>
      <c r="B864" s="93"/>
      <c r="C864" s="66">
        <f t="shared" si="48"/>
        <v>268.69999999999987</v>
      </c>
      <c r="D864" t="s">
        <v>16</v>
      </c>
    </row>
    <row r="865" spans="1:4">
      <c r="A865" s="84" t="s">
        <v>150</v>
      </c>
      <c r="B865" s="93"/>
      <c r="C865" s="66">
        <f t="shared" si="48"/>
        <v>5.3110894355134063E-14</v>
      </c>
      <c r="D865" t="s">
        <v>16</v>
      </c>
    </row>
    <row r="866" spans="1:4">
      <c r="A866" s="84" t="s">
        <v>151</v>
      </c>
      <c r="B866" s="93"/>
      <c r="C866" s="66">
        <f t="shared" si="48"/>
        <v>-43.350000000000136</v>
      </c>
      <c r="D866" t="s">
        <v>16</v>
      </c>
    </row>
    <row r="867" spans="1:4">
      <c r="A867" s="84" t="s">
        <v>152</v>
      </c>
      <c r="B867" s="93"/>
      <c r="C867" s="66">
        <f t="shared" si="48"/>
        <v>-1.4477616404698445E-13</v>
      </c>
      <c r="D867" t="s">
        <v>16</v>
      </c>
    </row>
    <row r="868" spans="1:4">
      <c r="A868" s="84" t="s">
        <v>153</v>
      </c>
      <c r="B868" s="93"/>
      <c r="C868" s="66">
        <f t="shared" si="48"/>
        <v>-88.849999999999</v>
      </c>
      <c r="D868" t="s">
        <v>16</v>
      </c>
    </row>
    <row r="869" spans="1:4">
      <c r="A869" s="84" t="s">
        <v>154</v>
      </c>
      <c r="B869" s="93"/>
      <c r="C869" s="66">
        <f t="shared" si="48"/>
        <v>-357.54999999999978</v>
      </c>
      <c r="D869" t="s">
        <v>16</v>
      </c>
    </row>
    <row r="870" spans="1:4">
      <c r="A870" s="84" t="s">
        <v>155</v>
      </c>
      <c r="B870" s="93"/>
      <c r="C870" s="66">
        <f t="shared" si="48"/>
        <v>0</v>
      </c>
      <c r="D870" t="s">
        <v>16</v>
      </c>
    </row>
    <row r="871" spans="1:4">
      <c r="A871" s="84" t="s">
        <v>156</v>
      </c>
      <c r="B871" s="93"/>
      <c r="C871" s="66">
        <f t="shared" si="48"/>
        <v>1.1368683772161603E-13</v>
      </c>
      <c r="D871" t="s">
        <v>16</v>
      </c>
    </row>
    <row r="872" spans="1:4">
      <c r="A872" s="84" t="s">
        <v>157</v>
      </c>
      <c r="B872" s="93"/>
      <c r="C872" s="66">
        <f t="shared" si="48"/>
        <v>-45.500000000000057</v>
      </c>
      <c r="D872" t="s">
        <v>16</v>
      </c>
    </row>
    <row r="873" spans="1:4">
      <c r="A873" s="84" t="s">
        <v>158</v>
      </c>
      <c r="B873" s="93"/>
      <c r="C873" s="66">
        <f t="shared" si="48"/>
        <v>1.7053025658242404E-13</v>
      </c>
      <c r="D873" t="s">
        <v>16</v>
      </c>
    </row>
    <row r="874" spans="1:4">
      <c r="A874" s="84" t="s">
        <v>159</v>
      </c>
      <c r="B874" s="93"/>
      <c r="C874" s="66">
        <f t="shared" si="48"/>
        <v>-45.5</v>
      </c>
      <c r="D874" t="s">
        <v>16</v>
      </c>
    </row>
    <row r="875" spans="1:4">
      <c r="A875" s="84" t="s">
        <v>160</v>
      </c>
      <c r="B875" s="93"/>
      <c r="C875" s="66">
        <f t="shared" si="48"/>
        <v>-2.5754092535439591E-14</v>
      </c>
      <c r="D875" t="s">
        <v>16</v>
      </c>
    </row>
    <row r="876" spans="1:4">
      <c r="A876" s="84" t="s">
        <v>161</v>
      </c>
      <c r="B876" s="93"/>
      <c r="C876" s="66">
        <f t="shared" si="48"/>
        <v>-45.500000000000455</v>
      </c>
      <c r="D876" t="s">
        <v>16</v>
      </c>
    </row>
  </sheetData>
  <mergeCells count="137">
    <mergeCell ref="B503:B504"/>
    <mergeCell ref="B497:B498"/>
    <mergeCell ref="E497:E498"/>
    <mergeCell ref="J497:J498"/>
    <mergeCell ref="A17:C17"/>
    <mergeCell ref="A63:A66"/>
    <mergeCell ref="A59:A60"/>
    <mergeCell ref="A74:A75"/>
    <mergeCell ref="A78:A81"/>
    <mergeCell ref="B500:B501"/>
    <mergeCell ref="E500:E501"/>
    <mergeCell ref="A137:A138"/>
    <mergeCell ref="A141:A144"/>
    <mergeCell ref="A152:A153"/>
    <mergeCell ref="A156:A159"/>
    <mergeCell ref="E17:H17"/>
    <mergeCell ref="A167:A168"/>
    <mergeCell ref="B490:B491"/>
    <mergeCell ref="E490:E491"/>
    <mergeCell ref="B493:B494"/>
    <mergeCell ref="A89:A90"/>
    <mergeCell ref="A93:A96"/>
    <mergeCell ref="A107:A108"/>
    <mergeCell ref="A111:A114"/>
    <mergeCell ref="A122:A123"/>
    <mergeCell ref="A126:A129"/>
    <mergeCell ref="A171:A174"/>
    <mergeCell ref="A182:A183"/>
    <mergeCell ref="A186:A189"/>
    <mergeCell ref="A197:A198"/>
    <mergeCell ref="A202:A205"/>
    <mergeCell ref="A213:A214"/>
    <mergeCell ref="B487:B488"/>
    <mergeCell ref="A404:A407"/>
    <mergeCell ref="E487:E488"/>
    <mergeCell ref="J487:J488"/>
    <mergeCell ref="A217:A220"/>
    <mergeCell ref="A228:A229"/>
    <mergeCell ref="A232:A235"/>
    <mergeCell ref="A244:A253"/>
    <mergeCell ref="A257:A266"/>
    <mergeCell ref="A269:A278"/>
    <mergeCell ref="B480:B481"/>
    <mergeCell ref="E480:E481"/>
    <mergeCell ref="B483:B484"/>
    <mergeCell ref="A281:A290"/>
    <mergeCell ref="A293:A302"/>
    <mergeCell ref="A305:A314"/>
    <mergeCell ref="A317:A326"/>
    <mergeCell ref="A329:A338"/>
    <mergeCell ref="A341:A350"/>
    <mergeCell ref="B477:B478"/>
    <mergeCell ref="E477:E478"/>
    <mergeCell ref="J477:J478"/>
    <mergeCell ref="A353:A362"/>
    <mergeCell ref="A365:A374"/>
    <mergeCell ref="A377:A386"/>
    <mergeCell ref="A390:A399"/>
    <mergeCell ref="E404:E407"/>
    <mergeCell ref="B470:B471"/>
    <mergeCell ref="E470:E471"/>
    <mergeCell ref="B473:B474"/>
    <mergeCell ref="A410:A413"/>
    <mergeCell ref="A416:A420"/>
    <mergeCell ref="K425:K434"/>
    <mergeCell ref="M425:M434"/>
    <mergeCell ref="B436:B445"/>
    <mergeCell ref="M436:M445"/>
    <mergeCell ref="B447:B456"/>
    <mergeCell ref="E467:E468"/>
    <mergeCell ref="B467:B468"/>
    <mergeCell ref="J467:J468"/>
    <mergeCell ref="B507:B508"/>
    <mergeCell ref="E507:E508"/>
    <mergeCell ref="J507:J508"/>
    <mergeCell ref="B510:B511"/>
    <mergeCell ref="E510:E511"/>
    <mergeCell ref="B513:B514"/>
    <mergeCell ref="B517:B518"/>
    <mergeCell ref="E517:E518"/>
    <mergeCell ref="J517:J518"/>
    <mergeCell ref="B520:B521"/>
    <mergeCell ref="E520:E521"/>
    <mergeCell ref="B523:B524"/>
    <mergeCell ref="B527:B528"/>
    <mergeCell ref="E527:E528"/>
    <mergeCell ref="J527:J528"/>
    <mergeCell ref="B530:B531"/>
    <mergeCell ref="E530:E531"/>
    <mergeCell ref="B533:B534"/>
    <mergeCell ref="B537:B538"/>
    <mergeCell ref="E537:E538"/>
    <mergeCell ref="J537:J538"/>
    <mergeCell ref="B540:B541"/>
    <mergeCell ref="E540:E541"/>
    <mergeCell ref="B543:B544"/>
    <mergeCell ref="B547:B548"/>
    <mergeCell ref="E547:E548"/>
    <mergeCell ref="J547:J548"/>
    <mergeCell ref="B550:B551"/>
    <mergeCell ref="E550:E551"/>
    <mergeCell ref="B553:B554"/>
    <mergeCell ref="B557:B558"/>
    <mergeCell ref="E557:E558"/>
    <mergeCell ref="J557:J558"/>
    <mergeCell ref="B560:B561"/>
    <mergeCell ref="E560:E561"/>
    <mergeCell ref="B563:B564"/>
    <mergeCell ref="B567:B568"/>
    <mergeCell ref="E567:E568"/>
    <mergeCell ref="J567:J568"/>
    <mergeCell ref="B570:B571"/>
    <mergeCell ref="E570:E571"/>
    <mergeCell ref="B573:B574"/>
    <mergeCell ref="B577:B578"/>
    <mergeCell ref="E577:E578"/>
    <mergeCell ref="J577:J578"/>
    <mergeCell ref="T825:T840"/>
    <mergeCell ref="B825:B840"/>
    <mergeCell ref="B580:B581"/>
    <mergeCell ref="E580:E581"/>
    <mergeCell ref="B583:B584"/>
    <mergeCell ref="A589:A604"/>
    <mergeCell ref="A607:A622"/>
    <mergeCell ref="A625:A640"/>
    <mergeCell ref="A643:A658"/>
    <mergeCell ref="A661:A676"/>
    <mergeCell ref="A679:A694"/>
    <mergeCell ref="B842:B857"/>
    <mergeCell ref="B861:B876"/>
    <mergeCell ref="A697:A712"/>
    <mergeCell ref="A715:A730"/>
    <mergeCell ref="A733:A748"/>
    <mergeCell ref="A751:A766"/>
    <mergeCell ref="A769:A784"/>
    <mergeCell ref="A787:A802"/>
    <mergeCell ref="A805:A820"/>
  </mergeCells>
  <conditionalFormatting sqref="B63:E66 B78:E81 B93:E96 B111:E114 B126:E129 B141:E144 B156:E159 B171:E174 B186:E189 B202:E205 B217:E220 B232:E235">
    <cfRule type="cellIs" dxfId="112" priority="68" operator="equal">
      <formula>0</formula>
    </cfRule>
  </conditionalFormatting>
  <conditionalFormatting sqref="E483:E484">
    <cfRule type="containsText" dxfId="111" priority="56" operator="containsText" text="kiri">
      <formula>NOT(ISERROR(SEARCH("kiri",E483)))</formula>
    </cfRule>
    <cfRule type="containsText" dxfId="110" priority="55" operator="containsText" text="kanan">
      <formula>NOT(ISERROR(SEARCH("kanan",E483)))</formula>
    </cfRule>
  </conditionalFormatting>
  <conditionalFormatting sqref="C483:C484">
    <cfRule type="cellIs" dxfId="109" priority="54" operator="greaterThan">
      <formula>0</formula>
    </cfRule>
    <cfRule type="cellIs" dxfId="108" priority="53" operator="lessThan">
      <formula>0</formula>
    </cfRule>
  </conditionalFormatting>
  <conditionalFormatting sqref="E473:E474">
    <cfRule type="containsText" dxfId="107" priority="51" operator="containsText" text="kanan">
      <formula>NOT(ISERROR(SEARCH("kanan",E473)))</formula>
    </cfRule>
    <cfRule type="containsText" dxfId="106" priority="52" operator="containsText" text="kiri">
      <formula>NOT(ISERROR(SEARCH("kiri",E473)))</formula>
    </cfRule>
  </conditionalFormatting>
  <conditionalFormatting sqref="C473:C474">
    <cfRule type="cellIs" dxfId="105" priority="49" operator="lessThan">
      <formula>0</formula>
    </cfRule>
    <cfRule type="cellIs" dxfId="104" priority="50" operator="greaterThan">
      <formula>0</formula>
    </cfRule>
  </conditionalFormatting>
  <conditionalFormatting sqref="E473:E474">
    <cfRule type="containsText" dxfId="103" priority="47" operator="containsText" text="kanan">
      <formula>NOT(ISERROR(SEARCH("kanan",E473)))</formula>
    </cfRule>
    <cfRule type="containsText" dxfId="102" priority="48" operator="containsText" text="kiri">
      <formula>NOT(ISERROR(SEARCH("kiri",E473)))</formula>
    </cfRule>
  </conditionalFormatting>
  <conditionalFormatting sqref="C473:C474">
    <cfRule type="cellIs" dxfId="101" priority="45" operator="lessThan">
      <formula>0</formula>
    </cfRule>
    <cfRule type="cellIs" dxfId="100" priority="46" operator="greaterThan">
      <formula>0</formula>
    </cfRule>
  </conditionalFormatting>
  <conditionalFormatting sqref="E473:E474">
    <cfRule type="containsText" dxfId="99" priority="43" operator="containsText" text="kanan">
      <formula>NOT(ISERROR(SEARCH("kanan",E473)))</formula>
    </cfRule>
    <cfRule type="containsText" dxfId="98" priority="44" operator="containsText" text="kiri">
      <formula>NOT(ISERROR(SEARCH("kiri",E473)))</formula>
    </cfRule>
  </conditionalFormatting>
  <conditionalFormatting sqref="C473:C474">
    <cfRule type="cellIs" dxfId="97" priority="41" operator="lessThan">
      <formula>0</formula>
    </cfRule>
    <cfRule type="cellIs" dxfId="96" priority="42" operator="greaterThan">
      <formula>0</formula>
    </cfRule>
  </conditionalFormatting>
  <conditionalFormatting sqref="E493:E494">
    <cfRule type="containsText" dxfId="95" priority="39" operator="containsText" text="kanan">
      <formula>NOT(ISERROR(SEARCH("kanan",E493)))</formula>
    </cfRule>
    <cfRule type="containsText" dxfId="94" priority="40" operator="containsText" text="kiri">
      <formula>NOT(ISERROR(SEARCH("kiri",E493)))</formula>
    </cfRule>
  </conditionalFormatting>
  <conditionalFormatting sqref="C493:C494">
    <cfRule type="cellIs" dxfId="93" priority="37" operator="lessThan">
      <formula>0</formula>
    </cfRule>
    <cfRule type="cellIs" dxfId="92" priority="38" operator="greaterThan">
      <formula>0</formula>
    </cfRule>
  </conditionalFormatting>
  <conditionalFormatting sqref="E503:E504">
    <cfRule type="containsText" dxfId="91" priority="35" operator="containsText" text="kanan">
      <formula>NOT(ISERROR(SEARCH("kanan",E503)))</formula>
    </cfRule>
    <cfRule type="containsText" dxfId="90" priority="36" operator="containsText" text="kiri">
      <formula>NOT(ISERROR(SEARCH("kiri",E503)))</formula>
    </cfRule>
  </conditionalFormatting>
  <conditionalFormatting sqref="C503:C504">
    <cfRule type="cellIs" dxfId="89" priority="33" operator="lessThan">
      <formula>0</formula>
    </cfRule>
    <cfRule type="cellIs" dxfId="88" priority="34" operator="greaterThan">
      <formula>0</formula>
    </cfRule>
  </conditionalFormatting>
  <conditionalFormatting sqref="E513:E514">
    <cfRule type="containsText" dxfId="87" priority="31" operator="containsText" text="kanan">
      <formula>NOT(ISERROR(SEARCH("kanan",E513)))</formula>
    </cfRule>
    <cfRule type="containsText" dxfId="86" priority="32" operator="containsText" text="kiri">
      <formula>NOT(ISERROR(SEARCH("kiri",E513)))</formula>
    </cfRule>
  </conditionalFormatting>
  <conditionalFormatting sqref="C513:C514">
    <cfRule type="cellIs" dxfId="85" priority="29" operator="lessThan">
      <formula>0</formula>
    </cfRule>
    <cfRule type="cellIs" dxfId="84" priority="30" operator="greaterThan">
      <formula>0</formula>
    </cfRule>
  </conditionalFormatting>
  <conditionalFormatting sqref="E523:E524">
    <cfRule type="containsText" dxfId="83" priority="27" operator="containsText" text="kanan">
      <formula>NOT(ISERROR(SEARCH("kanan",E523)))</formula>
    </cfRule>
    <cfRule type="containsText" dxfId="82" priority="28" operator="containsText" text="kiri">
      <formula>NOT(ISERROR(SEARCH("kiri",E523)))</formula>
    </cfRule>
  </conditionalFormatting>
  <conditionalFormatting sqref="C523:C524">
    <cfRule type="cellIs" dxfId="81" priority="25" operator="lessThan">
      <formula>0</formula>
    </cfRule>
    <cfRule type="cellIs" dxfId="80" priority="26" operator="greaterThan">
      <formula>0</formula>
    </cfRule>
  </conditionalFormatting>
  <conditionalFormatting sqref="E533:E534">
    <cfRule type="containsText" dxfId="79" priority="23" operator="containsText" text="kanan">
      <formula>NOT(ISERROR(SEARCH("kanan",E533)))</formula>
    </cfRule>
    <cfRule type="containsText" dxfId="78" priority="24" operator="containsText" text="kiri">
      <formula>NOT(ISERROR(SEARCH("kiri",E533)))</formula>
    </cfRule>
  </conditionalFormatting>
  <conditionalFormatting sqref="C533:C534">
    <cfRule type="cellIs" dxfId="77" priority="21" operator="lessThan">
      <formula>0</formula>
    </cfRule>
    <cfRule type="cellIs" dxfId="76" priority="22" operator="greaterThan">
      <formula>0</formula>
    </cfRule>
  </conditionalFormatting>
  <conditionalFormatting sqref="E543:E544">
    <cfRule type="containsText" dxfId="75" priority="19" operator="containsText" text="kanan">
      <formula>NOT(ISERROR(SEARCH("kanan",E543)))</formula>
    </cfRule>
    <cfRule type="containsText" dxfId="74" priority="20" operator="containsText" text="kiri">
      <formula>NOT(ISERROR(SEARCH("kiri",E543)))</formula>
    </cfRule>
  </conditionalFormatting>
  <conditionalFormatting sqref="C543:C544">
    <cfRule type="cellIs" dxfId="73" priority="17" operator="lessThan">
      <formula>0</formula>
    </cfRule>
    <cfRule type="cellIs" dxfId="72" priority="18" operator="greaterThan">
      <formula>0</formula>
    </cfRule>
  </conditionalFormatting>
  <conditionalFormatting sqref="E553:E554">
    <cfRule type="containsText" dxfId="71" priority="15" operator="containsText" text="kanan">
      <formula>NOT(ISERROR(SEARCH("kanan",E553)))</formula>
    </cfRule>
    <cfRule type="containsText" dxfId="70" priority="16" operator="containsText" text="kiri">
      <formula>NOT(ISERROR(SEARCH("kiri",E553)))</formula>
    </cfRule>
  </conditionalFormatting>
  <conditionalFormatting sqref="C553:C554">
    <cfRule type="cellIs" dxfId="69" priority="13" operator="lessThan">
      <formula>0</formula>
    </cfRule>
    <cfRule type="cellIs" dxfId="68" priority="14" operator="greaterThan">
      <formula>0</formula>
    </cfRule>
  </conditionalFormatting>
  <conditionalFormatting sqref="E563:E564">
    <cfRule type="containsText" dxfId="67" priority="11" operator="containsText" text="kanan">
      <formula>NOT(ISERROR(SEARCH("kanan",E563)))</formula>
    </cfRule>
    <cfRule type="containsText" dxfId="66" priority="12" operator="containsText" text="kiri">
      <formula>NOT(ISERROR(SEARCH("kiri",E563)))</formula>
    </cfRule>
  </conditionalFormatting>
  <conditionalFormatting sqref="C563:C564">
    <cfRule type="cellIs" dxfId="65" priority="9" operator="lessThan">
      <formula>0</formula>
    </cfRule>
    <cfRule type="cellIs" dxfId="64" priority="10" operator="greaterThan">
      <formula>0</formula>
    </cfRule>
  </conditionalFormatting>
  <conditionalFormatting sqref="E573:E574">
    <cfRule type="containsText" dxfId="63" priority="7" operator="containsText" text="kanan">
      <formula>NOT(ISERROR(SEARCH("kanan",E573)))</formula>
    </cfRule>
    <cfRule type="containsText" dxfId="62" priority="8" operator="containsText" text="kiri">
      <formula>NOT(ISERROR(SEARCH("kiri",E573)))</formula>
    </cfRule>
  </conditionalFormatting>
  <conditionalFormatting sqref="C573:C574">
    <cfRule type="cellIs" dxfId="61" priority="5" operator="lessThan">
      <formula>0</formula>
    </cfRule>
    <cfRule type="cellIs" dxfId="60" priority="6" operator="greaterThan">
      <formula>0</formula>
    </cfRule>
  </conditionalFormatting>
  <conditionalFormatting sqref="E583:E584">
    <cfRule type="containsText" dxfId="59" priority="3" operator="containsText" text="kanan">
      <formula>NOT(ISERROR(SEARCH("kanan",E583)))</formula>
    </cfRule>
    <cfRule type="containsText" dxfId="58" priority="4" operator="containsText" text="kiri">
      <formula>NOT(ISERROR(SEARCH("kiri",E583)))</formula>
    </cfRule>
  </conditionalFormatting>
  <conditionalFormatting sqref="C583:C584">
    <cfRule type="cellIs" dxfId="57" priority="1" operator="lessThan">
      <formula>0</formula>
    </cfRule>
    <cfRule type="cellIs" dxfId="56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V931"/>
  <sheetViews>
    <sheetView tabSelected="1" topLeftCell="A832" zoomScale="70" zoomScaleNormal="70" workbookViewId="0">
      <selection activeCell="K858" sqref="K858"/>
    </sheetView>
  </sheetViews>
  <sheetFormatPr defaultRowHeight="15"/>
  <cols>
    <col min="1" max="1" width="10.7109375" bestFit="1" customWidth="1"/>
    <col min="2" max="3" width="11.140625" customWidth="1"/>
    <col min="4" max="4" width="14" bestFit="1" customWidth="1"/>
    <col min="5" max="5" width="13.85546875" bestFit="1" customWidth="1"/>
    <col min="6" max="6" width="12.7109375" customWidth="1"/>
    <col min="7" max="7" width="11.140625" customWidth="1"/>
    <col min="8" max="8" width="11.28515625" customWidth="1"/>
    <col min="9" max="9" width="11.5703125" customWidth="1"/>
    <col min="10" max="10" width="11.42578125" customWidth="1"/>
    <col min="11" max="12" width="11.5703125" customWidth="1"/>
    <col min="13" max="13" width="13.85546875" bestFit="1" customWidth="1"/>
    <col min="14" max="14" width="14" bestFit="1" customWidth="1"/>
    <col min="15" max="15" width="13.85546875" bestFit="1" customWidth="1"/>
    <col min="16" max="16" width="14" bestFit="1" customWidth="1"/>
    <col min="17" max="17" width="13.85546875" bestFit="1" customWidth="1"/>
    <col min="18" max="18" width="13.7109375" bestFit="1" customWidth="1"/>
    <col min="21" max="21" width="9.42578125" bestFit="1" customWidth="1"/>
  </cols>
  <sheetData>
    <row r="2" spans="1:9">
      <c r="A2" t="s">
        <v>0</v>
      </c>
    </row>
    <row r="3" spans="1:9" ht="15.75" thickBot="1"/>
    <row r="4" spans="1:9">
      <c r="G4" s="1" t="s">
        <v>1</v>
      </c>
      <c r="H4" s="2" t="s">
        <v>166</v>
      </c>
      <c r="I4" s="3"/>
    </row>
    <row r="5" spans="1:9" ht="15.75" thickBot="1">
      <c r="G5" s="7" t="s">
        <v>3</v>
      </c>
      <c r="H5" s="8">
        <v>11</v>
      </c>
      <c r="I5" s="9"/>
    </row>
    <row r="14" spans="1:9">
      <c r="A14" t="s">
        <v>4</v>
      </c>
    </row>
    <row r="15" spans="1:9">
      <c r="A15" t="s">
        <v>23</v>
      </c>
    </row>
    <row r="16" spans="1:9" ht="15.75" thickBot="1"/>
    <row r="17" spans="1:9" ht="15.75" thickBot="1">
      <c r="A17" s="97" t="s">
        <v>5</v>
      </c>
      <c r="B17" s="98"/>
      <c r="C17" s="99"/>
      <c r="E17" s="97" t="s">
        <v>10</v>
      </c>
      <c r="F17" s="98"/>
      <c r="G17" s="98"/>
      <c r="H17" s="99"/>
      <c r="I17" s="30"/>
    </row>
    <row r="18" spans="1:9">
      <c r="A18" s="4" t="s">
        <v>6</v>
      </c>
      <c r="B18" s="10">
        <v>200000</v>
      </c>
      <c r="C18" s="11" t="s">
        <v>7</v>
      </c>
      <c r="E18" s="4" t="s">
        <v>11</v>
      </c>
      <c r="F18" s="10">
        <v>3.4</v>
      </c>
      <c r="G18" s="10" t="s">
        <v>12</v>
      </c>
      <c r="H18" s="6"/>
      <c r="I18" s="5"/>
    </row>
    <row r="19" spans="1:9">
      <c r="A19" s="4" t="s">
        <v>6</v>
      </c>
      <c r="B19" s="12">
        <f>B18*1000</f>
        <v>200000000</v>
      </c>
      <c r="C19" s="11" t="s">
        <v>8</v>
      </c>
      <c r="E19" s="4" t="s">
        <v>13</v>
      </c>
      <c r="F19" s="10">
        <f>20+0.5*H5</f>
        <v>25.5</v>
      </c>
      <c r="G19" s="10" t="s">
        <v>14</v>
      </c>
      <c r="H19" s="6"/>
      <c r="I19" s="5"/>
    </row>
    <row r="20" spans="1:9">
      <c r="A20" s="4" t="s">
        <v>9</v>
      </c>
      <c r="B20" s="10"/>
      <c r="C20" s="11"/>
      <c r="E20" s="4" t="s">
        <v>15</v>
      </c>
      <c r="F20" s="10">
        <f>40+0.5*H5</f>
        <v>45.5</v>
      </c>
      <c r="G20" s="10" t="s">
        <v>16</v>
      </c>
      <c r="H20" s="6"/>
      <c r="I20" s="5"/>
    </row>
    <row r="21" spans="1:9" ht="15.75" thickBot="1">
      <c r="A21" s="7" t="s">
        <v>163</v>
      </c>
      <c r="B21" s="13" t="s">
        <v>164</v>
      </c>
      <c r="C21" s="14"/>
      <c r="E21" s="4" t="s">
        <v>66</v>
      </c>
      <c r="F21" s="5"/>
      <c r="G21" s="5"/>
      <c r="H21" s="6"/>
      <c r="I21" s="5"/>
    </row>
    <row r="22" spans="1:9" ht="15.75" thickBot="1">
      <c r="A22" s="15"/>
      <c r="B22" s="10"/>
      <c r="C22" s="16"/>
      <c r="E22" s="17" t="s">
        <v>68</v>
      </c>
      <c r="F22" s="8"/>
      <c r="G22" s="8"/>
      <c r="H22" s="9"/>
      <c r="I22" s="5"/>
    </row>
    <row r="23" spans="1:9" ht="15.75" thickBot="1">
      <c r="A23" s="17" t="s">
        <v>24</v>
      </c>
      <c r="B23" s="13">
        <f>(93.98)/10000</f>
        <v>9.3980000000000001E-3</v>
      </c>
      <c r="C23" s="18" t="s">
        <v>25</v>
      </c>
      <c r="D23">
        <v>9.3980000000000001E-3</v>
      </c>
    </row>
    <row r="25" spans="1:9" s="19" customFormat="1">
      <c r="A25" s="19" t="s">
        <v>17</v>
      </c>
    </row>
    <row r="26" spans="1:9" s="32" customFormat="1">
      <c r="A26" s="32" t="s">
        <v>165</v>
      </c>
    </row>
    <row r="39" spans="2:6">
      <c r="B39" t="s">
        <v>19</v>
      </c>
      <c r="F39" t="s">
        <v>20</v>
      </c>
    </row>
    <row r="47" spans="2:6">
      <c r="D47">
        <v>9</v>
      </c>
      <c r="E47">
        <v>11</v>
      </c>
    </row>
    <row r="48" spans="2:6">
      <c r="D48">
        <v>5</v>
      </c>
      <c r="E48">
        <v>6</v>
      </c>
    </row>
    <row r="49" spans="1:7">
      <c r="D49">
        <v>10</v>
      </c>
      <c r="E49">
        <v>3</v>
      </c>
      <c r="F49">
        <v>12</v>
      </c>
    </row>
    <row r="51" spans="1:7" s="32" customFormat="1">
      <c r="A51" s="32" t="s">
        <v>21</v>
      </c>
    </row>
    <row r="53" spans="1:7" s="20" customFormat="1">
      <c r="A53" s="20" t="s">
        <v>22</v>
      </c>
    </row>
    <row r="54" spans="1:7">
      <c r="A54" t="s">
        <v>6</v>
      </c>
      <c r="B54" s="21">
        <f>B19</f>
        <v>200000000</v>
      </c>
      <c r="C54" t="s">
        <v>8</v>
      </c>
      <c r="F54" t="s">
        <v>29</v>
      </c>
      <c r="G54">
        <v>0</v>
      </c>
    </row>
    <row r="55" spans="1:7">
      <c r="A55" t="s">
        <v>24</v>
      </c>
      <c r="B55">
        <f>B23</f>
        <v>9.3980000000000001E-3</v>
      </c>
      <c r="C55" t="s">
        <v>25</v>
      </c>
      <c r="F55" t="s">
        <v>30</v>
      </c>
      <c r="G55">
        <f>COS(RADIANS(G54))</f>
        <v>1</v>
      </c>
    </row>
    <row r="56" spans="1:7">
      <c r="A56" t="s">
        <v>11</v>
      </c>
      <c r="B56">
        <f>F18</f>
        <v>3.4</v>
      </c>
      <c r="C56" t="s">
        <v>12</v>
      </c>
      <c r="F56" t="s">
        <v>31</v>
      </c>
      <c r="G56">
        <f>SIN(RADIANS(G54))</f>
        <v>0</v>
      </c>
    </row>
    <row r="58" spans="1:7">
      <c r="B58" s="22" t="s">
        <v>27</v>
      </c>
      <c r="C58" s="22" t="s">
        <v>28</v>
      </c>
      <c r="D58" s="22"/>
    </row>
    <row r="59" spans="1:7">
      <c r="A59" s="94" t="s">
        <v>26</v>
      </c>
      <c r="B59" s="31">
        <f>$B$55*$B$54/$B$56</f>
        <v>552823.5294117647</v>
      </c>
      <c r="C59" s="31">
        <f>-$B$55*$B$54/$B$56</f>
        <v>-552823.5294117647</v>
      </c>
      <c r="D59" s="22" t="s">
        <v>27</v>
      </c>
    </row>
    <row r="60" spans="1:7">
      <c r="A60" s="94"/>
      <c r="B60" s="31">
        <f>-$B$55*$B$54/$B$56</f>
        <v>-552823.5294117647</v>
      </c>
      <c r="C60" s="31">
        <f>$B$55*$B$54/$B$56</f>
        <v>552823.5294117647</v>
      </c>
      <c r="D60" s="22" t="s">
        <v>28</v>
      </c>
    </row>
    <row r="62" spans="1:7">
      <c r="B62" s="88" t="s">
        <v>33</v>
      </c>
      <c r="C62" s="88" t="s">
        <v>34</v>
      </c>
      <c r="D62" s="88" t="s">
        <v>35</v>
      </c>
      <c r="E62" s="88" t="s">
        <v>36</v>
      </c>
      <c r="F62" s="88"/>
    </row>
    <row r="63" spans="1:7">
      <c r="A63" s="95" t="s">
        <v>32</v>
      </c>
      <c r="B63" s="29">
        <f>G55^2*$B$55*$B$54/$B$56</f>
        <v>552823.5294117647</v>
      </c>
      <c r="C63" s="56">
        <f>G55*G56*$B$55*$B$54/$B$56</f>
        <v>0</v>
      </c>
      <c r="D63" s="29">
        <f>-(G55^2*$B$55*$B$54/$B$56)</f>
        <v>-552823.5294117647</v>
      </c>
      <c r="E63" s="56">
        <f>-G55*G56*$B$55*$B$54/$B$56</f>
        <v>0</v>
      </c>
      <c r="F63" s="88" t="s">
        <v>33</v>
      </c>
    </row>
    <row r="64" spans="1:7">
      <c r="A64" s="95"/>
      <c r="B64" s="56">
        <f>G55*G56*$B$55*$B$54/$B$56</f>
        <v>0</v>
      </c>
      <c r="C64" s="56">
        <f>G56^2*$B$55*$B$54/$B$56</f>
        <v>0</v>
      </c>
      <c r="D64" s="56">
        <f>-G55*G56*$B$55*$B$54/$B$56</f>
        <v>0</v>
      </c>
      <c r="E64" s="56">
        <f>-G56^2*$B$55*$B$54/$B$56</f>
        <v>0</v>
      </c>
      <c r="F64" s="88" t="s">
        <v>34</v>
      </c>
    </row>
    <row r="65" spans="1:7">
      <c r="A65" s="95"/>
      <c r="B65" s="29">
        <f>-(G55^2)*$B$55*$B$54/$B$56</f>
        <v>-552823.5294117647</v>
      </c>
      <c r="C65" s="56">
        <f>-G55*G56*$B$55*$B$54/$B$56</f>
        <v>0</v>
      </c>
      <c r="D65" s="29">
        <f>G55^2*$B$55*$B$54/$B$56</f>
        <v>552823.5294117647</v>
      </c>
      <c r="E65" s="56">
        <f>G55*G56*$B$55*$B$54/$B$56</f>
        <v>0</v>
      </c>
      <c r="F65" s="88" t="s">
        <v>35</v>
      </c>
    </row>
    <row r="66" spans="1:7">
      <c r="A66" s="95"/>
      <c r="B66" s="56">
        <f>-(G55*G56)*$B$55*$B$54/$B$56</f>
        <v>0</v>
      </c>
      <c r="C66" s="56">
        <f>-G56^2*$B$55*$B$54/$B$56</f>
        <v>0</v>
      </c>
      <c r="D66" s="56">
        <f>G55*G56*$B$55*$B$54/$B$56</f>
        <v>0</v>
      </c>
      <c r="E66" s="56">
        <f>G56^2*$B$55*$B$54/$B$56</f>
        <v>0</v>
      </c>
      <c r="F66" s="88" t="s">
        <v>36</v>
      </c>
    </row>
    <row r="68" spans="1:7" s="20" customFormat="1">
      <c r="A68" s="20" t="s">
        <v>37</v>
      </c>
    </row>
    <row r="69" spans="1:7">
      <c r="A69" t="s">
        <v>6</v>
      </c>
      <c r="B69" s="21">
        <f>B54</f>
        <v>200000000</v>
      </c>
      <c r="C69" t="s">
        <v>8</v>
      </c>
      <c r="F69" t="s">
        <v>29</v>
      </c>
      <c r="G69">
        <v>0</v>
      </c>
    </row>
    <row r="70" spans="1:7">
      <c r="A70" t="s">
        <v>24</v>
      </c>
      <c r="B70">
        <f>B55</f>
        <v>9.3980000000000001E-3</v>
      </c>
      <c r="C70" t="s">
        <v>25</v>
      </c>
      <c r="F70" t="s">
        <v>30</v>
      </c>
      <c r="G70">
        <f>COS(RADIANS(G69))</f>
        <v>1</v>
      </c>
    </row>
    <row r="71" spans="1:7">
      <c r="A71" t="s">
        <v>11</v>
      </c>
      <c r="B71">
        <f>B56</f>
        <v>3.4</v>
      </c>
      <c r="C71" t="s">
        <v>12</v>
      </c>
      <c r="F71" t="s">
        <v>31</v>
      </c>
      <c r="G71">
        <f>SIN(RADIANS(G69))</f>
        <v>0</v>
      </c>
    </row>
    <row r="73" spans="1:7">
      <c r="B73" s="22" t="s">
        <v>28</v>
      </c>
      <c r="C73" s="22" t="s">
        <v>39</v>
      </c>
      <c r="D73" s="22"/>
    </row>
    <row r="74" spans="1:7">
      <c r="A74" s="94" t="s">
        <v>40</v>
      </c>
      <c r="B74" s="31">
        <f>$B$70*$B$69/$B$71</f>
        <v>552823.5294117647</v>
      </c>
      <c r="C74" s="31">
        <f>-$B$70*$B$69/$B$71</f>
        <v>-552823.5294117647</v>
      </c>
      <c r="D74" s="22" t="s">
        <v>28</v>
      </c>
    </row>
    <row r="75" spans="1:7">
      <c r="A75" s="94"/>
      <c r="B75" s="31">
        <f>-$B$70*$B$69/$B$71</f>
        <v>-552823.5294117647</v>
      </c>
      <c r="C75" s="31">
        <f>$B$70*$B$69/$B$71</f>
        <v>552823.5294117647</v>
      </c>
      <c r="D75" s="22" t="s">
        <v>39</v>
      </c>
    </row>
    <row r="77" spans="1:7">
      <c r="B77" s="88" t="s">
        <v>35</v>
      </c>
      <c r="C77" s="88" t="s">
        <v>36</v>
      </c>
      <c r="D77" s="88" t="s">
        <v>42</v>
      </c>
      <c r="E77" s="88" t="s">
        <v>43</v>
      </c>
      <c r="F77" s="88"/>
    </row>
    <row r="78" spans="1:7">
      <c r="A78" s="95" t="s">
        <v>41</v>
      </c>
      <c r="B78" s="29">
        <f>G70^2*$B$55*$B$54/$B$56</f>
        <v>552823.5294117647</v>
      </c>
      <c r="C78" s="56">
        <f>G70*G71*$B$55*$B$54/$B$56</f>
        <v>0</v>
      </c>
      <c r="D78" s="29">
        <f>-(G70^2*$B$55*$B$54/$B$56)</f>
        <v>-552823.5294117647</v>
      </c>
      <c r="E78" s="56">
        <f>-G70*G71*$B$55*$B$54/$B$56</f>
        <v>0</v>
      </c>
      <c r="F78" s="88" t="s">
        <v>35</v>
      </c>
    </row>
    <row r="79" spans="1:7" ht="15.75" thickBot="1">
      <c r="A79" s="95"/>
      <c r="B79" s="56">
        <f>G70*G71*$B$55*$B$54/$B$56</f>
        <v>0</v>
      </c>
      <c r="C79" s="56">
        <f>G71^2*$B$55*$B$54/$B$56</f>
        <v>0</v>
      </c>
      <c r="D79" s="58">
        <f>-G70*G71*$B$55*$B$54/$B$56</f>
        <v>0</v>
      </c>
      <c r="E79" s="58">
        <f>-G71^2*$B$55*$B$54/$B$56</f>
        <v>0</v>
      </c>
      <c r="F79" s="88" t="s">
        <v>36</v>
      </c>
    </row>
    <row r="80" spans="1:7">
      <c r="A80" s="95"/>
      <c r="B80" s="29">
        <f>-(G70^2)*$B$55*$B$54/$B$56</f>
        <v>-552823.5294117647</v>
      </c>
      <c r="C80" s="57">
        <f>-G70*G71*$B$55*$B$54/$B$56</f>
        <v>0</v>
      </c>
      <c r="D80" s="37">
        <f>G70^2*$B$55*$B$54/$B$56</f>
        <v>552823.5294117647</v>
      </c>
      <c r="E80" s="51">
        <f>G70*G71*$B$55*$B$54/$B$56</f>
        <v>0</v>
      </c>
      <c r="F80" s="88" t="s">
        <v>42</v>
      </c>
    </row>
    <row r="81" spans="1:7" ht="15.75" thickBot="1">
      <c r="A81" s="95"/>
      <c r="B81" s="56">
        <f>-(G70*G71)*$B$55*$B$54/$B$56</f>
        <v>0</v>
      </c>
      <c r="C81" s="57">
        <f>-G71^2*$B$55*$B$54/$B$56</f>
        <v>0</v>
      </c>
      <c r="D81" s="54">
        <f>G70*G71*$B$55*$B$54/$B$56</f>
        <v>0</v>
      </c>
      <c r="E81" s="53">
        <f>G71^2*$B$55*$B$54/$B$56</f>
        <v>0</v>
      </c>
      <c r="F81" s="88" t="s">
        <v>43</v>
      </c>
    </row>
    <row r="83" spans="1:7" s="20" customFormat="1">
      <c r="A83" s="20" t="s">
        <v>38</v>
      </c>
    </row>
    <row r="84" spans="1:7">
      <c r="A84" t="s">
        <v>6</v>
      </c>
      <c r="B84" s="21">
        <f>B69</f>
        <v>200000000</v>
      </c>
      <c r="C84" t="s">
        <v>8</v>
      </c>
      <c r="F84" t="s">
        <v>29</v>
      </c>
      <c r="G84">
        <v>0</v>
      </c>
    </row>
    <row r="85" spans="1:7">
      <c r="A85" t="s">
        <v>24</v>
      </c>
      <c r="B85">
        <f>B70</f>
        <v>9.3980000000000001E-3</v>
      </c>
      <c r="C85" t="s">
        <v>25</v>
      </c>
      <c r="F85" t="s">
        <v>30</v>
      </c>
      <c r="G85">
        <f>COS(RADIANS(G84))</f>
        <v>1</v>
      </c>
    </row>
    <row r="86" spans="1:7">
      <c r="A86" t="s">
        <v>11</v>
      </c>
      <c r="B86">
        <f>B71</f>
        <v>3.4</v>
      </c>
      <c r="C86" t="s">
        <v>12</v>
      </c>
      <c r="F86" t="s">
        <v>31</v>
      </c>
      <c r="G86">
        <f>SIN(RADIANS(G84))</f>
        <v>0</v>
      </c>
    </row>
    <row r="88" spans="1:7">
      <c r="B88" s="22" t="s">
        <v>39</v>
      </c>
      <c r="C88" s="22" t="s">
        <v>44</v>
      </c>
      <c r="D88" s="22"/>
    </row>
    <row r="89" spans="1:7">
      <c r="A89" s="94" t="s">
        <v>45</v>
      </c>
      <c r="B89" s="24">
        <f>$B$85*$B$84/$B$86</f>
        <v>552823.5294117647</v>
      </c>
      <c r="C89" s="24">
        <f>-$B$85*$B$84/$B$86</f>
        <v>-552823.5294117647</v>
      </c>
      <c r="D89" s="22" t="s">
        <v>39</v>
      </c>
    </row>
    <row r="90" spans="1:7">
      <c r="A90" s="94"/>
      <c r="B90" s="24">
        <f>-$B$85*$B$84/$B$86</f>
        <v>-552823.5294117647</v>
      </c>
      <c r="C90" s="24">
        <f>$B$85*$B$84/$B$86</f>
        <v>552823.5294117647</v>
      </c>
      <c r="D90" s="22" t="s">
        <v>44</v>
      </c>
    </row>
    <row r="92" spans="1:7" ht="15.75" thickBot="1">
      <c r="B92" s="88" t="s">
        <v>42</v>
      </c>
      <c r="C92" s="88" t="s">
        <v>43</v>
      </c>
      <c r="D92" s="88" t="s">
        <v>47</v>
      </c>
      <c r="E92" s="88" t="s">
        <v>48</v>
      </c>
      <c r="F92" s="88"/>
    </row>
    <row r="93" spans="1:7">
      <c r="A93" s="95" t="s">
        <v>46</v>
      </c>
      <c r="B93" s="37">
        <f>G85^2*$B$55*$B$54/$B$56</f>
        <v>552823.5294117647</v>
      </c>
      <c r="C93" s="48">
        <f>G85*G86*$B$55*$B$54/$B$56</f>
        <v>0</v>
      </c>
      <c r="D93" s="38">
        <f>-(G85^2*$B$55*$B$54/$B$56)</f>
        <v>-552823.5294117647</v>
      </c>
      <c r="E93" s="51">
        <f>-G85*G86*$B$55*$B$54/$B$56</f>
        <v>0</v>
      </c>
      <c r="F93" s="88" t="s">
        <v>42</v>
      </c>
    </row>
    <row r="94" spans="1:7">
      <c r="A94" s="95"/>
      <c r="B94" s="55">
        <f>G85*G86*$B$55*$B$54/$B$56</f>
        <v>0</v>
      </c>
      <c r="C94" s="49">
        <f>G86^2*$B$55*$B$54/$B$56</f>
        <v>0</v>
      </c>
      <c r="D94" s="49">
        <f>-G85*G86*$B$55*$B$54/$B$56</f>
        <v>0</v>
      </c>
      <c r="E94" s="52">
        <f>-G86^2*$B$55*$B$54/$B$56</f>
        <v>0</v>
      </c>
      <c r="F94" s="88" t="s">
        <v>43</v>
      </c>
    </row>
    <row r="95" spans="1:7">
      <c r="A95" s="95"/>
      <c r="B95" s="40">
        <f>-(G85^2)*$B$55*$B$54/$B$56</f>
        <v>-552823.5294117647</v>
      </c>
      <c r="C95" s="49">
        <f>-G85*G86*$B$55*$B$54/$B$56</f>
        <v>0</v>
      </c>
      <c r="D95" s="34">
        <f>G85^2*$B$55*$B$54/$B$56</f>
        <v>552823.5294117647</v>
      </c>
      <c r="E95" s="52">
        <f>G85*G86*$B$55*$B$54/$B$56</f>
        <v>0</v>
      </c>
      <c r="F95" s="88" t="s">
        <v>47</v>
      </c>
    </row>
    <row r="96" spans="1:7" ht="15.75" thickBot="1">
      <c r="A96" s="95"/>
      <c r="B96" s="54">
        <f>-(G85*G86)*$B$55*$B$54/$B$56</f>
        <v>0</v>
      </c>
      <c r="C96" s="50">
        <f>-G86^2*$B$55*$B$54/$B$56</f>
        <v>0</v>
      </c>
      <c r="D96" s="43">
        <f>G85*G86*$B$55*$B$54/$B$56</f>
        <v>0</v>
      </c>
      <c r="E96" s="53">
        <f>G86^2*$B$55*$B$54/$B$56</f>
        <v>0</v>
      </c>
      <c r="F96" s="88" t="s">
        <v>48</v>
      </c>
    </row>
    <row r="101" spans="1:7" s="20" customFormat="1">
      <c r="A101" s="20" t="s">
        <v>84</v>
      </c>
    </row>
    <row r="102" spans="1:7">
      <c r="A102" t="s">
        <v>6</v>
      </c>
      <c r="B102" s="21">
        <f>B84</f>
        <v>200000000</v>
      </c>
      <c r="C102" t="s">
        <v>8</v>
      </c>
      <c r="F102" t="s">
        <v>29</v>
      </c>
      <c r="G102">
        <v>0</v>
      </c>
    </row>
    <row r="103" spans="1:7">
      <c r="A103" t="s">
        <v>24</v>
      </c>
      <c r="B103">
        <f>B85</f>
        <v>9.3980000000000001E-3</v>
      </c>
      <c r="C103" t="s">
        <v>25</v>
      </c>
      <c r="F103" t="s">
        <v>30</v>
      </c>
      <c r="G103">
        <f>COS(RADIANS(G102))</f>
        <v>1</v>
      </c>
    </row>
    <row r="104" spans="1:7">
      <c r="A104" t="s">
        <v>11</v>
      </c>
      <c r="B104">
        <f>B86</f>
        <v>3.4</v>
      </c>
      <c r="C104" t="s">
        <v>12</v>
      </c>
      <c r="F104" t="s">
        <v>31</v>
      </c>
      <c r="G104">
        <f>SIN(RADIANS(G102))</f>
        <v>0</v>
      </c>
    </row>
    <row r="106" spans="1:7">
      <c r="B106" s="22" t="s">
        <v>49</v>
      </c>
      <c r="C106" s="22" t="s">
        <v>54</v>
      </c>
      <c r="D106" s="22"/>
    </row>
    <row r="107" spans="1:7">
      <c r="A107" s="94" t="s">
        <v>50</v>
      </c>
      <c r="B107" s="31">
        <f>$B$103*$B$102/$B$104</f>
        <v>552823.5294117647</v>
      </c>
      <c r="C107" s="31">
        <f>-$B$103*$B$102/$B$104</f>
        <v>-552823.5294117647</v>
      </c>
      <c r="D107" s="22" t="s">
        <v>49</v>
      </c>
    </row>
    <row r="108" spans="1:7">
      <c r="A108" s="94"/>
      <c r="B108" s="31">
        <f>-$B$103*$B$102/$B$104</f>
        <v>-552823.5294117647</v>
      </c>
      <c r="C108" s="31">
        <f>$B$103*$B$102/$B$104</f>
        <v>552823.5294117647</v>
      </c>
      <c r="D108" s="22" t="s">
        <v>54</v>
      </c>
    </row>
    <row r="110" spans="1:7">
      <c r="B110" s="88" t="s">
        <v>52</v>
      </c>
      <c r="C110" s="88" t="s">
        <v>53</v>
      </c>
      <c r="D110" s="88" t="s">
        <v>56</v>
      </c>
      <c r="E110" s="88" t="s">
        <v>57</v>
      </c>
      <c r="F110" s="88"/>
    </row>
    <row r="111" spans="1:7">
      <c r="A111" s="95" t="s">
        <v>51</v>
      </c>
      <c r="B111" s="29">
        <f>G103^2*$B$55*$B$54/$B$56</f>
        <v>552823.5294117647</v>
      </c>
      <c r="C111" s="56">
        <f>G103*G104*$B$55*$B$54/$B$56</f>
        <v>0</v>
      </c>
      <c r="D111" s="29">
        <f>-(G103^2*$B$55*$B$54/$B$56)</f>
        <v>-552823.5294117647</v>
      </c>
      <c r="E111" s="56">
        <f>-G103*G104*$B$55*$B$54/$B$56</f>
        <v>0</v>
      </c>
      <c r="F111" s="88" t="s">
        <v>52</v>
      </c>
    </row>
    <row r="112" spans="1:7" ht="15.75" thickBot="1">
      <c r="A112" s="95"/>
      <c r="B112" s="56">
        <f>G103*G104*$B$55*$B$54/$B$56</f>
        <v>0</v>
      </c>
      <c r="C112" s="56">
        <f>G104^2*$B$55*$B$54/$B$56</f>
        <v>0</v>
      </c>
      <c r="D112" s="58">
        <f>-G103*G104*$B$55*$B$54/$B$56</f>
        <v>0</v>
      </c>
      <c r="E112" s="58">
        <f>-G104^2*$B$55*$B$54/$B$56</f>
        <v>0</v>
      </c>
      <c r="F112" s="88" t="s">
        <v>53</v>
      </c>
    </row>
    <row r="113" spans="1:7">
      <c r="A113" s="95"/>
      <c r="B113" s="29">
        <f>-(G103^2)*$B$55*$B$54/$B$56</f>
        <v>-552823.5294117647</v>
      </c>
      <c r="C113" s="57">
        <f>-G103*G104*$B$55*$B$54/$B$56</f>
        <v>0</v>
      </c>
      <c r="D113" s="37">
        <f>G103^2*$B$55*$B$54/$B$56</f>
        <v>552823.5294117647</v>
      </c>
      <c r="E113" s="51">
        <f>G103*G104*$B$55*$B$54/$B$56</f>
        <v>0</v>
      </c>
      <c r="F113" s="88" t="s">
        <v>56</v>
      </c>
    </row>
    <row r="114" spans="1:7" ht="15.75" thickBot="1">
      <c r="A114" s="95"/>
      <c r="B114" s="56">
        <f>-(G103*G104)*$B$55*$B$54/$B$56</f>
        <v>0</v>
      </c>
      <c r="C114" s="57">
        <f>-G104^2*$B$55*$B$54/$B$56</f>
        <v>0</v>
      </c>
      <c r="D114" s="54">
        <f>G103*G104*$B$55*$B$54/$B$56</f>
        <v>0</v>
      </c>
      <c r="E114" s="53">
        <f>G104^2*$B$55*$B$54/$B$56</f>
        <v>0</v>
      </c>
      <c r="F114" s="88" t="s">
        <v>57</v>
      </c>
    </row>
    <row r="116" spans="1:7" s="20" customFormat="1">
      <c r="A116" s="20" t="s">
        <v>85</v>
      </c>
    </row>
    <row r="117" spans="1:7">
      <c r="A117" t="s">
        <v>6</v>
      </c>
      <c r="B117" s="21">
        <f>B102</f>
        <v>200000000</v>
      </c>
      <c r="C117" t="s">
        <v>8</v>
      </c>
      <c r="F117" t="s">
        <v>29</v>
      </c>
      <c r="G117">
        <v>0</v>
      </c>
    </row>
    <row r="118" spans="1:7">
      <c r="A118" t="s">
        <v>24</v>
      </c>
      <c r="B118">
        <f>B103</f>
        <v>9.3980000000000001E-3</v>
      </c>
      <c r="C118" t="s">
        <v>25</v>
      </c>
      <c r="F118" t="s">
        <v>30</v>
      </c>
      <c r="G118">
        <f>COS(RADIANS(G117))</f>
        <v>1</v>
      </c>
    </row>
    <row r="119" spans="1:7">
      <c r="A119" t="s">
        <v>11</v>
      </c>
      <c r="B119">
        <f>B104</f>
        <v>3.4</v>
      </c>
      <c r="C119" t="s">
        <v>12</v>
      </c>
      <c r="F119" t="s">
        <v>31</v>
      </c>
      <c r="G119">
        <f>SIN(RADIANS(G117))</f>
        <v>0</v>
      </c>
    </row>
    <row r="121" spans="1:7">
      <c r="B121" s="22" t="s">
        <v>54</v>
      </c>
      <c r="C121" s="22" t="s">
        <v>59</v>
      </c>
      <c r="D121" s="22"/>
    </row>
    <row r="122" spans="1:7">
      <c r="A122" s="94" t="s">
        <v>55</v>
      </c>
      <c r="B122" s="31">
        <f>$B$118*$B$117/$B$119</f>
        <v>552823.5294117647</v>
      </c>
      <c r="C122" s="31">
        <f>-$B$118*$B$117/$B$119</f>
        <v>-552823.5294117647</v>
      </c>
      <c r="D122" s="22" t="s">
        <v>54</v>
      </c>
    </row>
    <row r="123" spans="1:7">
      <c r="A123" s="94"/>
      <c r="B123" s="31">
        <f>-$B$118*$B$117/$B$119</f>
        <v>-552823.5294117647</v>
      </c>
      <c r="C123" s="31">
        <f>$B$118*$B$117/$B$119</f>
        <v>552823.5294117647</v>
      </c>
      <c r="D123" s="22" t="s">
        <v>59</v>
      </c>
    </row>
    <row r="125" spans="1:7" ht="15.75" thickBot="1">
      <c r="B125" s="88" t="s">
        <v>56</v>
      </c>
      <c r="C125" s="88" t="s">
        <v>57</v>
      </c>
      <c r="D125" s="88" t="s">
        <v>62</v>
      </c>
      <c r="E125" s="88" t="s">
        <v>63</v>
      </c>
      <c r="F125" s="88"/>
    </row>
    <row r="126" spans="1:7">
      <c r="A126" s="95" t="s">
        <v>58</v>
      </c>
      <c r="B126" s="37">
        <f>G118^2*$B$55*$B$54/$B$56</f>
        <v>552823.5294117647</v>
      </c>
      <c r="C126" s="48">
        <f>G118*G119*$B$55*$B$54/$B$56</f>
        <v>0</v>
      </c>
      <c r="D126" s="38">
        <f>-(G118^2*$B$55*$B$54/$B$56)</f>
        <v>-552823.5294117647</v>
      </c>
      <c r="E126" s="51">
        <f>-G118*G119*$B$55*$B$54/$B$56</f>
        <v>0</v>
      </c>
      <c r="F126" s="88" t="s">
        <v>56</v>
      </c>
    </row>
    <row r="127" spans="1:7">
      <c r="A127" s="95"/>
      <c r="B127" s="55">
        <f>G118*G119*$B$55*$B$54/$B$56</f>
        <v>0</v>
      </c>
      <c r="C127" s="49">
        <f>G119^2*$B$55*$B$54/$B$56</f>
        <v>0</v>
      </c>
      <c r="D127" s="49">
        <f>-G118*G119*$B$55*$B$54/$B$56</f>
        <v>0</v>
      </c>
      <c r="E127" s="52">
        <f>-G119^2*$B$55*$B$54/$B$56</f>
        <v>0</v>
      </c>
      <c r="F127" s="88" t="s">
        <v>57</v>
      </c>
    </row>
    <row r="128" spans="1:7">
      <c r="A128" s="95"/>
      <c r="B128" s="40">
        <f>-(G118^2)*$B$55*$B$54/$B$56</f>
        <v>-552823.5294117647</v>
      </c>
      <c r="C128" s="49">
        <f>-G118*G119*$B$55*$B$54/$B$56</f>
        <v>0</v>
      </c>
      <c r="D128" s="34">
        <f>G118^2*$B$55*$B$54/$B$56</f>
        <v>552823.5294117647</v>
      </c>
      <c r="E128" s="52">
        <f>G118*G119*$B$55*$B$54/$B$56</f>
        <v>0</v>
      </c>
      <c r="F128" s="88" t="s">
        <v>62</v>
      </c>
    </row>
    <row r="129" spans="1:7" ht="15.75" thickBot="1">
      <c r="A129" s="95"/>
      <c r="B129" s="54">
        <f>-(G118*G119)*$B$55*$B$54/$B$56</f>
        <v>0</v>
      </c>
      <c r="C129" s="50">
        <f>-G119^2*$B$55*$B$54/$B$56</f>
        <v>0</v>
      </c>
      <c r="D129" s="50">
        <f>G118*G119*$B$55*$B$54/$B$56</f>
        <v>0</v>
      </c>
      <c r="E129" s="53">
        <f>G119^2*$B$55*$B$54/$B$56</f>
        <v>0</v>
      </c>
      <c r="F129" s="88" t="s">
        <v>63</v>
      </c>
    </row>
    <row r="131" spans="1:7" s="20" customFormat="1">
      <c r="A131" s="20" t="s">
        <v>61</v>
      </c>
    </row>
    <row r="132" spans="1:7">
      <c r="A132" t="s">
        <v>6</v>
      </c>
      <c r="B132" s="21">
        <f>B117</f>
        <v>200000000</v>
      </c>
      <c r="C132" t="s">
        <v>8</v>
      </c>
      <c r="F132" t="s">
        <v>29</v>
      </c>
      <c r="G132">
        <v>0</v>
      </c>
    </row>
    <row r="133" spans="1:7">
      <c r="A133" t="s">
        <v>24</v>
      </c>
      <c r="B133">
        <f>B118</f>
        <v>9.3980000000000001E-3</v>
      </c>
      <c r="C133" t="s">
        <v>25</v>
      </c>
      <c r="F133" t="s">
        <v>30</v>
      </c>
      <c r="G133">
        <f>COS(RADIANS(G132))</f>
        <v>1</v>
      </c>
    </row>
    <row r="134" spans="1:7">
      <c r="A134" t="s">
        <v>11</v>
      </c>
      <c r="B134">
        <f>B119</f>
        <v>3.4</v>
      </c>
      <c r="C134" t="s">
        <v>12</v>
      </c>
      <c r="F134" t="s">
        <v>31</v>
      </c>
      <c r="G134">
        <f>SIN(RADIANS(G132))</f>
        <v>0</v>
      </c>
    </row>
    <row r="136" spans="1:7">
      <c r="B136" s="22" t="s">
        <v>59</v>
      </c>
      <c r="C136" s="22" t="s">
        <v>75</v>
      </c>
      <c r="D136" s="22"/>
    </row>
    <row r="137" spans="1:7">
      <c r="A137" s="94" t="s">
        <v>60</v>
      </c>
      <c r="B137" s="31">
        <f>$B$133*$B$132/$B$134</f>
        <v>552823.5294117647</v>
      </c>
      <c r="C137" s="31">
        <f>-$B$133*$B$132/$B$134</f>
        <v>-552823.5294117647</v>
      </c>
      <c r="D137" s="22" t="s">
        <v>59</v>
      </c>
    </row>
    <row r="138" spans="1:7">
      <c r="A138" s="94"/>
      <c r="B138" s="31">
        <f>-$B$133*$B$132/$B$134</f>
        <v>-552823.5294117647</v>
      </c>
      <c r="C138" s="31">
        <f>$B$133*$B$132/$B$134</f>
        <v>552823.5294117647</v>
      </c>
      <c r="D138" s="22" t="s">
        <v>75</v>
      </c>
    </row>
    <row r="140" spans="1:7" ht="15.75" thickBot="1">
      <c r="B140" s="88" t="s">
        <v>62</v>
      </c>
      <c r="C140" s="88" t="s">
        <v>63</v>
      </c>
      <c r="D140" s="88" t="s">
        <v>77</v>
      </c>
      <c r="E140" s="88" t="s">
        <v>76</v>
      </c>
      <c r="F140" s="88"/>
    </row>
    <row r="141" spans="1:7">
      <c r="A141" s="95" t="s">
        <v>64</v>
      </c>
      <c r="B141" s="37">
        <f>G133^2*$B$55*$B$54/$B$56</f>
        <v>552823.5294117647</v>
      </c>
      <c r="C141" s="48">
        <f>G133*G134*$B$55*$B$54/$B$56</f>
        <v>0</v>
      </c>
      <c r="D141" s="38">
        <f>-(G133^2*$B$55*$B$54/$B$56)</f>
        <v>-552823.5294117647</v>
      </c>
      <c r="E141" s="51">
        <f>-G133*G134*$B$55*$B$54/$B$56</f>
        <v>0</v>
      </c>
      <c r="F141" s="88" t="s">
        <v>62</v>
      </c>
    </row>
    <row r="142" spans="1:7">
      <c r="A142" s="95"/>
      <c r="B142" s="55">
        <f>G133*G134*$B$55*$B$54/$B$56</f>
        <v>0</v>
      </c>
      <c r="C142" s="49">
        <f>G134^2*$B$55*$B$54/$B$56</f>
        <v>0</v>
      </c>
      <c r="D142" s="49">
        <f>-G133*G134*$B$55*$B$54/$B$56</f>
        <v>0</v>
      </c>
      <c r="E142" s="52">
        <f>-G134^2*$B$55*$B$54/$B$56</f>
        <v>0</v>
      </c>
      <c r="F142" s="88" t="s">
        <v>63</v>
      </c>
    </row>
    <row r="143" spans="1:7">
      <c r="A143" s="95"/>
      <c r="B143" s="40">
        <f>-(G133^2)*$B$55*$B$54/$B$56</f>
        <v>-552823.5294117647</v>
      </c>
      <c r="C143" s="49">
        <f>-G133*G134*$B$55*$B$54/$B$56</f>
        <v>0</v>
      </c>
      <c r="D143" s="34">
        <f>G133^2*$B$55*$B$54/$B$56</f>
        <v>552823.5294117647</v>
      </c>
      <c r="E143" s="52">
        <f>G133*G134*$B$55*$B$54/$B$56</f>
        <v>0</v>
      </c>
      <c r="F143" s="88" t="s">
        <v>77</v>
      </c>
    </row>
    <row r="144" spans="1:7" ht="15.75" thickBot="1">
      <c r="A144" s="95"/>
      <c r="B144" s="54">
        <f>-(G133*G134)*$B$55*$B$54/$B$56</f>
        <v>0</v>
      </c>
      <c r="C144" s="50">
        <f>-G134^2*$B$55*$B$54/$B$56</f>
        <v>0</v>
      </c>
      <c r="D144" s="50">
        <f>G133*G134*$B$55*$B$54/$B$56</f>
        <v>0</v>
      </c>
      <c r="E144" s="53">
        <f>G134^2*$B$55*$B$54/$B$56</f>
        <v>0</v>
      </c>
      <c r="F144" s="88" t="s">
        <v>76</v>
      </c>
    </row>
    <row r="146" spans="1:7" s="20" customFormat="1">
      <c r="A146" s="20" t="s">
        <v>65</v>
      </c>
    </row>
    <row r="147" spans="1:7">
      <c r="A147" t="s">
        <v>6</v>
      </c>
      <c r="B147" s="23">
        <f>B132</f>
        <v>200000000</v>
      </c>
      <c r="C147" s="22" t="s">
        <v>8</v>
      </c>
      <c r="F147" t="s">
        <v>29</v>
      </c>
      <c r="G147">
        <v>135</v>
      </c>
    </row>
    <row r="148" spans="1:7">
      <c r="A148" t="s">
        <v>24</v>
      </c>
      <c r="B148" s="22">
        <f>B133</f>
        <v>9.3980000000000001E-3</v>
      </c>
      <c r="C148" s="22" t="s">
        <v>25</v>
      </c>
      <c r="F148" t="s">
        <v>30</v>
      </c>
      <c r="G148" s="27">
        <f>COS(RADIANS(G147))</f>
        <v>-0.70710678118654746</v>
      </c>
    </row>
    <row r="149" spans="1:7">
      <c r="A149" t="s">
        <v>11</v>
      </c>
      <c r="B149" s="28">
        <f>B134*SQRT(2)</f>
        <v>4.8083261120685235</v>
      </c>
      <c r="C149" s="22" t="s">
        <v>12</v>
      </c>
      <c r="F149" t="s">
        <v>31</v>
      </c>
      <c r="G149" s="27">
        <f>SIN(RADIANS(G147))</f>
        <v>0.70710678118654757</v>
      </c>
    </row>
    <row r="151" spans="1:7">
      <c r="B151" s="22" t="s">
        <v>28</v>
      </c>
      <c r="C151" s="22" t="s">
        <v>49</v>
      </c>
      <c r="D151" s="22"/>
    </row>
    <row r="152" spans="1:7">
      <c r="A152" s="94" t="s">
        <v>73</v>
      </c>
      <c r="B152" s="31">
        <f>$B$148*$B$147/$B$149</f>
        <v>390905.26644653961</v>
      </c>
      <c r="C152" s="31">
        <f>-$B$148*$B$147/$B$149</f>
        <v>-390905.26644653961</v>
      </c>
      <c r="D152" s="22" t="s">
        <v>28</v>
      </c>
    </row>
    <row r="153" spans="1:7">
      <c r="A153" s="94"/>
      <c r="B153" s="31">
        <f>-$B$148*$B$147/$B$149</f>
        <v>-390905.26644653961</v>
      </c>
      <c r="C153" s="31">
        <f>$B$148*$B$147/$B$149</f>
        <v>390905.26644653961</v>
      </c>
      <c r="D153" s="22" t="s">
        <v>49</v>
      </c>
    </row>
    <row r="155" spans="1:7">
      <c r="B155" s="88" t="s">
        <v>35</v>
      </c>
      <c r="C155" s="88" t="s">
        <v>36</v>
      </c>
      <c r="D155" s="88" t="s">
        <v>52</v>
      </c>
      <c r="E155" s="88" t="s">
        <v>53</v>
      </c>
      <c r="F155" s="88"/>
    </row>
    <row r="156" spans="1:7">
      <c r="A156" s="95" t="s">
        <v>74</v>
      </c>
      <c r="B156" s="29">
        <f>G148^2*B152</f>
        <v>195452.63322326978</v>
      </c>
      <c r="C156" s="29">
        <f>G148*G149*B152</f>
        <v>-195452.6332232698</v>
      </c>
      <c r="D156" s="29">
        <f>-(G148^2*B152)</f>
        <v>-195452.63322326978</v>
      </c>
      <c r="E156" s="29">
        <f>-(G148*G149*B152)</f>
        <v>195452.6332232698</v>
      </c>
      <c r="F156" s="88" t="s">
        <v>35</v>
      </c>
    </row>
    <row r="157" spans="1:7">
      <c r="A157" s="95"/>
      <c r="B157" s="29">
        <f>G148*G149*B152</f>
        <v>-195452.6332232698</v>
      </c>
      <c r="C157" s="29">
        <f>G149^2*B152</f>
        <v>195452.63322326983</v>
      </c>
      <c r="D157" s="29">
        <f>-(G148*G149*B152)</f>
        <v>195452.6332232698</v>
      </c>
      <c r="E157" s="29">
        <f>-(G149^2*B152)</f>
        <v>-195452.63322326983</v>
      </c>
      <c r="F157" s="88" t="s">
        <v>36</v>
      </c>
    </row>
    <row r="158" spans="1:7">
      <c r="A158" s="95"/>
      <c r="B158" s="29">
        <f>-(G148^2)*B152</f>
        <v>-195452.63322326978</v>
      </c>
      <c r="C158" s="29">
        <f>-(G148*G149*B152)</f>
        <v>195452.6332232698</v>
      </c>
      <c r="D158" s="29">
        <f>G148^2*B152</f>
        <v>195452.63322326978</v>
      </c>
      <c r="E158" s="29">
        <f>G148*G149*B152</f>
        <v>-195452.6332232698</v>
      </c>
      <c r="F158" s="88" t="s">
        <v>52</v>
      </c>
    </row>
    <row r="159" spans="1:7">
      <c r="A159" s="95"/>
      <c r="B159" s="29">
        <f>-(G148*G149)*B152</f>
        <v>195452.6332232698</v>
      </c>
      <c r="C159" s="29">
        <f>-(G149^2*B152)</f>
        <v>-195452.63322326983</v>
      </c>
      <c r="D159" s="29">
        <f>G148*G149*B152</f>
        <v>-195452.6332232698</v>
      </c>
      <c r="E159" s="29">
        <f>G149^2*B152</f>
        <v>195452.63322326983</v>
      </c>
      <c r="F159" s="88" t="s">
        <v>53</v>
      </c>
    </row>
    <row r="161" spans="1:7" s="20" customFormat="1">
      <c r="A161" s="20" t="s">
        <v>67</v>
      </c>
    </row>
    <row r="162" spans="1:7">
      <c r="A162" t="s">
        <v>6</v>
      </c>
      <c r="B162" s="23">
        <f>B147</f>
        <v>200000000</v>
      </c>
      <c r="C162" s="22" t="s">
        <v>8</v>
      </c>
      <c r="F162" t="s">
        <v>29</v>
      </c>
      <c r="G162">
        <v>90</v>
      </c>
    </row>
    <row r="163" spans="1:7">
      <c r="A163" t="s">
        <v>24</v>
      </c>
      <c r="B163" s="22">
        <f>B148</f>
        <v>9.3980000000000001E-3</v>
      </c>
      <c r="C163" s="22" t="s">
        <v>25</v>
      </c>
      <c r="F163" t="s">
        <v>30</v>
      </c>
      <c r="G163" s="27">
        <f>COS(RADIANS(G162))</f>
        <v>6.1257422745431001E-17</v>
      </c>
    </row>
    <row r="164" spans="1:7">
      <c r="A164" t="s">
        <v>11</v>
      </c>
      <c r="B164" s="28">
        <f>F18</f>
        <v>3.4</v>
      </c>
      <c r="C164" s="22" t="s">
        <v>12</v>
      </c>
      <c r="F164" t="s">
        <v>31</v>
      </c>
      <c r="G164" s="27">
        <f>SIN(RADIANS(G162))</f>
        <v>1</v>
      </c>
    </row>
    <row r="166" spans="1:7">
      <c r="B166" s="22" t="s">
        <v>28</v>
      </c>
      <c r="C166" s="22" t="s">
        <v>54</v>
      </c>
      <c r="D166" s="22"/>
    </row>
    <row r="167" spans="1:7">
      <c r="A167" s="94" t="s">
        <v>78</v>
      </c>
      <c r="B167" s="31">
        <f>$B$163*$B$162/$B$164</f>
        <v>552823.5294117647</v>
      </c>
      <c r="C167" s="31">
        <f>-$B$163*$B$162/$B$164</f>
        <v>-552823.5294117647</v>
      </c>
      <c r="D167" s="22" t="s">
        <v>28</v>
      </c>
    </row>
    <row r="168" spans="1:7">
      <c r="A168" s="94"/>
      <c r="B168" s="31">
        <f>-$B$163*$B$162/$B$164</f>
        <v>-552823.5294117647</v>
      </c>
      <c r="C168" s="31">
        <f>$B$163*$B$162/$B$164</f>
        <v>552823.5294117647</v>
      </c>
      <c r="D168" s="22" t="s">
        <v>54</v>
      </c>
    </row>
    <row r="170" spans="1:7">
      <c r="B170" s="88" t="s">
        <v>35</v>
      </c>
      <c r="C170" s="88" t="s">
        <v>36</v>
      </c>
      <c r="D170" s="88" t="s">
        <v>56</v>
      </c>
      <c r="E170" s="88" t="s">
        <v>57</v>
      </c>
      <c r="F170" s="88"/>
    </row>
    <row r="171" spans="1:7">
      <c r="A171" s="95" t="s">
        <v>79</v>
      </c>
      <c r="B171" s="29">
        <f>G163^2*B167</f>
        <v>2.0744547273878928E-27</v>
      </c>
      <c r="C171" s="29">
        <f>G163*G164*B167</f>
        <v>3.3864544644797678E-11</v>
      </c>
      <c r="D171" s="29">
        <f>-(G163^2*B167)</f>
        <v>-2.0744547273878928E-27</v>
      </c>
      <c r="E171" s="29">
        <f>-(G163*G164*B167)</f>
        <v>-3.3864544644797678E-11</v>
      </c>
      <c r="F171" s="88" t="s">
        <v>35</v>
      </c>
    </row>
    <row r="172" spans="1:7" ht="15.75" thickBot="1">
      <c r="A172" s="95"/>
      <c r="B172" s="29">
        <f>G163*G164*B167</f>
        <v>3.3864544644797678E-11</v>
      </c>
      <c r="C172" s="29">
        <f>G164^2*B167</f>
        <v>552823.5294117647</v>
      </c>
      <c r="D172" s="36">
        <f>-(G163*G164*B167)</f>
        <v>-3.3864544644797678E-11</v>
      </c>
      <c r="E172" s="36">
        <f>-(G164^2*B167)</f>
        <v>-552823.5294117647</v>
      </c>
      <c r="F172" s="88" t="s">
        <v>36</v>
      </c>
    </row>
    <row r="173" spans="1:7">
      <c r="A173" s="95"/>
      <c r="B173" s="29">
        <f>-(G163^2)*B167</f>
        <v>-2.0744547273878928E-27</v>
      </c>
      <c r="C173" s="35">
        <f>-(G163*G164*B167)</f>
        <v>-3.3864544644797678E-11</v>
      </c>
      <c r="D173" s="37">
        <f>G163^2*B167</f>
        <v>2.0744547273878928E-27</v>
      </c>
      <c r="E173" s="39">
        <f>G163*G164*B167</f>
        <v>3.3864544644797678E-11</v>
      </c>
      <c r="F173" s="88" t="s">
        <v>56</v>
      </c>
    </row>
    <row r="174" spans="1:7" ht="15.75" thickBot="1">
      <c r="A174" s="95"/>
      <c r="B174" s="29">
        <f>-(G163*G164)*B167</f>
        <v>-3.3864544644797678E-11</v>
      </c>
      <c r="C174" s="35">
        <f>-(G164^2*B167)</f>
        <v>-552823.5294117647</v>
      </c>
      <c r="D174" s="42">
        <f>G163*G164*B167</f>
        <v>3.3864544644797678E-11</v>
      </c>
      <c r="E174" s="44">
        <f>G164^2*B167</f>
        <v>552823.5294117647</v>
      </c>
      <c r="F174" s="88" t="s">
        <v>57</v>
      </c>
    </row>
    <row r="176" spans="1:7" s="20" customFormat="1">
      <c r="A176" s="20" t="s">
        <v>69</v>
      </c>
    </row>
    <row r="177" spans="1:7">
      <c r="A177" t="s">
        <v>6</v>
      </c>
      <c r="B177" s="23">
        <f>B162</f>
        <v>200000000</v>
      </c>
      <c r="C177" s="22" t="s">
        <v>8</v>
      </c>
      <c r="F177" t="s">
        <v>29</v>
      </c>
      <c r="G177">
        <v>135</v>
      </c>
    </row>
    <row r="178" spans="1:7">
      <c r="A178" t="s">
        <v>24</v>
      </c>
      <c r="B178" s="22">
        <f>B163</f>
        <v>9.3980000000000001E-3</v>
      </c>
      <c r="C178" s="22" t="s">
        <v>25</v>
      </c>
      <c r="F178" t="s">
        <v>30</v>
      </c>
      <c r="G178" s="27">
        <f>COS(RADIANS(G177))</f>
        <v>-0.70710678118654746</v>
      </c>
    </row>
    <row r="179" spans="1:7">
      <c r="A179" t="s">
        <v>11</v>
      </c>
      <c r="B179" s="28">
        <f>F18*SQRT(2)</f>
        <v>4.8083261120685235</v>
      </c>
      <c r="C179" s="22" t="s">
        <v>12</v>
      </c>
      <c r="F179" t="s">
        <v>31</v>
      </c>
      <c r="G179" s="27">
        <f>SIN(RADIANS(G177))</f>
        <v>0.70710678118654757</v>
      </c>
    </row>
    <row r="181" spans="1:7">
      <c r="B181" s="22" t="s">
        <v>39</v>
      </c>
      <c r="C181" s="22" t="s">
        <v>54</v>
      </c>
      <c r="D181" s="22"/>
    </row>
    <row r="182" spans="1:7">
      <c r="A182" s="94" t="s">
        <v>80</v>
      </c>
      <c r="B182" s="31">
        <f>$B$178*$B$177/$B$179</f>
        <v>390905.26644653961</v>
      </c>
      <c r="C182" s="31">
        <f>-$B$178*$B$177/$B$179</f>
        <v>-390905.26644653961</v>
      </c>
      <c r="D182" s="22" t="s">
        <v>39</v>
      </c>
    </row>
    <row r="183" spans="1:7">
      <c r="A183" s="94"/>
      <c r="B183" s="31">
        <f>-$B$178*$B$177/$B$179</f>
        <v>-390905.26644653961</v>
      </c>
      <c r="C183" s="31">
        <f>$B$178*$B$177/$B$179</f>
        <v>390905.26644653961</v>
      </c>
      <c r="D183" s="22" t="s">
        <v>54</v>
      </c>
    </row>
    <row r="185" spans="1:7" ht="15.75" thickBot="1">
      <c r="B185" s="88" t="s">
        <v>42</v>
      </c>
      <c r="C185" s="88" t="s">
        <v>43</v>
      </c>
      <c r="D185" s="88" t="s">
        <v>56</v>
      </c>
      <c r="E185" s="88" t="s">
        <v>57</v>
      </c>
      <c r="F185" s="88"/>
    </row>
    <row r="186" spans="1:7">
      <c r="A186" s="95" t="s">
        <v>81</v>
      </c>
      <c r="B186" s="37">
        <f>G178^2*B182</f>
        <v>195452.63322326978</v>
      </c>
      <c r="C186" s="38">
        <f>G178*G179*B182</f>
        <v>-195452.6332232698</v>
      </c>
      <c r="D186" s="38">
        <f>-(G178^2*B182)</f>
        <v>-195452.63322326978</v>
      </c>
      <c r="E186" s="39">
        <f>-(G178*G179*B182)</f>
        <v>195452.6332232698</v>
      </c>
      <c r="F186" s="88" t="s">
        <v>42</v>
      </c>
    </row>
    <row r="187" spans="1:7">
      <c r="A187" s="95"/>
      <c r="B187" s="40">
        <f>G178*G179*B182</f>
        <v>-195452.6332232698</v>
      </c>
      <c r="C187" s="34">
        <f>G179^2*B182</f>
        <v>195452.63322326983</v>
      </c>
      <c r="D187" s="34">
        <f>-(G178*G179*B182)</f>
        <v>195452.6332232698</v>
      </c>
      <c r="E187" s="41">
        <f>-(G179^2*B182)</f>
        <v>-195452.63322326983</v>
      </c>
      <c r="F187" s="88" t="s">
        <v>43</v>
      </c>
    </row>
    <row r="188" spans="1:7">
      <c r="A188" s="95"/>
      <c r="B188" s="40">
        <f>-(G178^2)*B182</f>
        <v>-195452.63322326978</v>
      </c>
      <c r="C188" s="34">
        <f>-(G178*G179*B182)</f>
        <v>195452.6332232698</v>
      </c>
      <c r="D188" s="34">
        <f>G178^2*B182</f>
        <v>195452.63322326978</v>
      </c>
      <c r="E188" s="41">
        <f>G178*G179*B182</f>
        <v>-195452.6332232698</v>
      </c>
      <c r="F188" s="88" t="s">
        <v>56</v>
      </c>
    </row>
    <row r="189" spans="1:7" ht="15.75" thickBot="1">
      <c r="A189" s="95"/>
      <c r="B189" s="42">
        <f>-(G178*G179)*B182</f>
        <v>195452.6332232698</v>
      </c>
      <c r="C189" s="43">
        <f>-(G179^2*B182)</f>
        <v>-195452.63322326983</v>
      </c>
      <c r="D189" s="43">
        <f>G178*G179*B182</f>
        <v>-195452.6332232698</v>
      </c>
      <c r="E189" s="44">
        <f>G179^2*B182</f>
        <v>195452.63322326983</v>
      </c>
      <c r="F189" s="88" t="s">
        <v>57</v>
      </c>
    </row>
    <row r="191" spans="1:7" s="20" customFormat="1">
      <c r="A191" s="20" t="s">
        <v>70</v>
      </c>
    </row>
    <row r="192" spans="1:7">
      <c r="A192" t="s">
        <v>6</v>
      </c>
      <c r="B192" s="23">
        <f>B177</f>
        <v>200000000</v>
      </c>
      <c r="C192" s="22" t="s">
        <v>8</v>
      </c>
      <c r="F192" t="s">
        <v>29</v>
      </c>
      <c r="G192">
        <v>90</v>
      </c>
    </row>
    <row r="193" spans="1:7">
      <c r="A193" t="s">
        <v>24</v>
      </c>
      <c r="B193" s="22">
        <f>B178</f>
        <v>9.3980000000000001E-3</v>
      </c>
      <c r="C193" s="22" t="s">
        <v>25</v>
      </c>
      <c r="F193" t="s">
        <v>30</v>
      </c>
      <c r="G193" s="27">
        <f>COS(RADIANS(G192))</f>
        <v>6.1257422745431001E-17</v>
      </c>
    </row>
    <row r="194" spans="1:7">
      <c r="A194" t="s">
        <v>11</v>
      </c>
      <c r="B194" s="28">
        <f>F18</f>
        <v>3.4</v>
      </c>
      <c r="C194" s="22" t="s">
        <v>12</v>
      </c>
      <c r="F194" t="s">
        <v>31</v>
      </c>
      <c r="G194" s="27">
        <f>SIN(RADIANS(G192))</f>
        <v>1</v>
      </c>
    </row>
    <row r="196" spans="1:7">
      <c r="B196" s="22" t="s">
        <v>39</v>
      </c>
      <c r="C196" s="22" t="s">
        <v>59</v>
      </c>
      <c r="D196" s="22"/>
    </row>
    <row r="197" spans="1:7">
      <c r="A197" s="94" t="s">
        <v>82</v>
      </c>
      <c r="B197" s="31">
        <f>$B$193*$B$192/$B$194</f>
        <v>552823.5294117647</v>
      </c>
      <c r="C197" s="31">
        <f>-$B$193*$B$192/$B$194</f>
        <v>-552823.5294117647</v>
      </c>
      <c r="D197" s="22" t="s">
        <v>39</v>
      </c>
    </row>
    <row r="198" spans="1:7">
      <c r="A198" s="94"/>
      <c r="B198" s="31">
        <f>-$B$193*$B$192/$B$194</f>
        <v>-552823.5294117647</v>
      </c>
      <c r="C198" s="31">
        <f>$B$193*$B$192/$B$194</f>
        <v>552823.5294117647</v>
      </c>
      <c r="D198" s="22" t="s">
        <v>59</v>
      </c>
    </row>
    <row r="201" spans="1:7" ht="15.75" thickBot="1">
      <c r="B201" s="88" t="s">
        <v>42</v>
      </c>
      <c r="C201" s="88" t="s">
        <v>43</v>
      </c>
      <c r="D201" s="88" t="s">
        <v>62</v>
      </c>
      <c r="E201" s="88" t="s">
        <v>63</v>
      </c>
      <c r="F201" s="88"/>
    </row>
    <row r="202" spans="1:7">
      <c r="A202" s="95" t="s">
        <v>83</v>
      </c>
      <c r="B202" s="37">
        <f>G193^2*B197</f>
        <v>2.0744547273878928E-27</v>
      </c>
      <c r="C202" s="38">
        <f>G193*G194*B197</f>
        <v>3.3864544644797678E-11</v>
      </c>
      <c r="D202" s="38">
        <f>-(G193^2*B197)</f>
        <v>-2.0744547273878928E-27</v>
      </c>
      <c r="E202" s="39">
        <f>-(G193*G194*B197)</f>
        <v>-3.3864544644797678E-11</v>
      </c>
      <c r="F202" s="88" t="s">
        <v>42</v>
      </c>
    </row>
    <row r="203" spans="1:7">
      <c r="A203" s="95"/>
      <c r="B203" s="40">
        <f>G193*G194*B197</f>
        <v>3.3864544644797678E-11</v>
      </c>
      <c r="C203" s="34">
        <f>G194^2*B197</f>
        <v>552823.5294117647</v>
      </c>
      <c r="D203" s="34">
        <f>-(G193*G194*B197)</f>
        <v>-3.3864544644797678E-11</v>
      </c>
      <c r="E203" s="41">
        <f>-(G194^2*B197)</f>
        <v>-552823.5294117647</v>
      </c>
      <c r="F203" s="88" t="s">
        <v>43</v>
      </c>
    </row>
    <row r="204" spans="1:7">
      <c r="A204" s="95"/>
      <c r="B204" s="40">
        <f>-(G193^2)*B197</f>
        <v>-2.0744547273878928E-27</v>
      </c>
      <c r="C204" s="34">
        <f>-(G193*G194*B197)</f>
        <v>-3.3864544644797678E-11</v>
      </c>
      <c r="D204" s="34">
        <f>G193^2*B197</f>
        <v>2.0744547273878928E-27</v>
      </c>
      <c r="E204" s="41">
        <f>G193*G194*B197</f>
        <v>3.3864544644797678E-11</v>
      </c>
      <c r="F204" s="88" t="s">
        <v>62</v>
      </c>
    </row>
    <row r="205" spans="1:7" ht="15.75" thickBot="1">
      <c r="A205" s="95"/>
      <c r="B205" s="42">
        <f>-(G193*G194)*B197</f>
        <v>-3.3864544644797678E-11</v>
      </c>
      <c r="C205" s="43">
        <f>-(G194^2*B197)</f>
        <v>-552823.5294117647</v>
      </c>
      <c r="D205" s="43">
        <f>G193*G194*B197</f>
        <v>3.3864544644797678E-11</v>
      </c>
      <c r="E205" s="44">
        <f>G194^2*B197</f>
        <v>552823.5294117647</v>
      </c>
      <c r="F205" s="88" t="s">
        <v>63</v>
      </c>
    </row>
    <row r="207" spans="1:7" s="20" customFormat="1">
      <c r="A207" s="20" t="s">
        <v>71</v>
      </c>
    </row>
    <row r="208" spans="1:7">
      <c r="A208" t="s">
        <v>6</v>
      </c>
      <c r="B208" s="23">
        <f>B192</f>
        <v>200000000</v>
      </c>
      <c r="C208" s="22" t="s">
        <v>8</v>
      </c>
      <c r="F208" t="s">
        <v>29</v>
      </c>
      <c r="G208">
        <v>135</v>
      </c>
    </row>
    <row r="209" spans="1:7">
      <c r="A209" t="s">
        <v>24</v>
      </c>
      <c r="B209" s="22">
        <f>B193</f>
        <v>9.3980000000000001E-3</v>
      </c>
      <c r="C209" s="22" t="s">
        <v>25</v>
      </c>
      <c r="F209" t="s">
        <v>30</v>
      </c>
      <c r="G209" s="27">
        <f>COS(RADIANS(G208))</f>
        <v>-0.70710678118654746</v>
      </c>
    </row>
    <row r="210" spans="1:7">
      <c r="A210" t="s">
        <v>11</v>
      </c>
      <c r="B210" s="28">
        <f>F18*SQRT(2)</f>
        <v>4.8083261120685235</v>
      </c>
      <c r="C210" s="22" t="s">
        <v>12</v>
      </c>
      <c r="F210" t="s">
        <v>31</v>
      </c>
      <c r="G210" s="27">
        <f>SIN(RADIANS(G208))</f>
        <v>0.70710678118654757</v>
      </c>
    </row>
    <row r="212" spans="1:7">
      <c r="B212" s="22" t="s">
        <v>44</v>
      </c>
      <c r="C212" s="22" t="s">
        <v>59</v>
      </c>
      <c r="D212" s="22"/>
    </row>
    <row r="213" spans="1:7">
      <c r="A213" s="94" t="s">
        <v>60</v>
      </c>
      <c r="B213" s="31">
        <f>$B$209*$B$208/$B$210</f>
        <v>390905.26644653961</v>
      </c>
      <c r="C213" s="31">
        <f>-$B$209*$B$208/$B$210</f>
        <v>-390905.26644653961</v>
      </c>
      <c r="D213" s="22" t="s">
        <v>44</v>
      </c>
    </row>
    <row r="214" spans="1:7">
      <c r="A214" s="94"/>
      <c r="B214" s="31">
        <f>-$B$209*$B$208/$B$210</f>
        <v>-390905.26644653961</v>
      </c>
      <c r="C214" s="31">
        <f>$B$209*$B$208/$B$210</f>
        <v>390905.26644653961</v>
      </c>
      <c r="D214" s="22" t="s">
        <v>59</v>
      </c>
    </row>
    <row r="216" spans="1:7" ht="15.75" thickBot="1">
      <c r="B216" s="88" t="s">
        <v>47</v>
      </c>
      <c r="C216" s="88" t="s">
        <v>48</v>
      </c>
      <c r="D216" s="88" t="s">
        <v>62</v>
      </c>
      <c r="E216" s="88" t="s">
        <v>63</v>
      </c>
      <c r="F216" s="88"/>
    </row>
    <row r="217" spans="1:7">
      <c r="A217" s="95" t="s">
        <v>64</v>
      </c>
      <c r="B217" s="37">
        <f>G209^2*B213</f>
        <v>195452.63322326978</v>
      </c>
      <c r="C217" s="38">
        <f>G209*G210*B213</f>
        <v>-195452.6332232698</v>
      </c>
      <c r="D217" s="38">
        <f>-(G209^2*B213)</f>
        <v>-195452.63322326978</v>
      </c>
      <c r="E217" s="39">
        <f>-(G209*G210*B213)</f>
        <v>195452.6332232698</v>
      </c>
      <c r="F217" s="88" t="s">
        <v>47</v>
      </c>
    </row>
    <row r="218" spans="1:7">
      <c r="A218" s="95"/>
      <c r="B218" s="40">
        <f>G209*G210*B213</f>
        <v>-195452.6332232698</v>
      </c>
      <c r="C218" s="34">
        <f>G210^2*B213</f>
        <v>195452.63322326983</v>
      </c>
      <c r="D218" s="34">
        <f>-(G209*G210*B213)</f>
        <v>195452.6332232698</v>
      </c>
      <c r="E218" s="41">
        <f>-(G210^2*B213)</f>
        <v>-195452.63322326983</v>
      </c>
      <c r="F218" s="88" t="s">
        <v>48</v>
      </c>
    </row>
    <row r="219" spans="1:7">
      <c r="A219" s="95"/>
      <c r="B219" s="40">
        <f>-(G209^2)*B213</f>
        <v>-195452.63322326978</v>
      </c>
      <c r="C219" s="34">
        <f>-(G209*G210*B213)</f>
        <v>195452.6332232698</v>
      </c>
      <c r="D219" s="34">
        <f>G209^2*B213</f>
        <v>195452.63322326978</v>
      </c>
      <c r="E219" s="41">
        <f>G209*G210*B213</f>
        <v>-195452.6332232698</v>
      </c>
      <c r="F219" s="88" t="s">
        <v>62</v>
      </c>
    </row>
    <row r="220" spans="1:7" ht="15.75" thickBot="1">
      <c r="A220" s="95"/>
      <c r="B220" s="42">
        <f>-(G209*G210)*B213</f>
        <v>195452.6332232698</v>
      </c>
      <c r="C220" s="43">
        <f>-(G210^2*B213)</f>
        <v>-195452.63322326983</v>
      </c>
      <c r="D220" s="43">
        <f>G209*G210*B213</f>
        <v>-195452.6332232698</v>
      </c>
      <c r="E220" s="44">
        <f>G210^2*B213</f>
        <v>195452.63322326983</v>
      </c>
      <c r="F220" s="88" t="s">
        <v>63</v>
      </c>
    </row>
    <row r="222" spans="1:7" s="20" customFormat="1">
      <c r="A222" s="20" t="s">
        <v>72</v>
      </c>
    </row>
    <row r="223" spans="1:7">
      <c r="A223" t="s">
        <v>6</v>
      </c>
      <c r="B223" s="23">
        <f>B208</f>
        <v>200000000</v>
      </c>
      <c r="C223" s="22" t="s">
        <v>8</v>
      </c>
      <c r="F223" t="s">
        <v>29</v>
      </c>
      <c r="G223">
        <v>90</v>
      </c>
    </row>
    <row r="224" spans="1:7">
      <c r="A224" t="s">
        <v>24</v>
      </c>
      <c r="B224" s="22">
        <f>B209</f>
        <v>9.3980000000000001E-3</v>
      </c>
      <c r="C224" s="22" t="s">
        <v>25</v>
      </c>
      <c r="F224" t="s">
        <v>30</v>
      </c>
      <c r="G224" s="27">
        <f>COS(RADIANS(G223))</f>
        <v>6.1257422745431001E-17</v>
      </c>
    </row>
    <row r="225" spans="1:7">
      <c r="A225" t="s">
        <v>11</v>
      </c>
      <c r="B225" s="28">
        <f>F18</f>
        <v>3.4</v>
      </c>
      <c r="C225" s="22" t="s">
        <v>12</v>
      </c>
      <c r="F225" t="s">
        <v>31</v>
      </c>
      <c r="G225" s="27">
        <f>SIN(RADIANS(G223))</f>
        <v>1</v>
      </c>
    </row>
    <row r="227" spans="1:7">
      <c r="B227" s="22" t="s">
        <v>44</v>
      </c>
      <c r="C227" s="22" t="s">
        <v>75</v>
      </c>
      <c r="D227" s="22"/>
    </row>
    <row r="228" spans="1:7">
      <c r="A228" s="94" t="s">
        <v>60</v>
      </c>
      <c r="B228" s="31">
        <f>$B$224*$B$223/$B$225</f>
        <v>552823.5294117647</v>
      </c>
      <c r="C228" s="31">
        <f>-$B$224*$B$223/$B$225</f>
        <v>-552823.5294117647</v>
      </c>
      <c r="D228" s="22" t="s">
        <v>44</v>
      </c>
    </row>
    <row r="229" spans="1:7">
      <c r="A229" s="94"/>
      <c r="B229" s="31">
        <f>-$B$224*$B$223/$B$225</f>
        <v>-552823.5294117647</v>
      </c>
      <c r="C229" s="31">
        <f>$B$224*$B$223/$B$225</f>
        <v>552823.5294117647</v>
      </c>
      <c r="D229" s="22" t="s">
        <v>75</v>
      </c>
    </row>
    <row r="231" spans="1:7" ht="15.75" thickBot="1">
      <c r="B231" s="88" t="s">
        <v>47</v>
      </c>
      <c r="C231" s="88" t="s">
        <v>48</v>
      </c>
      <c r="D231" s="88" t="s">
        <v>77</v>
      </c>
      <c r="E231" s="88" t="s">
        <v>76</v>
      </c>
      <c r="F231" s="88"/>
    </row>
    <row r="232" spans="1:7">
      <c r="A232" s="95" t="s">
        <v>64</v>
      </c>
      <c r="B232" s="37">
        <f>G224^2*B228</f>
        <v>2.0744547273878928E-27</v>
      </c>
      <c r="C232" s="38">
        <f>G224*G225*B228</f>
        <v>3.3864544644797678E-11</v>
      </c>
      <c r="D232" s="38">
        <f>-(G224^2*B228)</f>
        <v>-2.0744547273878928E-27</v>
      </c>
      <c r="E232" s="39">
        <f>-(G224*G225*B228)</f>
        <v>-3.3864544644797678E-11</v>
      </c>
      <c r="F232" s="88" t="s">
        <v>47</v>
      </c>
    </row>
    <row r="233" spans="1:7">
      <c r="A233" s="95"/>
      <c r="B233" s="40">
        <f>G224*G225*B228</f>
        <v>3.3864544644797678E-11</v>
      </c>
      <c r="C233" s="34">
        <f>G225^2*B228</f>
        <v>552823.5294117647</v>
      </c>
      <c r="D233" s="34">
        <f>-(G224*G225*B228)</f>
        <v>-3.3864544644797678E-11</v>
      </c>
      <c r="E233" s="41">
        <f>-(G225^2*B228)</f>
        <v>-552823.5294117647</v>
      </c>
      <c r="F233" s="88" t="s">
        <v>48</v>
      </c>
    </row>
    <row r="234" spans="1:7">
      <c r="A234" s="95"/>
      <c r="B234" s="40">
        <f>-(G224^2)*B228</f>
        <v>-2.0744547273878928E-27</v>
      </c>
      <c r="C234" s="34">
        <f>-(G224*G225*B228)</f>
        <v>-3.3864544644797678E-11</v>
      </c>
      <c r="D234" s="34">
        <f>G224^2*B228</f>
        <v>2.0744547273878928E-27</v>
      </c>
      <c r="E234" s="41">
        <f>G224*G225*B228</f>
        <v>3.3864544644797678E-11</v>
      </c>
      <c r="F234" s="88" t="s">
        <v>77</v>
      </c>
    </row>
    <row r="235" spans="1:7" ht="15.75" thickBot="1">
      <c r="A235" s="95"/>
      <c r="B235" s="42">
        <f>-(G224*G225)*B228</f>
        <v>-3.3864544644797678E-11</v>
      </c>
      <c r="C235" s="43">
        <f>-(G225^2*B228)</f>
        <v>-552823.5294117647</v>
      </c>
      <c r="D235" s="43">
        <f>G224*G225*B228</f>
        <v>3.3864544644797678E-11</v>
      </c>
      <c r="E235" s="44">
        <f>G225^2*B228</f>
        <v>552823.5294117647</v>
      </c>
      <c r="F235" s="88" t="s">
        <v>76</v>
      </c>
    </row>
    <row r="237" spans="1:7" s="32" customFormat="1">
      <c r="A237" s="32" t="s">
        <v>86</v>
      </c>
    </row>
    <row r="238" spans="1:7">
      <c r="A238" s="22" t="s">
        <v>88</v>
      </c>
      <c r="B238" s="22" t="s">
        <v>89</v>
      </c>
      <c r="C238" s="22" t="s">
        <v>90</v>
      </c>
      <c r="D238" s="22" t="s">
        <v>87</v>
      </c>
      <c r="E238" s="22" t="s">
        <v>91</v>
      </c>
      <c r="F238" s="22" t="s">
        <v>92</v>
      </c>
      <c r="G238" s="22" t="s">
        <v>93</v>
      </c>
    </row>
    <row r="239" spans="1:7">
      <c r="A239" s="33" t="s">
        <v>94</v>
      </c>
      <c r="B239" s="33" t="s">
        <v>95</v>
      </c>
      <c r="C239" s="33" t="s">
        <v>96</v>
      </c>
      <c r="D239" s="33" t="s">
        <v>97</v>
      </c>
      <c r="E239" s="33" t="s">
        <v>98</v>
      </c>
      <c r="F239" s="33" t="s">
        <v>99</v>
      </c>
      <c r="G239" s="33" t="s">
        <v>100</v>
      </c>
    </row>
    <row r="241" spans="1:12">
      <c r="A241" t="s">
        <v>101</v>
      </c>
    </row>
    <row r="242" spans="1:12">
      <c r="A242" t="s">
        <v>102</v>
      </c>
    </row>
    <row r="243" spans="1:12">
      <c r="B243" s="22" t="s">
        <v>42</v>
      </c>
      <c r="C243" s="22" t="s">
        <v>43</v>
      </c>
      <c r="D243" s="22" t="s">
        <v>47</v>
      </c>
      <c r="E243" s="22" t="s">
        <v>48</v>
      </c>
      <c r="F243" s="22" t="s">
        <v>56</v>
      </c>
      <c r="G243" s="22" t="s">
        <v>57</v>
      </c>
      <c r="H243" s="22" t="s">
        <v>62</v>
      </c>
      <c r="I243" s="22" t="s">
        <v>63</v>
      </c>
      <c r="J243" s="22" t="s">
        <v>77</v>
      </c>
      <c r="K243" s="22" t="s">
        <v>76</v>
      </c>
    </row>
    <row r="244" spans="1:12">
      <c r="A244" s="94" t="s">
        <v>32</v>
      </c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22" t="str">
        <f t="array" ref="L244:L253">TRANSPOSE(B243:K243)</f>
        <v>D3x</v>
      </c>
    </row>
    <row r="245" spans="1:12">
      <c r="A245" s="94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22" t="str">
        <v>D3y</v>
      </c>
    </row>
    <row r="246" spans="1:12">
      <c r="A246" s="94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22" t="str">
        <v>D4x</v>
      </c>
    </row>
    <row r="247" spans="1:12">
      <c r="A247" s="94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22" t="str">
        <v>D4y</v>
      </c>
    </row>
    <row r="248" spans="1:12">
      <c r="A248" s="94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22" t="str">
        <v>D6x</v>
      </c>
    </row>
    <row r="249" spans="1:12">
      <c r="A249" s="94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22" t="str">
        <v>D6y</v>
      </c>
    </row>
    <row r="250" spans="1:12">
      <c r="A250" s="94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22" t="str">
        <v>D7x</v>
      </c>
    </row>
    <row r="251" spans="1:12">
      <c r="A251" s="94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22" t="str">
        <v>D7y</v>
      </c>
    </row>
    <row r="252" spans="1:12">
      <c r="A252" s="94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22" t="str">
        <v>D8x</v>
      </c>
    </row>
    <row r="253" spans="1:12">
      <c r="A253" s="94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22" t="str">
        <v>D8y</v>
      </c>
    </row>
    <row r="256" spans="1:12">
      <c r="B256" s="22" t="s">
        <v>42</v>
      </c>
      <c r="C256" s="22" t="s">
        <v>43</v>
      </c>
      <c r="D256" s="22" t="s">
        <v>47</v>
      </c>
      <c r="E256" s="22" t="s">
        <v>48</v>
      </c>
      <c r="F256" s="22" t="s">
        <v>56</v>
      </c>
      <c r="G256" s="22" t="s">
        <v>57</v>
      </c>
      <c r="H256" s="22" t="s">
        <v>62</v>
      </c>
      <c r="I256" s="22" t="s">
        <v>63</v>
      </c>
      <c r="J256" s="22" t="s">
        <v>77</v>
      </c>
      <c r="K256" s="22" t="s">
        <v>76</v>
      </c>
    </row>
    <row r="257" spans="1:12">
      <c r="A257" s="94" t="s">
        <v>41</v>
      </c>
      <c r="B257" s="31">
        <f>D80</f>
        <v>552823.5294117647</v>
      </c>
      <c r="C257" s="47">
        <f>E80</f>
        <v>0</v>
      </c>
      <c r="D257" s="45"/>
      <c r="E257" s="45"/>
      <c r="F257" s="45"/>
      <c r="G257" s="45"/>
      <c r="H257" s="45"/>
      <c r="I257" s="45"/>
      <c r="J257" s="45"/>
      <c r="K257" s="45"/>
      <c r="L257" s="22" t="str">
        <f t="array" ref="L257:L266">TRANSPOSE(B256:K256)</f>
        <v>D3x</v>
      </c>
    </row>
    <row r="258" spans="1:12">
      <c r="A258" s="94"/>
      <c r="B258" s="47">
        <f>D81</f>
        <v>0</v>
      </c>
      <c r="C258" s="47">
        <f>E81</f>
        <v>0</v>
      </c>
      <c r="D258" s="45"/>
      <c r="E258" s="45"/>
      <c r="F258" s="45"/>
      <c r="G258" s="45"/>
      <c r="H258" s="45"/>
      <c r="I258" s="45"/>
      <c r="J258" s="45"/>
      <c r="K258" s="45"/>
      <c r="L258" s="22" t="str">
        <v>D3y</v>
      </c>
    </row>
    <row r="259" spans="1:12">
      <c r="A259" s="94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22" t="str">
        <v>D4x</v>
      </c>
    </row>
    <row r="260" spans="1:12">
      <c r="A260" s="94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22" t="str">
        <v>D4y</v>
      </c>
    </row>
    <row r="261" spans="1:12">
      <c r="A261" s="94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22" t="str">
        <v>D6x</v>
      </c>
    </row>
    <row r="262" spans="1:12">
      <c r="A262" s="94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22" t="str">
        <v>D6y</v>
      </c>
    </row>
    <row r="263" spans="1:12">
      <c r="A263" s="94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22" t="str">
        <v>D7x</v>
      </c>
    </row>
    <row r="264" spans="1:12">
      <c r="A264" s="94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22" t="str">
        <v>D7y</v>
      </c>
    </row>
    <row r="265" spans="1:12">
      <c r="A265" s="94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22" t="str">
        <v>D8x</v>
      </c>
    </row>
    <row r="266" spans="1:12">
      <c r="A266" s="94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22" t="str">
        <v>D8y</v>
      </c>
    </row>
    <row r="268" spans="1:12">
      <c r="B268" s="22" t="s">
        <v>42</v>
      </c>
      <c r="C268" s="22" t="s">
        <v>43</v>
      </c>
      <c r="D268" s="22" t="s">
        <v>47</v>
      </c>
      <c r="E268" s="22" t="s">
        <v>48</v>
      </c>
      <c r="F268" s="22" t="s">
        <v>56</v>
      </c>
      <c r="G268" s="22" t="s">
        <v>57</v>
      </c>
      <c r="H268" s="22" t="s">
        <v>62</v>
      </c>
      <c r="I268" s="22" t="s">
        <v>63</v>
      </c>
      <c r="J268" s="22" t="s">
        <v>77</v>
      </c>
      <c r="K268" s="22" t="s">
        <v>76</v>
      </c>
    </row>
    <row r="269" spans="1:12">
      <c r="A269" s="94" t="s">
        <v>46</v>
      </c>
      <c r="B269" s="31">
        <f>B93</f>
        <v>552823.5294117647</v>
      </c>
      <c r="C269" s="47">
        <f t="shared" ref="C269:E269" si="0">C93</f>
        <v>0</v>
      </c>
      <c r="D269" s="31">
        <f t="shared" si="0"/>
        <v>-552823.5294117647</v>
      </c>
      <c r="E269" s="47">
        <f t="shared" si="0"/>
        <v>0</v>
      </c>
      <c r="F269" s="45"/>
      <c r="G269" s="45"/>
      <c r="H269" s="45"/>
      <c r="I269" s="45"/>
      <c r="J269" s="45"/>
      <c r="K269" s="45"/>
      <c r="L269" s="22" t="str">
        <f t="array" ref="L269:L278">TRANSPOSE(B268:K268)</f>
        <v>D3x</v>
      </c>
    </row>
    <row r="270" spans="1:12">
      <c r="A270" s="94"/>
      <c r="B270" s="47">
        <f t="shared" ref="B270:E272" si="1">B94</f>
        <v>0</v>
      </c>
      <c r="C270" s="47">
        <f t="shared" si="1"/>
        <v>0</v>
      </c>
      <c r="D270" s="47">
        <f t="shared" si="1"/>
        <v>0</v>
      </c>
      <c r="E270" s="47">
        <f t="shared" si="1"/>
        <v>0</v>
      </c>
      <c r="F270" s="45"/>
      <c r="G270" s="45"/>
      <c r="H270" s="45"/>
      <c r="I270" s="45"/>
      <c r="J270" s="45"/>
      <c r="K270" s="45"/>
      <c r="L270" s="22" t="str">
        <v>D3y</v>
      </c>
    </row>
    <row r="271" spans="1:12">
      <c r="A271" s="94"/>
      <c r="B271" s="31">
        <f t="shared" si="1"/>
        <v>-552823.5294117647</v>
      </c>
      <c r="C271" s="47">
        <f t="shared" si="1"/>
        <v>0</v>
      </c>
      <c r="D271" s="31">
        <f t="shared" si="1"/>
        <v>552823.5294117647</v>
      </c>
      <c r="E271" s="47">
        <f t="shared" si="1"/>
        <v>0</v>
      </c>
      <c r="F271" s="45"/>
      <c r="G271" s="45"/>
      <c r="H271" s="45"/>
      <c r="I271" s="45"/>
      <c r="J271" s="45"/>
      <c r="K271" s="45"/>
      <c r="L271" s="22" t="str">
        <v>D4x</v>
      </c>
    </row>
    <row r="272" spans="1:12">
      <c r="A272" s="94"/>
      <c r="B272" s="47">
        <f t="shared" si="1"/>
        <v>0</v>
      </c>
      <c r="C272" s="47">
        <f t="shared" si="1"/>
        <v>0</v>
      </c>
      <c r="D272" s="47">
        <f t="shared" si="1"/>
        <v>0</v>
      </c>
      <c r="E272" s="47">
        <f t="shared" si="1"/>
        <v>0</v>
      </c>
      <c r="F272" s="45"/>
      <c r="G272" s="45"/>
      <c r="H272" s="45"/>
      <c r="I272" s="45"/>
      <c r="J272" s="45"/>
      <c r="K272" s="45"/>
      <c r="L272" s="22" t="str">
        <v>D4y</v>
      </c>
    </row>
    <row r="273" spans="1:12">
      <c r="A273" s="94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22" t="str">
        <v>D6x</v>
      </c>
    </row>
    <row r="274" spans="1:12">
      <c r="A274" s="94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22" t="str">
        <v>D6y</v>
      </c>
    </row>
    <row r="275" spans="1:12">
      <c r="A275" s="94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22" t="str">
        <v>D7x</v>
      </c>
    </row>
    <row r="276" spans="1:12">
      <c r="A276" s="94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22" t="str">
        <v>D7y</v>
      </c>
    </row>
    <row r="277" spans="1:12">
      <c r="A277" s="94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22" t="str">
        <v>D8x</v>
      </c>
    </row>
    <row r="278" spans="1:12">
      <c r="A278" s="94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22" t="str">
        <v>D8y</v>
      </c>
    </row>
    <row r="280" spans="1:12">
      <c r="B280" s="22" t="s">
        <v>42</v>
      </c>
      <c r="C280" s="22" t="s">
        <v>43</v>
      </c>
      <c r="D280" s="22" t="s">
        <v>47</v>
      </c>
      <c r="E280" s="22" t="s">
        <v>48</v>
      </c>
      <c r="F280" s="22" t="s">
        <v>56</v>
      </c>
      <c r="G280" s="22" t="s">
        <v>57</v>
      </c>
      <c r="H280" s="22" t="s">
        <v>62</v>
      </c>
      <c r="I280" s="22" t="s">
        <v>63</v>
      </c>
      <c r="J280" s="22" t="s">
        <v>77</v>
      </c>
      <c r="K280" s="22" t="s">
        <v>76</v>
      </c>
    </row>
    <row r="281" spans="1:12">
      <c r="A281" s="94" t="s">
        <v>51</v>
      </c>
      <c r="B281" s="31"/>
      <c r="C281" s="47"/>
      <c r="D281" s="31"/>
      <c r="E281" s="47"/>
      <c r="F281" s="45"/>
      <c r="G281" s="45"/>
      <c r="H281" s="45"/>
      <c r="I281" s="45"/>
      <c r="J281" s="45"/>
      <c r="K281" s="45"/>
      <c r="L281" s="22" t="str">
        <f t="array" ref="L281:L290">TRANSPOSE(B280:K280)</f>
        <v>D3x</v>
      </c>
    </row>
    <row r="282" spans="1:12">
      <c r="A282" s="94"/>
      <c r="B282" s="47"/>
      <c r="C282" s="47"/>
      <c r="D282" s="47"/>
      <c r="E282" s="47"/>
      <c r="F282" s="45"/>
      <c r="G282" s="45"/>
      <c r="H282" s="45"/>
      <c r="I282" s="45"/>
      <c r="J282" s="45"/>
      <c r="K282" s="45"/>
      <c r="L282" s="22" t="str">
        <v>D3y</v>
      </c>
    </row>
    <row r="283" spans="1:12">
      <c r="A283" s="94"/>
      <c r="B283" s="31"/>
      <c r="C283" s="47"/>
      <c r="D283" s="31"/>
      <c r="E283" s="47"/>
      <c r="F283" s="45"/>
      <c r="G283" s="45"/>
      <c r="H283" s="45"/>
      <c r="I283" s="45"/>
      <c r="J283" s="45"/>
      <c r="K283" s="45"/>
      <c r="L283" s="22" t="str">
        <v>D4x</v>
      </c>
    </row>
    <row r="284" spans="1:12">
      <c r="A284" s="94"/>
      <c r="B284" s="47"/>
      <c r="C284" s="47"/>
      <c r="D284" s="47"/>
      <c r="E284" s="47"/>
      <c r="F284" s="45"/>
      <c r="G284" s="45"/>
      <c r="H284" s="45"/>
      <c r="I284" s="45"/>
      <c r="J284" s="45"/>
      <c r="K284" s="45"/>
      <c r="L284" s="22" t="str">
        <v>D4y</v>
      </c>
    </row>
    <row r="285" spans="1:12">
      <c r="A285" s="94"/>
      <c r="B285" s="45"/>
      <c r="C285" s="45"/>
      <c r="D285" s="45"/>
      <c r="E285" s="45"/>
      <c r="F285" s="31">
        <f>D113</f>
        <v>552823.5294117647</v>
      </c>
      <c r="G285" s="47">
        <f>E113</f>
        <v>0</v>
      </c>
      <c r="H285" s="45"/>
      <c r="I285" s="45"/>
      <c r="J285" s="45"/>
      <c r="K285" s="45"/>
      <c r="L285" s="22" t="str">
        <v>D6x</v>
      </c>
    </row>
    <row r="286" spans="1:12">
      <c r="A286" s="94"/>
      <c r="B286" s="45"/>
      <c r="C286" s="45"/>
      <c r="D286" s="45"/>
      <c r="E286" s="45"/>
      <c r="F286" s="47">
        <f>D114</f>
        <v>0</v>
      </c>
      <c r="G286" s="47">
        <f>E114</f>
        <v>0</v>
      </c>
      <c r="H286" s="45"/>
      <c r="I286" s="45"/>
      <c r="J286" s="45"/>
      <c r="K286" s="45"/>
      <c r="L286" s="22" t="str">
        <v>D6y</v>
      </c>
    </row>
    <row r="287" spans="1:12">
      <c r="A287" s="94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22" t="str">
        <v>D7x</v>
      </c>
    </row>
    <row r="288" spans="1:12">
      <c r="A288" s="94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22" t="str">
        <v>D7y</v>
      </c>
    </row>
    <row r="289" spans="1:12">
      <c r="A289" s="94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22" t="str">
        <v>D8x</v>
      </c>
    </row>
    <row r="290" spans="1:12">
      <c r="A290" s="94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22" t="str">
        <v>D8y</v>
      </c>
    </row>
    <row r="292" spans="1:12">
      <c r="B292" s="22" t="s">
        <v>42</v>
      </c>
      <c r="C292" s="22" t="s">
        <v>43</v>
      </c>
      <c r="D292" s="22" t="s">
        <v>47</v>
      </c>
      <c r="E292" s="22" t="s">
        <v>48</v>
      </c>
      <c r="F292" s="22" t="s">
        <v>56</v>
      </c>
      <c r="G292" s="22" t="s">
        <v>57</v>
      </c>
      <c r="H292" s="22" t="s">
        <v>62</v>
      </c>
      <c r="I292" s="22" t="s">
        <v>63</v>
      </c>
      <c r="J292" s="22" t="s">
        <v>77</v>
      </c>
      <c r="K292" s="22" t="s">
        <v>76</v>
      </c>
    </row>
    <row r="293" spans="1:12">
      <c r="A293" s="94" t="s">
        <v>58</v>
      </c>
      <c r="B293" s="31"/>
      <c r="C293" s="47"/>
      <c r="D293" s="31"/>
      <c r="E293" s="47"/>
      <c r="F293" s="45"/>
      <c r="G293" s="45"/>
      <c r="H293" s="45"/>
      <c r="I293" s="45"/>
      <c r="J293" s="45"/>
      <c r="K293" s="45"/>
      <c r="L293" s="22" t="str">
        <f t="array" ref="L293:L302">TRANSPOSE(B292:K292)</f>
        <v>D3x</v>
      </c>
    </row>
    <row r="294" spans="1:12">
      <c r="A294" s="94"/>
      <c r="B294" s="47"/>
      <c r="C294" s="47"/>
      <c r="D294" s="47"/>
      <c r="E294" s="47"/>
      <c r="F294" s="45"/>
      <c r="G294" s="45"/>
      <c r="H294" s="45"/>
      <c r="I294" s="45"/>
      <c r="J294" s="45"/>
      <c r="K294" s="45"/>
      <c r="L294" s="22" t="str">
        <v>D3y</v>
      </c>
    </row>
    <row r="295" spans="1:12">
      <c r="A295" s="94"/>
      <c r="B295" s="31"/>
      <c r="C295" s="47"/>
      <c r="D295" s="31"/>
      <c r="E295" s="47"/>
      <c r="F295" s="45"/>
      <c r="G295" s="45"/>
      <c r="H295" s="45"/>
      <c r="I295" s="45"/>
      <c r="J295" s="45"/>
      <c r="K295" s="45"/>
      <c r="L295" s="22" t="str">
        <v>D4x</v>
      </c>
    </row>
    <row r="296" spans="1:12">
      <c r="A296" s="94"/>
      <c r="B296" s="47"/>
      <c r="C296" s="47"/>
      <c r="D296" s="47"/>
      <c r="E296" s="47"/>
      <c r="F296" s="45"/>
      <c r="G296" s="45"/>
      <c r="H296" s="45"/>
      <c r="I296" s="45"/>
      <c r="J296" s="45"/>
      <c r="K296" s="45"/>
      <c r="L296" s="22" t="str">
        <v>D4y</v>
      </c>
    </row>
    <row r="297" spans="1:12">
      <c r="A297" s="94"/>
      <c r="B297" s="45"/>
      <c r="C297" s="45"/>
      <c r="D297" s="45"/>
      <c r="E297" s="45"/>
      <c r="F297" s="31">
        <f>B126</f>
        <v>552823.5294117647</v>
      </c>
      <c r="G297" s="47">
        <f t="shared" ref="G297:I300" si="2">C126</f>
        <v>0</v>
      </c>
      <c r="H297" s="31">
        <f t="shared" si="2"/>
        <v>-552823.5294117647</v>
      </c>
      <c r="I297" s="47">
        <f t="shared" si="2"/>
        <v>0</v>
      </c>
      <c r="J297" s="45"/>
      <c r="K297" s="45"/>
      <c r="L297" s="22" t="str">
        <v>D6x</v>
      </c>
    </row>
    <row r="298" spans="1:12">
      <c r="A298" s="94"/>
      <c r="B298" s="45"/>
      <c r="C298" s="45"/>
      <c r="D298" s="45"/>
      <c r="E298" s="45"/>
      <c r="F298" s="47">
        <f t="shared" ref="F298:F300" si="3">B127</f>
        <v>0</v>
      </c>
      <c r="G298" s="47">
        <f t="shared" si="2"/>
        <v>0</v>
      </c>
      <c r="H298" s="47">
        <f t="shared" si="2"/>
        <v>0</v>
      </c>
      <c r="I298" s="47">
        <f t="shared" si="2"/>
        <v>0</v>
      </c>
      <c r="J298" s="45"/>
      <c r="K298" s="45"/>
      <c r="L298" s="22" t="str">
        <v>D6y</v>
      </c>
    </row>
    <row r="299" spans="1:12">
      <c r="A299" s="94"/>
      <c r="B299" s="45"/>
      <c r="C299" s="45"/>
      <c r="D299" s="45"/>
      <c r="E299" s="45"/>
      <c r="F299" s="31">
        <f t="shared" si="3"/>
        <v>-552823.5294117647</v>
      </c>
      <c r="G299" s="47">
        <f t="shared" si="2"/>
        <v>0</v>
      </c>
      <c r="H299" s="31">
        <f t="shared" si="2"/>
        <v>552823.5294117647</v>
      </c>
      <c r="I299" s="47">
        <f t="shared" si="2"/>
        <v>0</v>
      </c>
      <c r="J299" s="45"/>
      <c r="K299" s="45"/>
      <c r="L299" s="22" t="str">
        <v>D7x</v>
      </c>
    </row>
    <row r="300" spans="1:12">
      <c r="A300" s="94"/>
      <c r="B300" s="45"/>
      <c r="C300" s="45"/>
      <c r="D300" s="45"/>
      <c r="E300" s="45"/>
      <c r="F300" s="47">
        <f t="shared" si="3"/>
        <v>0</v>
      </c>
      <c r="G300" s="47">
        <f t="shared" si="2"/>
        <v>0</v>
      </c>
      <c r="H300" s="47">
        <f t="shared" si="2"/>
        <v>0</v>
      </c>
      <c r="I300" s="47">
        <f t="shared" si="2"/>
        <v>0</v>
      </c>
      <c r="J300" s="45"/>
      <c r="K300" s="45"/>
      <c r="L300" s="22" t="str">
        <v>D7y</v>
      </c>
    </row>
    <row r="301" spans="1:12">
      <c r="A301" s="94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22" t="str">
        <v>D8x</v>
      </c>
    </row>
    <row r="302" spans="1:12">
      <c r="A302" s="94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22" t="str">
        <v>D8y</v>
      </c>
    </row>
    <row r="304" spans="1:12">
      <c r="B304" s="22" t="s">
        <v>42</v>
      </c>
      <c r="C304" s="22" t="s">
        <v>43</v>
      </c>
      <c r="D304" s="22" t="s">
        <v>47</v>
      </c>
      <c r="E304" s="22" t="s">
        <v>48</v>
      </c>
      <c r="F304" s="22" t="s">
        <v>56</v>
      </c>
      <c r="G304" s="22" t="s">
        <v>57</v>
      </c>
      <c r="H304" s="22" t="s">
        <v>62</v>
      </c>
      <c r="I304" s="22" t="s">
        <v>63</v>
      </c>
      <c r="J304" s="22" t="s">
        <v>77</v>
      </c>
      <c r="K304" s="22" t="s">
        <v>76</v>
      </c>
    </row>
    <row r="305" spans="1:12">
      <c r="A305" s="94" t="s">
        <v>64</v>
      </c>
      <c r="B305" s="31"/>
      <c r="C305" s="47"/>
      <c r="D305" s="31"/>
      <c r="E305" s="47"/>
      <c r="F305" s="45"/>
      <c r="G305" s="45"/>
      <c r="H305" s="45"/>
      <c r="I305" s="45"/>
      <c r="J305" s="45"/>
      <c r="K305" s="45"/>
      <c r="L305" s="22" t="str">
        <f t="array" ref="L305:L314">TRANSPOSE(B304:K304)</f>
        <v>D3x</v>
      </c>
    </row>
    <row r="306" spans="1:12">
      <c r="A306" s="94"/>
      <c r="B306" s="47"/>
      <c r="C306" s="47"/>
      <c r="D306" s="47"/>
      <c r="E306" s="47"/>
      <c r="F306" s="45"/>
      <c r="G306" s="45"/>
      <c r="H306" s="45"/>
      <c r="I306" s="45"/>
      <c r="J306" s="45"/>
      <c r="K306" s="45"/>
      <c r="L306" s="22" t="str">
        <v>D3y</v>
      </c>
    </row>
    <row r="307" spans="1:12">
      <c r="A307" s="94"/>
      <c r="B307" s="31"/>
      <c r="C307" s="47"/>
      <c r="D307" s="31"/>
      <c r="E307" s="47"/>
      <c r="F307" s="45"/>
      <c r="G307" s="45"/>
      <c r="H307" s="45"/>
      <c r="I307" s="45"/>
      <c r="J307" s="45"/>
      <c r="K307" s="45"/>
      <c r="L307" s="22" t="str">
        <v>D4x</v>
      </c>
    </row>
    <row r="308" spans="1:12">
      <c r="A308" s="94"/>
      <c r="B308" s="47"/>
      <c r="C308" s="47"/>
      <c r="D308" s="47"/>
      <c r="E308" s="47"/>
      <c r="F308" s="45"/>
      <c r="G308" s="45"/>
      <c r="H308" s="45"/>
      <c r="I308" s="45"/>
      <c r="J308" s="45"/>
      <c r="K308" s="45"/>
      <c r="L308" s="22" t="str">
        <v>D4y</v>
      </c>
    </row>
    <row r="309" spans="1:12">
      <c r="A309" s="94"/>
      <c r="B309" s="45"/>
      <c r="C309" s="45"/>
      <c r="D309" s="45"/>
      <c r="E309" s="45"/>
      <c r="F309" s="31"/>
      <c r="G309" s="47"/>
      <c r="H309" s="31"/>
      <c r="I309" s="47"/>
      <c r="J309" s="45"/>
      <c r="K309" s="45"/>
      <c r="L309" s="22" t="str">
        <v>D6x</v>
      </c>
    </row>
    <row r="310" spans="1:12">
      <c r="A310" s="94"/>
      <c r="B310" s="45"/>
      <c r="C310" s="45"/>
      <c r="D310" s="45"/>
      <c r="E310" s="45"/>
      <c r="F310" s="47"/>
      <c r="G310" s="47"/>
      <c r="H310" s="47"/>
      <c r="I310" s="47"/>
      <c r="J310" s="45"/>
      <c r="K310" s="45"/>
      <c r="L310" s="22" t="str">
        <v>D6y</v>
      </c>
    </row>
    <row r="311" spans="1:12">
      <c r="A311" s="94"/>
      <c r="B311" s="45"/>
      <c r="C311" s="45"/>
      <c r="D311" s="45"/>
      <c r="E311" s="45"/>
      <c r="F311" s="31"/>
      <c r="G311" s="47"/>
      <c r="H311" s="31">
        <f>B141</f>
        <v>552823.5294117647</v>
      </c>
      <c r="I311" s="47">
        <f t="shared" ref="I311:K314" si="4">C141</f>
        <v>0</v>
      </c>
      <c r="J311" s="31">
        <f t="shared" si="4"/>
        <v>-552823.5294117647</v>
      </c>
      <c r="K311" s="47">
        <f t="shared" si="4"/>
        <v>0</v>
      </c>
      <c r="L311" s="22" t="str">
        <v>D7x</v>
      </c>
    </row>
    <row r="312" spans="1:12">
      <c r="A312" s="94"/>
      <c r="B312" s="45"/>
      <c r="C312" s="45"/>
      <c r="D312" s="45"/>
      <c r="E312" s="45"/>
      <c r="F312" s="47"/>
      <c r="G312" s="47"/>
      <c r="H312" s="47">
        <f t="shared" ref="H312:H314" si="5">B142</f>
        <v>0</v>
      </c>
      <c r="I312" s="47">
        <f t="shared" si="4"/>
        <v>0</v>
      </c>
      <c r="J312" s="47">
        <f t="shared" si="4"/>
        <v>0</v>
      </c>
      <c r="K312" s="47">
        <f t="shared" si="4"/>
        <v>0</v>
      </c>
      <c r="L312" s="22" t="str">
        <v>D7y</v>
      </c>
    </row>
    <row r="313" spans="1:12">
      <c r="A313" s="94"/>
      <c r="B313" s="45"/>
      <c r="C313" s="45"/>
      <c r="D313" s="45"/>
      <c r="E313" s="45"/>
      <c r="F313" s="45"/>
      <c r="G313" s="45"/>
      <c r="H313" s="31">
        <f t="shared" si="5"/>
        <v>-552823.5294117647</v>
      </c>
      <c r="I313" s="47">
        <f t="shared" si="4"/>
        <v>0</v>
      </c>
      <c r="J313" s="31">
        <f t="shared" si="4"/>
        <v>552823.5294117647</v>
      </c>
      <c r="K313" s="47">
        <f t="shared" si="4"/>
        <v>0</v>
      </c>
      <c r="L313" s="22" t="str">
        <v>D8x</v>
      </c>
    </row>
    <row r="314" spans="1:12">
      <c r="A314" s="94"/>
      <c r="B314" s="45"/>
      <c r="C314" s="45"/>
      <c r="D314" s="45"/>
      <c r="E314" s="45"/>
      <c r="F314" s="45"/>
      <c r="G314" s="45"/>
      <c r="H314" s="47">
        <f t="shared" si="5"/>
        <v>0</v>
      </c>
      <c r="I314" s="47">
        <f t="shared" si="4"/>
        <v>0</v>
      </c>
      <c r="J314" s="47">
        <f t="shared" si="4"/>
        <v>0</v>
      </c>
      <c r="K314" s="47">
        <f t="shared" si="4"/>
        <v>0</v>
      </c>
      <c r="L314" s="22" t="str">
        <v>D8y</v>
      </c>
    </row>
    <row r="316" spans="1:12">
      <c r="B316" s="22" t="s">
        <v>42</v>
      </c>
      <c r="C316" s="22" t="s">
        <v>43</v>
      </c>
      <c r="D316" s="22" t="s">
        <v>47</v>
      </c>
      <c r="E316" s="22" t="s">
        <v>48</v>
      </c>
      <c r="F316" s="22" t="s">
        <v>56</v>
      </c>
      <c r="G316" s="22" t="s">
        <v>57</v>
      </c>
      <c r="H316" s="22" t="s">
        <v>62</v>
      </c>
      <c r="I316" s="22" t="s">
        <v>63</v>
      </c>
      <c r="J316" s="22" t="s">
        <v>77</v>
      </c>
      <c r="K316" s="22" t="s">
        <v>76</v>
      </c>
    </row>
    <row r="317" spans="1:12">
      <c r="A317" s="94" t="s">
        <v>74</v>
      </c>
      <c r="B317" s="31"/>
      <c r="C317" s="47"/>
      <c r="D317" s="31"/>
      <c r="E317" s="47"/>
      <c r="F317" s="45"/>
      <c r="G317" s="45"/>
      <c r="H317" s="45"/>
      <c r="I317" s="45"/>
      <c r="J317" s="45"/>
      <c r="K317" s="45"/>
      <c r="L317" s="22" t="str">
        <f t="array" ref="L317:L326">TRANSPOSE(B316:K316)</f>
        <v>D3x</v>
      </c>
    </row>
    <row r="318" spans="1:12">
      <c r="A318" s="94"/>
      <c r="B318" s="47"/>
      <c r="C318" s="47"/>
      <c r="D318" s="47"/>
      <c r="E318" s="47"/>
      <c r="F318" s="45"/>
      <c r="G318" s="45"/>
      <c r="H318" s="45"/>
      <c r="I318" s="45"/>
      <c r="J318" s="45"/>
      <c r="K318" s="45"/>
      <c r="L318" s="22" t="str">
        <v>D3y</v>
      </c>
    </row>
    <row r="319" spans="1:12">
      <c r="A319" s="94"/>
      <c r="B319" s="31"/>
      <c r="C319" s="47"/>
      <c r="D319" s="31"/>
      <c r="E319" s="47"/>
      <c r="F319" s="45"/>
      <c r="G319" s="45"/>
      <c r="H319" s="45"/>
      <c r="I319" s="45"/>
      <c r="J319" s="45"/>
      <c r="K319" s="45"/>
      <c r="L319" s="22" t="str">
        <v>D4x</v>
      </c>
    </row>
    <row r="320" spans="1:12">
      <c r="A320" s="94"/>
      <c r="B320" s="47"/>
      <c r="C320" s="47"/>
      <c r="D320" s="47"/>
      <c r="E320" s="47"/>
      <c r="F320" s="45"/>
      <c r="G320" s="45"/>
      <c r="H320" s="45"/>
      <c r="I320" s="45"/>
      <c r="J320" s="45"/>
      <c r="K320" s="45"/>
      <c r="L320" s="22" t="str">
        <v>D4y</v>
      </c>
    </row>
    <row r="321" spans="1:12">
      <c r="A321" s="94"/>
      <c r="B321" s="45"/>
      <c r="C321" s="45"/>
      <c r="D321" s="45"/>
      <c r="E321" s="45"/>
      <c r="F321" s="31"/>
      <c r="G321" s="47"/>
      <c r="H321" s="31"/>
      <c r="I321" s="47"/>
      <c r="J321" s="45"/>
      <c r="K321" s="45"/>
      <c r="L321" s="22" t="str">
        <v>D6x</v>
      </c>
    </row>
    <row r="322" spans="1:12">
      <c r="A322" s="94"/>
      <c r="B322" s="45"/>
      <c r="C322" s="45"/>
      <c r="D322" s="45"/>
      <c r="E322" s="45"/>
      <c r="F322" s="47"/>
      <c r="G322" s="47"/>
      <c r="H322" s="47"/>
      <c r="I322" s="47"/>
      <c r="J322" s="45"/>
      <c r="K322" s="45"/>
      <c r="L322" s="22" t="str">
        <v>D6y</v>
      </c>
    </row>
    <row r="323" spans="1:12">
      <c r="A323" s="94"/>
      <c r="B323" s="45"/>
      <c r="C323" s="45"/>
      <c r="D323" s="45"/>
      <c r="E323" s="45"/>
      <c r="F323" s="31"/>
      <c r="G323" s="47"/>
      <c r="H323" s="31"/>
      <c r="I323" s="47"/>
      <c r="J323" s="31"/>
      <c r="K323" s="47"/>
      <c r="L323" s="22" t="str">
        <v>D7x</v>
      </c>
    </row>
    <row r="324" spans="1:12">
      <c r="A324" s="94"/>
      <c r="B324" s="45"/>
      <c r="C324" s="45"/>
      <c r="D324" s="45"/>
      <c r="E324" s="45"/>
      <c r="F324" s="47"/>
      <c r="G324" s="47"/>
      <c r="H324" s="47"/>
      <c r="I324" s="47"/>
      <c r="J324" s="47"/>
      <c r="K324" s="47"/>
      <c r="L324" s="22" t="str">
        <v>D7y</v>
      </c>
    </row>
    <row r="325" spans="1:12">
      <c r="A325" s="94"/>
      <c r="B325" s="45"/>
      <c r="C325" s="45"/>
      <c r="D325" s="45"/>
      <c r="E325" s="45"/>
      <c r="F325" s="45"/>
      <c r="G325" s="45"/>
      <c r="H325" s="31"/>
      <c r="I325" s="47"/>
      <c r="J325" s="31"/>
      <c r="K325" s="47"/>
      <c r="L325" s="22" t="str">
        <v>D8x</v>
      </c>
    </row>
    <row r="326" spans="1:12">
      <c r="A326" s="94"/>
      <c r="B326" s="45"/>
      <c r="C326" s="45"/>
      <c r="D326" s="45"/>
      <c r="E326" s="45"/>
      <c r="F326" s="45"/>
      <c r="G326" s="45"/>
      <c r="H326" s="47"/>
      <c r="I326" s="47"/>
      <c r="J326" s="47"/>
      <c r="K326" s="47"/>
      <c r="L326" s="22" t="str">
        <v>D8y</v>
      </c>
    </row>
    <row r="328" spans="1:12">
      <c r="B328" s="22" t="s">
        <v>42</v>
      </c>
      <c r="C328" s="22" t="s">
        <v>43</v>
      </c>
      <c r="D328" s="22" t="s">
        <v>47</v>
      </c>
      <c r="E328" s="22" t="s">
        <v>48</v>
      </c>
      <c r="F328" s="22" t="s">
        <v>56</v>
      </c>
      <c r="G328" s="22" t="s">
        <v>57</v>
      </c>
      <c r="H328" s="22" t="s">
        <v>62</v>
      </c>
      <c r="I328" s="22" t="s">
        <v>63</v>
      </c>
      <c r="J328" s="22" t="s">
        <v>77</v>
      </c>
      <c r="K328" s="22" t="s">
        <v>76</v>
      </c>
    </row>
    <row r="329" spans="1:12">
      <c r="A329" s="94" t="s">
        <v>79</v>
      </c>
      <c r="B329" s="31"/>
      <c r="C329" s="47"/>
      <c r="D329" s="31"/>
      <c r="E329" s="47"/>
      <c r="F329" s="45"/>
      <c r="G329" s="45"/>
      <c r="H329" s="45"/>
      <c r="I329" s="45"/>
      <c r="J329" s="45"/>
      <c r="K329" s="45"/>
      <c r="L329" s="22" t="str">
        <f t="array" ref="L329:L338">TRANSPOSE(B328:K328)</f>
        <v>D3x</v>
      </c>
    </row>
    <row r="330" spans="1:12">
      <c r="A330" s="94"/>
      <c r="B330" s="47"/>
      <c r="C330" s="47"/>
      <c r="D330" s="47"/>
      <c r="E330" s="47"/>
      <c r="F330" s="45"/>
      <c r="G330" s="45"/>
      <c r="H330" s="45"/>
      <c r="I330" s="45"/>
      <c r="J330" s="45"/>
      <c r="K330" s="45"/>
      <c r="L330" s="22" t="str">
        <v>D3y</v>
      </c>
    </row>
    <row r="331" spans="1:12">
      <c r="A331" s="94"/>
      <c r="B331" s="31"/>
      <c r="C331" s="47"/>
      <c r="D331" s="31"/>
      <c r="E331" s="47"/>
      <c r="F331" s="45"/>
      <c r="G331" s="45"/>
      <c r="H331" s="45"/>
      <c r="I331" s="45"/>
      <c r="J331" s="45"/>
      <c r="K331" s="45"/>
      <c r="L331" s="22" t="str">
        <v>D4x</v>
      </c>
    </row>
    <row r="332" spans="1:12">
      <c r="A332" s="94"/>
      <c r="B332" s="47"/>
      <c r="C332" s="47"/>
      <c r="D332" s="47"/>
      <c r="E332" s="47"/>
      <c r="F332" s="45"/>
      <c r="G332" s="45"/>
      <c r="H332" s="45"/>
      <c r="I332" s="45"/>
      <c r="J332" s="45"/>
      <c r="K332" s="45"/>
      <c r="L332" s="22" t="str">
        <v>D4y</v>
      </c>
    </row>
    <row r="333" spans="1:12">
      <c r="A333" s="94"/>
      <c r="B333" s="45"/>
      <c r="C333" s="45"/>
      <c r="D333" s="45"/>
      <c r="E333" s="45"/>
      <c r="F333" s="31">
        <f>D173</f>
        <v>2.0744547273878928E-27</v>
      </c>
      <c r="G333" s="31">
        <f>E173</f>
        <v>3.3864544644797678E-11</v>
      </c>
      <c r="H333" s="31"/>
      <c r="I333" s="47"/>
      <c r="J333" s="45"/>
      <c r="K333" s="45"/>
      <c r="L333" s="22" t="str">
        <v>D6x</v>
      </c>
    </row>
    <row r="334" spans="1:12">
      <c r="A334" s="94"/>
      <c r="B334" s="45"/>
      <c r="C334" s="45"/>
      <c r="D334" s="45"/>
      <c r="E334" s="45"/>
      <c r="F334" s="31">
        <f>D174</f>
        <v>3.3864544644797678E-11</v>
      </c>
      <c r="G334" s="31">
        <f>E174</f>
        <v>552823.5294117647</v>
      </c>
      <c r="H334" s="47"/>
      <c r="I334" s="47"/>
      <c r="J334" s="45"/>
      <c r="K334" s="45"/>
      <c r="L334" s="22" t="str">
        <v>D6y</v>
      </c>
    </row>
    <row r="335" spans="1:12">
      <c r="A335" s="94"/>
      <c r="B335" s="45"/>
      <c r="C335" s="45"/>
      <c r="D335" s="45"/>
      <c r="E335" s="45"/>
      <c r="F335" s="31"/>
      <c r="G335" s="47"/>
      <c r="H335" s="31"/>
      <c r="I335" s="47"/>
      <c r="J335" s="31"/>
      <c r="K335" s="47"/>
      <c r="L335" s="22" t="str">
        <v>D7x</v>
      </c>
    </row>
    <row r="336" spans="1:12">
      <c r="A336" s="94"/>
      <c r="B336" s="45"/>
      <c r="C336" s="45"/>
      <c r="D336" s="45"/>
      <c r="E336" s="45"/>
      <c r="F336" s="47"/>
      <c r="G336" s="47"/>
      <c r="H336" s="47"/>
      <c r="I336" s="47"/>
      <c r="J336" s="47"/>
      <c r="K336" s="47"/>
      <c r="L336" s="22" t="str">
        <v>D7y</v>
      </c>
    </row>
    <row r="337" spans="1:12">
      <c r="A337" s="94"/>
      <c r="B337" s="45"/>
      <c r="C337" s="45"/>
      <c r="D337" s="45"/>
      <c r="E337" s="45"/>
      <c r="F337" s="45"/>
      <c r="G337" s="45"/>
      <c r="H337" s="31"/>
      <c r="I337" s="47"/>
      <c r="J337" s="31"/>
      <c r="K337" s="47"/>
      <c r="L337" s="22" t="str">
        <v>D8x</v>
      </c>
    </row>
    <row r="338" spans="1:12">
      <c r="A338" s="94"/>
      <c r="B338" s="45"/>
      <c r="C338" s="45"/>
      <c r="D338" s="45"/>
      <c r="E338" s="45"/>
      <c r="F338" s="45"/>
      <c r="G338" s="45"/>
      <c r="H338" s="47"/>
      <c r="I338" s="47"/>
      <c r="J338" s="47"/>
      <c r="K338" s="47"/>
      <c r="L338" s="22" t="str">
        <v>D8y</v>
      </c>
    </row>
    <row r="340" spans="1:12">
      <c r="B340" s="22" t="s">
        <v>42</v>
      </c>
      <c r="C340" s="22" t="s">
        <v>43</v>
      </c>
      <c r="D340" s="22" t="s">
        <v>47</v>
      </c>
      <c r="E340" s="22" t="s">
        <v>48</v>
      </c>
      <c r="F340" s="22" t="s">
        <v>56</v>
      </c>
      <c r="G340" s="22" t="s">
        <v>57</v>
      </c>
      <c r="H340" s="22" t="s">
        <v>62</v>
      </c>
      <c r="I340" s="22" t="s">
        <v>63</v>
      </c>
      <c r="J340" s="22" t="s">
        <v>77</v>
      </c>
      <c r="K340" s="22" t="s">
        <v>76</v>
      </c>
    </row>
    <row r="341" spans="1:12">
      <c r="A341" s="94" t="s">
        <v>81</v>
      </c>
      <c r="B341" s="31">
        <f>B186</f>
        <v>195452.63322326978</v>
      </c>
      <c r="C341" s="31">
        <f t="shared" ref="C341" si="6">C186</f>
        <v>-195452.6332232698</v>
      </c>
      <c r="D341" s="31"/>
      <c r="E341" s="31"/>
      <c r="F341" s="46">
        <f>D186</f>
        <v>-195452.63322326978</v>
      </c>
      <c r="G341" s="46">
        <f>E186</f>
        <v>195452.6332232698</v>
      </c>
      <c r="H341" s="46"/>
      <c r="I341" s="45"/>
      <c r="J341" s="45"/>
      <c r="K341" s="45"/>
      <c r="L341" s="22" t="str">
        <f t="array" ref="L341:L350">TRANSPOSE(B340:K340)</f>
        <v>D3x</v>
      </c>
    </row>
    <row r="342" spans="1:12">
      <c r="A342" s="94"/>
      <c r="B342" s="31">
        <f t="shared" ref="B342:C342" si="7">B187</f>
        <v>-195452.6332232698</v>
      </c>
      <c r="C342" s="31">
        <f t="shared" si="7"/>
        <v>195452.63322326983</v>
      </c>
      <c r="D342" s="31"/>
      <c r="E342" s="31"/>
      <c r="F342" s="46">
        <f>D187</f>
        <v>195452.6332232698</v>
      </c>
      <c r="G342" s="46">
        <f>E187</f>
        <v>-195452.63322326983</v>
      </c>
      <c r="H342" s="46"/>
      <c r="I342" s="45"/>
      <c r="J342" s="45"/>
      <c r="K342" s="45"/>
      <c r="L342" s="22" t="str">
        <v>D3y</v>
      </c>
    </row>
    <row r="343" spans="1:12">
      <c r="A343" s="94"/>
      <c r="B343" s="31"/>
      <c r="C343" s="31"/>
      <c r="D343" s="31"/>
      <c r="E343" s="31"/>
      <c r="F343" s="45"/>
      <c r="G343" s="45"/>
      <c r="H343" s="45"/>
      <c r="I343" s="45"/>
      <c r="J343" s="45"/>
      <c r="K343" s="45"/>
      <c r="L343" s="22" t="str">
        <v>D4x</v>
      </c>
    </row>
    <row r="344" spans="1:12">
      <c r="A344" s="94"/>
      <c r="B344" s="31"/>
      <c r="C344" s="31"/>
      <c r="D344" s="31"/>
      <c r="E344" s="31"/>
      <c r="F344" s="45"/>
      <c r="G344" s="45"/>
      <c r="H344" s="45"/>
      <c r="I344" s="45"/>
      <c r="J344" s="45"/>
      <c r="K344" s="45"/>
      <c r="L344" s="22" t="str">
        <v>D4y</v>
      </c>
    </row>
    <row r="345" spans="1:12">
      <c r="A345" s="94"/>
      <c r="B345" s="46">
        <f>B188</f>
        <v>-195452.63322326978</v>
      </c>
      <c r="C345" s="46">
        <f>C188</f>
        <v>195452.6332232698</v>
      </c>
      <c r="D345" s="45"/>
      <c r="E345" s="45"/>
      <c r="F345" s="31">
        <f>D188</f>
        <v>195452.63322326978</v>
      </c>
      <c r="G345" s="31">
        <f>E188</f>
        <v>-195452.6332232698</v>
      </c>
      <c r="H345" s="31"/>
      <c r="I345" s="47"/>
      <c r="J345" s="45"/>
      <c r="K345" s="45"/>
      <c r="L345" s="22" t="str">
        <v>D6x</v>
      </c>
    </row>
    <row r="346" spans="1:12">
      <c r="A346" s="94"/>
      <c r="B346" s="46">
        <f>B189</f>
        <v>195452.6332232698</v>
      </c>
      <c r="C346" s="46">
        <f>C189</f>
        <v>-195452.63322326983</v>
      </c>
      <c r="D346" s="45"/>
      <c r="E346" s="45"/>
      <c r="F346" s="31">
        <f>D189</f>
        <v>-195452.6332232698</v>
      </c>
      <c r="G346" s="31">
        <f>E189</f>
        <v>195452.63322326983</v>
      </c>
      <c r="H346" s="31"/>
      <c r="I346" s="47"/>
      <c r="J346" s="45"/>
      <c r="K346" s="45"/>
      <c r="L346" s="22" t="str">
        <v>D6y</v>
      </c>
    </row>
    <row r="347" spans="1:12">
      <c r="A347" s="94"/>
      <c r="B347" s="45"/>
      <c r="C347" s="45"/>
      <c r="D347" s="45"/>
      <c r="E347" s="45"/>
      <c r="F347" s="31"/>
      <c r="G347" s="47"/>
      <c r="H347" s="31"/>
      <c r="I347" s="47"/>
      <c r="J347" s="31"/>
      <c r="K347" s="47"/>
      <c r="L347" s="22" t="str">
        <v>D7x</v>
      </c>
    </row>
    <row r="348" spans="1:12">
      <c r="A348" s="94"/>
      <c r="B348" s="45"/>
      <c r="C348" s="45"/>
      <c r="D348" s="45"/>
      <c r="E348" s="45"/>
      <c r="F348" s="47"/>
      <c r="G348" s="47"/>
      <c r="H348" s="47"/>
      <c r="I348" s="47"/>
      <c r="J348" s="47"/>
      <c r="K348" s="47"/>
      <c r="L348" s="22" t="str">
        <v>D7y</v>
      </c>
    </row>
    <row r="349" spans="1:12">
      <c r="A349" s="94"/>
      <c r="B349" s="45"/>
      <c r="C349" s="45"/>
      <c r="D349" s="45"/>
      <c r="E349" s="45"/>
      <c r="F349" s="45"/>
      <c r="G349" s="45"/>
      <c r="H349" s="31"/>
      <c r="I349" s="47"/>
      <c r="J349" s="31"/>
      <c r="K349" s="47"/>
      <c r="L349" s="22" t="str">
        <v>D8x</v>
      </c>
    </row>
    <row r="350" spans="1:12">
      <c r="A350" s="94"/>
      <c r="B350" s="45"/>
      <c r="C350" s="45"/>
      <c r="D350" s="45"/>
      <c r="E350" s="45"/>
      <c r="F350" s="45"/>
      <c r="G350" s="45"/>
      <c r="H350" s="47"/>
      <c r="I350" s="47"/>
      <c r="J350" s="47"/>
      <c r="K350" s="47"/>
      <c r="L350" s="22" t="str">
        <v>D8y</v>
      </c>
    </row>
    <row r="352" spans="1:12">
      <c r="B352" s="22" t="s">
        <v>42</v>
      </c>
      <c r="C352" s="22" t="s">
        <v>43</v>
      </c>
      <c r="D352" s="22" t="s">
        <v>47</v>
      </c>
      <c r="E352" s="22" t="s">
        <v>48</v>
      </c>
      <c r="F352" s="22" t="s">
        <v>56</v>
      </c>
      <c r="G352" s="22" t="s">
        <v>57</v>
      </c>
      <c r="H352" s="22" t="s">
        <v>62</v>
      </c>
      <c r="I352" s="22" t="s">
        <v>63</v>
      </c>
      <c r="J352" s="22" t="s">
        <v>77</v>
      </c>
      <c r="K352" s="22" t="s">
        <v>76</v>
      </c>
    </row>
    <row r="353" spans="1:12">
      <c r="A353" s="94" t="s">
        <v>83</v>
      </c>
      <c r="B353" s="31">
        <f>B202</f>
        <v>2.0744547273878928E-27</v>
      </c>
      <c r="C353" s="31">
        <f>C202</f>
        <v>3.3864544644797678E-11</v>
      </c>
      <c r="D353" s="31"/>
      <c r="E353" s="31"/>
      <c r="F353" s="45"/>
      <c r="G353" s="45"/>
      <c r="H353" s="46">
        <f>D202</f>
        <v>-2.0744547273878928E-27</v>
      </c>
      <c r="I353" s="46">
        <f>E202</f>
        <v>-3.3864544644797678E-11</v>
      </c>
      <c r="J353" s="45"/>
      <c r="K353" s="45"/>
      <c r="L353" s="22" t="str">
        <f t="array" ref="L353:L362">TRANSPOSE(B352:K352)</f>
        <v>D3x</v>
      </c>
    </row>
    <row r="354" spans="1:12">
      <c r="A354" s="94"/>
      <c r="B354" s="31">
        <f>B203</f>
        <v>3.3864544644797678E-11</v>
      </c>
      <c r="C354" s="31">
        <f>C203</f>
        <v>552823.5294117647</v>
      </c>
      <c r="D354" s="31"/>
      <c r="E354" s="31"/>
      <c r="F354" s="45"/>
      <c r="G354" s="45"/>
      <c r="H354" s="46">
        <f>D203</f>
        <v>-3.3864544644797678E-11</v>
      </c>
      <c r="I354" s="46">
        <f>E203</f>
        <v>-552823.5294117647</v>
      </c>
      <c r="J354" s="45"/>
      <c r="K354" s="45"/>
      <c r="L354" s="22" t="str">
        <v>D3y</v>
      </c>
    </row>
    <row r="355" spans="1:12">
      <c r="A355" s="94"/>
      <c r="B355" s="31"/>
      <c r="C355" s="31"/>
      <c r="D355" s="31"/>
      <c r="E355" s="31"/>
      <c r="F355" s="45"/>
      <c r="G355" s="45"/>
      <c r="H355" s="45"/>
      <c r="I355" s="45"/>
      <c r="J355" s="45"/>
      <c r="K355" s="45"/>
      <c r="L355" s="22" t="str">
        <v>D4x</v>
      </c>
    </row>
    <row r="356" spans="1:12">
      <c r="A356" s="94"/>
      <c r="B356" s="31"/>
      <c r="C356" s="31"/>
      <c r="D356" s="31"/>
      <c r="E356" s="31"/>
      <c r="F356" s="45"/>
      <c r="G356" s="45"/>
      <c r="H356" s="45"/>
      <c r="I356" s="45"/>
      <c r="J356" s="45"/>
      <c r="K356" s="45"/>
      <c r="L356" s="22" t="str">
        <v>D4y</v>
      </c>
    </row>
    <row r="357" spans="1:12">
      <c r="A357" s="94"/>
      <c r="B357" s="45"/>
      <c r="C357" s="45"/>
      <c r="D357" s="45"/>
      <c r="E357" s="45"/>
      <c r="F357" s="31"/>
      <c r="G357" s="31"/>
      <c r="H357" s="31"/>
      <c r="I357" s="47"/>
      <c r="J357" s="45"/>
      <c r="K357" s="45"/>
      <c r="L357" s="22" t="str">
        <v>D6x</v>
      </c>
    </row>
    <row r="358" spans="1:12">
      <c r="A358" s="94"/>
      <c r="B358" s="45"/>
      <c r="C358" s="45"/>
      <c r="D358" s="45"/>
      <c r="E358" s="45"/>
      <c r="F358" s="31"/>
      <c r="G358" s="31"/>
      <c r="H358" s="47"/>
      <c r="I358" s="47"/>
      <c r="J358" s="45"/>
      <c r="K358" s="45"/>
      <c r="L358" s="22" t="str">
        <v>D6y</v>
      </c>
    </row>
    <row r="359" spans="1:12">
      <c r="A359" s="94"/>
      <c r="B359" s="46">
        <f>B204</f>
        <v>-2.0744547273878928E-27</v>
      </c>
      <c r="C359" s="46">
        <f>C204</f>
        <v>-3.3864544644797678E-11</v>
      </c>
      <c r="D359" s="45"/>
      <c r="E359" s="45"/>
      <c r="F359" s="31"/>
      <c r="G359" s="47"/>
      <c r="H359" s="31">
        <f>D204</f>
        <v>2.0744547273878928E-27</v>
      </c>
      <c r="I359" s="31">
        <f>E204</f>
        <v>3.3864544644797678E-11</v>
      </c>
      <c r="J359" s="31"/>
      <c r="K359" s="47"/>
      <c r="L359" s="22" t="str">
        <v>D7x</v>
      </c>
    </row>
    <row r="360" spans="1:12">
      <c r="A360" s="94"/>
      <c r="B360" s="46">
        <f>B205</f>
        <v>-3.3864544644797678E-11</v>
      </c>
      <c r="C360" s="46">
        <f>C205</f>
        <v>-552823.5294117647</v>
      </c>
      <c r="D360" s="45"/>
      <c r="E360" s="45"/>
      <c r="F360" s="47"/>
      <c r="G360" s="47"/>
      <c r="H360" s="31">
        <f>D205</f>
        <v>3.3864544644797678E-11</v>
      </c>
      <c r="I360" s="31">
        <f>E205</f>
        <v>552823.5294117647</v>
      </c>
      <c r="J360" s="47"/>
      <c r="K360" s="47"/>
      <c r="L360" s="22" t="str">
        <v>D7y</v>
      </c>
    </row>
    <row r="361" spans="1:12">
      <c r="A361" s="94"/>
      <c r="B361" s="45"/>
      <c r="C361" s="45"/>
      <c r="D361" s="45"/>
      <c r="E361" s="45"/>
      <c r="F361" s="45"/>
      <c r="G361" s="45"/>
      <c r="H361" s="31"/>
      <c r="I361" s="47"/>
      <c r="J361" s="31"/>
      <c r="K361" s="47"/>
      <c r="L361" s="22" t="str">
        <v>D8x</v>
      </c>
    </row>
    <row r="362" spans="1:12">
      <c r="A362" s="94"/>
      <c r="B362" s="45"/>
      <c r="C362" s="45"/>
      <c r="D362" s="45"/>
      <c r="E362" s="45"/>
      <c r="F362" s="45"/>
      <c r="G362" s="45"/>
      <c r="H362" s="47"/>
      <c r="I362" s="47"/>
      <c r="J362" s="47"/>
      <c r="K362" s="47"/>
      <c r="L362" s="22" t="str">
        <v>D8y</v>
      </c>
    </row>
    <row r="364" spans="1:12">
      <c r="B364" s="22" t="s">
        <v>42</v>
      </c>
      <c r="C364" s="22" t="s">
        <v>43</v>
      </c>
      <c r="D364" s="22" t="s">
        <v>47</v>
      </c>
      <c r="E364" s="22" t="s">
        <v>48</v>
      </c>
      <c r="F364" s="22" t="s">
        <v>56</v>
      </c>
      <c r="G364" s="22" t="s">
        <v>57</v>
      </c>
      <c r="H364" s="22" t="s">
        <v>62</v>
      </c>
      <c r="I364" s="22" t="s">
        <v>63</v>
      </c>
      <c r="J364" s="22" t="s">
        <v>77</v>
      </c>
      <c r="K364" s="22" t="s">
        <v>76</v>
      </c>
    </row>
    <row r="365" spans="1:12">
      <c r="A365" s="94" t="s">
        <v>103</v>
      </c>
      <c r="B365" s="31"/>
      <c r="C365" s="31"/>
      <c r="D365" s="31"/>
      <c r="E365" s="31"/>
      <c r="F365" s="45"/>
      <c r="G365" s="45"/>
      <c r="H365" s="46"/>
      <c r="I365" s="46"/>
      <c r="J365" s="45"/>
      <c r="K365" s="45"/>
      <c r="L365" s="22" t="str">
        <f t="array" ref="L365:L374">TRANSPOSE(B364:K364)</f>
        <v>D3x</v>
      </c>
    </row>
    <row r="366" spans="1:12">
      <c r="A366" s="94"/>
      <c r="B366" s="31"/>
      <c r="C366" s="31"/>
      <c r="D366" s="31"/>
      <c r="E366" s="31"/>
      <c r="F366" s="45"/>
      <c r="G366" s="45"/>
      <c r="H366" s="46"/>
      <c r="I366" s="46"/>
      <c r="J366" s="45"/>
      <c r="K366" s="45"/>
      <c r="L366" s="22" t="str">
        <v>D3y</v>
      </c>
    </row>
    <row r="367" spans="1:12">
      <c r="A367" s="94"/>
      <c r="B367" s="31"/>
      <c r="C367" s="31"/>
      <c r="D367" s="31">
        <f>B217</f>
        <v>195452.63322326978</v>
      </c>
      <c r="E367" s="31">
        <f>C217</f>
        <v>-195452.6332232698</v>
      </c>
      <c r="F367" s="45"/>
      <c r="G367" s="45"/>
      <c r="H367" s="46">
        <f>D217</f>
        <v>-195452.63322326978</v>
      </c>
      <c r="I367" s="46">
        <f>E217</f>
        <v>195452.6332232698</v>
      </c>
      <c r="J367" s="45"/>
      <c r="K367" s="45"/>
      <c r="L367" s="22" t="str">
        <v>D4x</v>
      </c>
    </row>
    <row r="368" spans="1:12">
      <c r="A368" s="94"/>
      <c r="B368" s="31"/>
      <c r="C368" s="31"/>
      <c r="D368" s="31">
        <f>B218</f>
        <v>-195452.6332232698</v>
      </c>
      <c r="E368" s="31">
        <f>C218</f>
        <v>195452.63322326983</v>
      </c>
      <c r="F368" s="45"/>
      <c r="G368" s="45"/>
      <c r="H368" s="46">
        <f>D218</f>
        <v>195452.6332232698</v>
      </c>
      <c r="I368" s="46">
        <f>E218</f>
        <v>-195452.63322326983</v>
      </c>
      <c r="J368" s="45"/>
      <c r="K368" s="45"/>
      <c r="L368" s="22" t="str">
        <v>D4y</v>
      </c>
    </row>
    <row r="369" spans="1:12">
      <c r="A369" s="94"/>
      <c r="B369" s="45"/>
      <c r="C369" s="45"/>
      <c r="D369" s="45"/>
      <c r="E369" s="45"/>
      <c r="F369" s="31"/>
      <c r="G369" s="31"/>
      <c r="H369" s="31"/>
      <c r="I369" s="47"/>
      <c r="J369" s="45"/>
      <c r="K369" s="45"/>
      <c r="L369" s="22" t="str">
        <v>D6x</v>
      </c>
    </row>
    <row r="370" spans="1:12">
      <c r="A370" s="94"/>
      <c r="B370" s="45"/>
      <c r="C370" s="45"/>
      <c r="D370" s="45"/>
      <c r="E370" s="45"/>
      <c r="F370" s="31"/>
      <c r="G370" s="31"/>
      <c r="H370" s="47"/>
      <c r="I370" s="47"/>
      <c r="J370" s="45"/>
      <c r="K370" s="45"/>
      <c r="L370" s="22" t="str">
        <v>D6y</v>
      </c>
    </row>
    <row r="371" spans="1:12">
      <c r="A371" s="94"/>
      <c r="B371" s="46"/>
      <c r="C371" s="46"/>
      <c r="D371" s="46">
        <f>B219</f>
        <v>-195452.63322326978</v>
      </c>
      <c r="E371" s="46">
        <f>C219</f>
        <v>195452.6332232698</v>
      </c>
      <c r="F371" s="31"/>
      <c r="G371" s="47"/>
      <c r="H371" s="31">
        <f>D219</f>
        <v>195452.63322326978</v>
      </c>
      <c r="I371" s="31">
        <f>E219</f>
        <v>-195452.6332232698</v>
      </c>
      <c r="J371" s="31"/>
      <c r="K371" s="47"/>
      <c r="L371" s="22" t="str">
        <v>D7x</v>
      </c>
    </row>
    <row r="372" spans="1:12">
      <c r="A372" s="94"/>
      <c r="B372" s="46"/>
      <c r="C372" s="46"/>
      <c r="D372" s="46">
        <f>B220</f>
        <v>195452.6332232698</v>
      </c>
      <c r="E372" s="46">
        <f>C220</f>
        <v>-195452.63322326983</v>
      </c>
      <c r="F372" s="47"/>
      <c r="G372" s="47"/>
      <c r="H372" s="31">
        <f>D220</f>
        <v>-195452.6332232698</v>
      </c>
      <c r="I372" s="31">
        <f>E220</f>
        <v>195452.63322326983</v>
      </c>
      <c r="J372" s="47"/>
      <c r="K372" s="47"/>
      <c r="L372" s="22" t="str">
        <v>D7y</v>
      </c>
    </row>
    <row r="373" spans="1:12">
      <c r="A373" s="94"/>
      <c r="B373" s="45"/>
      <c r="C373" s="45"/>
      <c r="D373" s="45"/>
      <c r="E373" s="45"/>
      <c r="F373" s="45"/>
      <c r="G373" s="45"/>
      <c r="H373" s="31"/>
      <c r="I373" s="47"/>
      <c r="J373" s="31"/>
      <c r="K373" s="47"/>
      <c r="L373" s="22" t="str">
        <v>D8x</v>
      </c>
    </row>
    <row r="374" spans="1:12">
      <c r="A374" s="94"/>
      <c r="B374" s="45"/>
      <c r="C374" s="45"/>
      <c r="D374" s="45"/>
      <c r="E374" s="45"/>
      <c r="F374" s="45"/>
      <c r="G374" s="45"/>
      <c r="H374" s="47"/>
      <c r="I374" s="47"/>
      <c r="J374" s="47"/>
      <c r="K374" s="47"/>
      <c r="L374" s="22" t="str">
        <v>D8y</v>
      </c>
    </row>
    <row r="376" spans="1:12">
      <c r="B376" s="22" t="s">
        <v>42</v>
      </c>
      <c r="C376" s="22" t="s">
        <v>43</v>
      </c>
      <c r="D376" s="22" t="s">
        <v>47</v>
      </c>
      <c r="E376" s="22" t="s">
        <v>48</v>
      </c>
      <c r="F376" s="22" t="s">
        <v>56</v>
      </c>
      <c r="G376" s="22" t="s">
        <v>57</v>
      </c>
      <c r="H376" s="22" t="s">
        <v>62</v>
      </c>
      <c r="I376" s="22" t="s">
        <v>63</v>
      </c>
      <c r="J376" s="22" t="s">
        <v>77</v>
      </c>
      <c r="K376" s="22" t="s">
        <v>76</v>
      </c>
    </row>
    <row r="377" spans="1:12">
      <c r="A377" s="94" t="s">
        <v>104</v>
      </c>
      <c r="B377" s="31"/>
      <c r="C377" s="31"/>
      <c r="D377" s="31"/>
      <c r="E377" s="31"/>
      <c r="F377" s="45"/>
      <c r="G377" s="45"/>
      <c r="H377" s="46"/>
      <c r="I377" s="46"/>
      <c r="J377" s="45"/>
      <c r="K377" s="45"/>
      <c r="L377" s="22" t="str">
        <f t="array" ref="L377:L386">TRANSPOSE(B376:K376)</f>
        <v>D3x</v>
      </c>
    </row>
    <row r="378" spans="1:12">
      <c r="A378" s="94"/>
      <c r="B378" s="31"/>
      <c r="C378" s="31"/>
      <c r="D378" s="31"/>
      <c r="E378" s="31"/>
      <c r="F378" s="45"/>
      <c r="G378" s="45"/>
      <c r="H378" s="46"/>
      <c r="I378" s="46"/>
      <c r="J378" s="45"/>
      <c r="K378" s="45"/>
      <c r="L378" s="22" t="str">
        <v>D3y</v>
      </c>
    </row>
    <row r="379" spans="1:12">
      <c r="A379" s="94"/>
      <c r="B379" s="31"/>
      <c r="C379" s="31"/>
      <c r="D379" s="31">
        <f>B232</f>
        <v>2.0744547273878928E-27</v>
      </c>
      <c r="E379" s="31">
        <f>C232</f>
        <v>3.3864544644797678E-11</v>
      </c>
      <c r="F379" s="45"/>
      <c r="G379" s="45"/>
      <c r="H379" s="46"/>
      <c r="I379" s="46"/>
      <c r="J379" s="46">
        <f>D232</f>
        <v>-2.0744547273878928E-27</v>
      </c>
      <c r="K379" s="46">
        <f>E232</f>
        <v>-3.3864544644797678E-11</v>
      </c>
      <c r="L379" s="22" t="str">
        <v>D4x</v>
      </c>
    </row>
    <row r="380" spans="1:12">
      <c r="A380" s="94"/>
      <c r="B380" s="31"/>
      <c r="C380" s="31"/>
      <c r="D380" s="31">
        <f>B233</f>
        <v>3.3864544644797678E-11</v>
      </c>
      <c r="E380" s="31">
        <f>C233</f>
        <v>552823.5294117647</v>
      </c>
      <c r="F380" s="45"/>
      <c r="G380" s="45"/>
      <c r="H380" s="46"/>
      <c r="I380" s="46"/>
      <c r="J380" s="46">
        <f>D233</f>
        <v>-3.3864544644797678E-11</v>
      </c>
      <c r="K380" s="46">
        <f>E233</f>
        <v>-552823.5294117647</v>
      </c>
      <c r="L380" s="22" t="str">
        <v>D4y</v>
      </c>
    </row>
    <row r="381" spans="1:12">
      <c r="A381" s="94"/>
      <c r="B381" s="45"/>
      <c r="C381" s="45"/>
      <c r="D381" s="45"/>
      <c r="E381" s="45"/>
      <c r="F381" s="31"/>
      <c r="G381" s="31"/>
      <c r="H381" s="31"/>
      <c r="I381" s="47"/>
      <c r="J381" s="45"/>
      <c r="K381" s="45"/>
      <c r="L381" s="22" t="str">
        <v>D6x</v>
      </c>
    </row>
    <row r="382" spans="1:12">
      <c r="A382" s="94"/>
      <c r="B382" s="45"/>
      <c r="C382" s="45"/>
      <c r="D382" s="45"/>
      <c r="E382" s="45"/>
      <c r="F382" s="31"/>
      <c r="G382" s="31"/>
      <c r="H382" s="47"/>
      <c r="I382" s="47"/>
      <c r="J382" s="45"/>
      <c r="K382" s="45"/>
      <c r="L382" s="22" t="str">
        <v>D6y</v>
      </c>
    </row>
    <row r="383" spans="1:12">
      <c r="A383" s="94"/>
      <c r="B383" s="46"/>
      <c r="C383" s="46"/>
      <c r="D383" s="46"/>
      <c r="E383" s="46"/>
      <c r="F383" s="31"/>
      <c r="G383" s="47"/>
      <c r="H383" s="31"/>
      <c r="I383" s="31"/>
      <c r="J383" s="31"/>
      <c r="K383" s="47"/>
      <c r="L383" s="22" t="str">
        <v>D7x</v>
      </c>
    </row>
    <row r="384" spans="1:12">
      <c r="A384" s="94"/>
      <c r="B384" s="46"/>
      <c r="C384" s="46"/>
      <c r="D384" s="46"/>
      <c r="E384" s="46"/>
      <c r="F384" s="47"/>
      <c r="G384" s="47"/>
      <c r="H384" s="31"/>
      <c r="I384" s="31"/>
      <c r="J384" s="47"/>
      <c r="K384" s="47"/>
      <c r="L384" s="22" t="str">
        <v>D7y</v>
      </c>
    </row>
    <row r="385" spans="1:12">
      <c r="A385" s="94"/>
      <c r="B385" s="45"/>
      <c r="C385" s="45"/>
      <c r="D385" s="46">
        <f>B234</f>
        <v>-2.0744547273878928E-27</v>
      </c>
      <c r="E385" s="46">
        <f>C234</f>
        <v>-3.3864544644797678E-11</v>
      </c>
      <c r="F385" s="45"/>
      <c r="G385" s="45"/>
      <c r="H385" s="31"/>
      <c r="I385" s="47"/>
      <c r="J385" s="31">
        <f>D234</f>
        <v>2.0744547273878928E-27</v>
      </c>
      <c r="K385" s="31">
        <f>E234</f>
        <v>3.3864544644797678E-11</v>
      </c>
      <c r="L385" s="22" t="str">
        <v>D8x</v>
      </c>
    </row>
    <row r="386" spans="1:12">
      <c r="A386" s="94"/>
      <c r="B386" s="45"/>
      <c r="C386" s="45"/>
      <c r="D386" s="46">
        <f>B235</f>
        <v>-3.3864544644797678E-11</v>
      </c>
      <c r="E386" s="46">
        <f>C235</f>
        <v>-552823.5294117647</v>
      </c>
      <c r="F386" s="45"/>
      <c r="G386" s="45"/>
      <c r="H386" s="47"/>
      <c r="I386" s="47"/>
      <c r="J386" s="31">
        <f>D235</f>
        <v>3.3864544644797678E-11</v>
      </c>
      <c r="K386" s="31">
        <f>E235</f>
        <v>552823.5294117647</v>
      </c>
      <c r="L386" s="22" t="str">
        <v>D8y</v>
      </c>
    </row>
    <row r="388" spans="1:12">
      <c r="A388" t="s">
        <v>105</v>
      </c>
    </row>
    <row r="389" spans="1:12">
      <c r="B389" s="22" t="s">
        <v>42</v>
      </c>
      <c r="C389" s="22" t="s">
        <v>43</v>
      </c>
      <c r="D389" s="22" t="s">
        <v>47</v>
      </c>
      <c r="E389" s="22" t="s">
        <v>48</v>
      </c>
      <c r="F389" s="22" t="s">
        <v>56</v>
      </c>
      <c r="G389" s="22" t="s">
        <v>57</v>
      </c>
      <c r="H389" s="22" t="s">
        <v>62</v>
      </c>
      <c r="I389" s="22" t="s">
        <v>63</v>
      </c>
      <c r="J389" s="22" t="s">
        <v>77</v>
      </c>
      <c r="K389" s="22" t="s">
        <v>76</v>
      </c>
    </row>
    <row r="390" spans="1:12">
      <c r="A390" s="94" t="s">
        <v>106</v>
      </c>
      <c r="B390" s="59">
        <f>B244+B257+B269+B281+B293+B305+B317+B329+B341+B353+B365+B377</f>
        <v>1301099.6920467992</v>
      </c>
      <c r="C390" s="31">
        <f t="shared" ref="C390:K390" si="8">C244+C257+C269+C281+C293+C305+C317+C329+C341+C353+C365+C377</f>
        <v>-195452.63322326978</v>
      </c>
      <c r="D390" s="31">
        <f t="shared" si="8"/>
        <v>-552823.5294117647</v>
      </c>
      <c r="E390" s="47">
        <f t="shared" si="8"/>
        <v>0</v>
      </c>
      <c r="F390" s="31">
        <f>F244+F257+F269+F281+F293+F305+F317+F329+F341+F353+F365+F377</f>
        <v>-195452.63322326978</v>
      </c>
      <c r="G390" s="31">
        <f t="shared" si="8"/>
        <v>195452.6332232698</v>
      </c>
      <c r="H390" s="31">
        <f t="shared" si="8"/>
        <v>-2.0744547273878928E-27</v>
      </c>
      <c r="I390" s="31">
        <f t="shared" si="8"/>
        <v>-3.3864544644797678E-11</v>
      </c>
      <c r="J390" s="47">
        <f t="shared" si="8"/>
        <v>0</v>
      </c>
      <c r="K390" s="47">
        <f t="shared" si="8"/>
        <v>0</v>
      </c>
      <c r="L390" s="22" t="str">
        <f t="array" ref="L390:L399">TRANSPOSE(B389:K389)</f>
        <v>D3x</v>
      </c>
    </row>
    <row r="391" spans="1:12">
      <c r="A391" s="94"/>
      <c r="B391" s="31">
        <f t="shared" ref="B391:K399" si="9">B245+B258+B270+B282+B294+B306+B318+B330+B342+B354+B366+B378</f>
        <v>-195452.63322326978</v>
      </c>
      <c r="C391" s="59">
        <f t="shared" si="9"/>
        <v>748276.16263503453</v>
      </c>
      <c r="D391" s="47">
        <f t="shared" si="9"/>
        <v>0</v>
      </c>
      <c r="E391" s="47">
        <f t="shared" si="9"/>
        <v>0</v>
      </c>
      <c r="F391" s="31">
        <f t="shared" si="9"/>
        <v>195452.6332232698</v>
      </c>
      <c r="G391" s="31">
        <f t="shared" si="9"/>
        <v>-195452.63322326983</v>
      </c>
      <c r="H391" s="31">
        <f t="shared" si="9"/>
        <v>-3.3864544644797678E-11</v>
      </c>
      <c r="I391" s="31">
        <f t="shared" si="9"/>
        <v>-552823.5294117647</v>
      </c>
      <c r="J391" s="47">
        <f t="shared" si="9"/>
        <v>0</v>
      </c>
      <c r="K391" s="47">
        <f t="shared" si="9"/>
        <v>0</v>
      </c>
      <c r="L391" s="22" t="str">
        <v>D3y</v>
      </c>
    </row>
    <row r="392" spans="1:12">
      <c r="A392" s="94"/>
      <c r="B392" s="31">
        <f t="shared" si="9"/>
        <v>-552823.5294117647</v>
      </c>
      <c r="C392" s="47">
        <f t="shared" si="9"/>
        <v>0</v>
      </c>
      <c r="D392" s="59">
        <f t="shared" si="9"/>
        <v>748276.16263503442</v>
      </c>
      <c r="E392" s="31">
        <f t="shared" si="9"/>
        <v>-195452.63322326978</v>
      </c>
      <c r="F392" s="47">
        <f t="shared" si="9"/>
        <v>0</v>
      </c>
      <c r="G392" s="47">
        <f t="shared" si="9"/>
        <v>0</v>
      </c>
      <c r="H392" s="31">
        <f t="shared" si="9"/>
        <v>-195452.63322326978</v>
      </c>
      <c r="I392" s="31">
        <f t="shared" si="9"/>
        <v>195452.6332232698</v>
      </c>
      <c r="J392" s="31">
        <f t="shared" si="9"/>
        <v>-2.0744547273878928E-27</v>
      </c>
      <c r="K392" s="31">
        <f t="shared" si="9"/>
        <v>-3.3864544644797678E-11</v>
      </c>
      <c r="L392" s="22" t="str">
        <v>D4x</v>
      </c>
    </row>
    <row r="393" spans="1:12">
      <c r="A393" s="94"/>
      <c r="B393" s="47">
        <f t="shared" si="9"/>
        <v>0</v>
      </c>
      <c r="C393" s="47">
        <f t="shared" si="9"/>
        <v>0</v>
      </c>
      <c r="D393" s="31">
        <f t="shared" si="9"/>
        <v>-195452.63322326978</v>
      </c>
      <c r="E393" s="59">
        <f t="shared" si="9"/>
        <v>748276.16263503453</v>
      </c>
      <c r="F393" s="47">
        <f t="shared" si="9"/>
        <v>0</v>
      </c>
      <c r="G393" s="47">
        <f t="shared" si="9"/>
        <v>0</v>
      </c>
      <c r="H393" s="31">
        <f t="shared" si="9"/>
        <v>195452.6332232698</v>
      </c>
      <c r="I393" s="31">
        <f t="shared" si="9"/>
        <v>-195452.63322326983</v>
      </c>
      <c r="J393" s="31">
        <f t="shared" si="9"/>
        <v>-3.3864544644797678E-11</v>
      </c>
      <c r="K393" s="31">
        <f t="shared" si="9"/>
        <v>-552823.5294117647</v>
      </c>
      <c r="L393" s="22" t="str">
        <v>D4y</v>
      </c>
    </row>
    <row r="394" spans="1:12">
      <c r="A394" s="94"/>
      <c r="B394" s="31">
        <f t="shared" si="9"/>
        <v>-195452.63322326978</v>
      </c>
      <c r="C394" s="31">
        <f t="shared" si="9"/>
        <v>195452.6332232698</v>
      </c>
      <c r="D394" s="47">
        <f t="shared" si="9"/>
        <v>0</v>
      </c>
      <c r="E394" s="47">
        <f t="shared" si="9"/>
        <v>0</v>
      </c>
      <c r="F394" s="59">
        <f t="shared" si="9"/>
        <v>1301099.6920467992</v>
      </c>
      <c r="G394" s="31">
        <f t="shared" si="9"/>
        <v>-195452.63322326978</v>
      </c>
      <c r="H394" s="31">
        <f t="shared" si="9"/>
        <v>-552823.5294117647</v>
      </c>
      <c r="I394" s="47">
        <f t="shared" si="9"/>
        <v>0</v>
      </c>
      <c r="J394" s="47">
        <f t="shared" si="9"/>
        <v>0</v>
      </c>
      <c r="K394" s="47">
        <f t="shared" si="9"/>
        <v>0</v>
      </c>
      <c r="L394" s="22" t="str">
        <v>D6x</v>
      </c>
    </row>
    <row r="395" spans="1:12">
      <c r="A395" s="94"/>
      <c r="B395" s="31">
        <f t="shared" si="9"/>
        <v>195452.6332232698</v>
      </c>
      <c r="C395" s="31">
        <f t="shared" si="9"/>
        <v>-195452.63322326983</v>
      </c>
      <c r="D395" s="47">
        <f t="shared" si="9"/>
        <v>0</v>
      </c>
      <c r="E395" s="47">
        <f t="shared" si="9"/>
        <v>0</v>
      </c>
      <c r="F395" s="31">
        <f t="shared" si="9"/>
        <v>-195452.63322326978</v>
      </c>
      <c r="G395" s="59">
        <f t="shared" si="9"/>
        <v>748276.16263503453</v>
      </c>
      <c r="H395" s="47">
        <f t="shared" si="9"/>
        <v>0</v>
      </c>
      <c r="I395" s="47">
        <f t="shared" si="9"/>
        <v>0</v>
      </c>
      <c r="J395" s="47">
        <f t="shared" si="9"/>
        <v>0</v>
      </c>
      <c r="K395" s="47">
        <f t="shared" si="9"/>
        <v>0</v>
      </c>
      <c r="L395" s="22" t="str">
        <v>D6y</v>
      </c>
    </row>
    <row r="396" spans="1:12">
      <c r="A396" s="94"/>
      <c r="B396" s="31">
        <f t="shared" si="9"/>
        <v>-2.0744547273878928E-27</v>
      </c>
      <c r="C396" s="31">
        <f t="shared" si="9"/>
        <v>-3.3864544644797678E-11</v>
      </c>
      <c r="D396" s="31">
        <f t="shared" si="9"/>
        <v>-195452.63322326978</v>
      </c>
      <c r="E396" s="31">
        <f t="shared" si="9"/>
        <v>195452.6332232698</v>
      </c>
      <c r="F396" s="31">
        <f t="shared" si="9"/>
        <v>-552823.5294117647</v>
      </c>
      <c r="G396" s="47">
        <f t="shared" si="9"/>
        <v>0</v>
      </c>
      <c r="H396" s="59">
        <f t="shared" si="9"/>
        <v>1301099.6920467992</v>
      </c>
      <c r="I396" s="31">
        <f t="shared" si="9"/>
        <v>-195452.63322326978</v>
      </c>
      <c r="J396" s="31">
        <f t="shared" si="9"/>
        <v>-552823.5294117647</v>
      </c>
      <c r="K396" s="47">
        <f t="shared" si="9"/>
        <v>0</v>
      </c>
      <c r="L396" s="22" t="str">
        <v>D7x</v>
      </c>
    </row>
    <row r="397" spans="1:12">
      <c r="A397" s="94"/>
      <c r="B397" s="31">
        <f t="shared" si="9"/>
        <v>-3.3864544644797678E-11</v>
      </c>
      <c r="C397" s="31">
        <f t="shared" si="9"/>
        <v>-552823.5294117647</v>
      </c>
      <c r="D397" s="31">
        <f t="shared" si="9"/>
        <v>195452.6332232698</v>
      </c>
      <c r="E397" s="31">
        <f t="shared" si="9"/>
        <v>-195452.63322326983</v>
      </c>
      <c r="F397" s="47">
        <f t="shared" si="9"/>
        <v>0</v>
      </c>
      <c r="G397" s="47">
        <f t="shared" si="9"/>
        <v>0</v>
      </c>
      <c r="H397" s="31">
        <f t="shared" si="9"/>
        <v>-195452.63322326978</v>
      </c>
      <c r="I397" s="59">
        <f t="shared" si="9"/>
        <v>748276.16263503453</v>
      </c>
      <c r="J397" s="47">
        <f t="shared" si="9"/>
        <v>0</v>
      </c>
      <c r="K397" s="47">
        <f t="shared" si="9"/>
        <v>0</v>
      </c>
      <c r="L397" s="22" t="str">
        <v>D7y</v>
      </c>
    </row>
    <row r="398" spans="1:12">
      <c r="A398" s="94"/>
      <c r="B398" s="47">
        <f t="shared" si="9"/>
        <v>0</v>
      </c>
      <c r="C398" s="47">
        <f t="shared" si="9"/>
        <v>0</v>
      </c>
      <c r="D398" s="31">
        <f t="shared" si="9"/>
        <v>-2.0744547273878928E-27</v>
      </c>
      <c r="E398" s="31">
        <f t="shared" si="9"/>
        <v>-3.3864544644797678E-11</v>
      </c>
      <c r="F398" s="47">
        <f t="shared" si="9"/>
        <v>0</v>
      </c>
      <c r="G398" s="47">
        <f t="shared" si="9"/>
        <v>0</v>
      </c>
      <c r="H398" s="31">
        <f t="shared" si="9"/>
        <v>-552823.5294117647</v>
      </c>
      <c r="I398" s="47">
        <f t="shared" si="9"/>
        <v>0</v>
      </c>
      <c r="J398" s="59">
        <f t="shared" si="9"/>
        <v>552823.5294117647</v>
      </c>
      <c r="K398" s="31">
        <f t="shared" si="9"/>
        <v>3.3864544644797678E-11</v>
      </c>
      <c r="L398" s="22" t="str">
        <v>D8x</v>
      </c>
    </row>
    <row r="399" spans="1:12">
      <c r="A399" s="94"/>
      <c r="B399" s="47">
        <f t="shared" si="9"/>
        <v>0</v>
      </c>
      <c r="C399" s="47">
        <f t="shared" si="9"/>
        <v>0</v>
      </c>
      <c r="D399" s="31">
        <f t="shared" si="9"/>
        <v>-3.3864544644797678E-11</v>
      </c>
      <c r="E399" s="31">
        <f t="shared" si="9"/>
        <v>-552823.5294117647</v>
      </c>
      <c r="F399" s="47">
        <f t="shared" si="9"/>
        <v>0</v>
      </c>
      <c r="G399" s="47">
        <f t="shared" si="9"/>
        <v>0</v>
      </c>
      <c r="H399" s="47">
        <f t="shared" si="9"/>
        <v>0</v>
      </c>
      <c r="I399" s="47">
        <f t="shared" si="9"/>
        <v>0</v>
      </c>
      <c r="J399" s="31">
        <f t="shared" si="9"/>
        <v>3.3864544644797678E-11</v>
      </c>
      <c r="K399" s="59">
        <f t="shared" si="9"/>
        <v>552823.5294117647</v>
      </c>
      <c r="L399" s="22" t="str">
        <v>D8y</v>
      </c>
    </row>
    <row r="401" spans="1:7" s="32" customFormat="1">
      <c r="A401" s="32" t="s">
        <v>107</v>
      </c>
    </row>
    <row r="403" spans="1:7">
      <c r="A403" t="s">
        <v>108</v>
      </c>
    </row>
    <row r="404" spans="1:7" ht="15.75" thickBot="1">
      <c r="A404" s="95" t="s">
        <v>109</v>
      </c>
      <c r="B404" s="60">
        <v>0</v>
      </c>
      <c r="C404" s="88" t="s">
        <v>27</v>
      </c>
      <c r="E404" s="95" t="s">
        <v>112</v>
      </c>
      <c r="F404" s="62">
        <v>0</v>
      </c>
      <c r="G404" s="88" t="s">
        <v>39</v>
      </c>
    </row>
    <row r="405" spans="1:7" ht="15.75" thickBot="1">
      <c r="A405" s="95"/>
      <c r="B405" s="60">
        <f>-F19*F18/2</f>
        <v>-43.35</v>
      </c>
      <c r="C405" s="88" t="s">
        <v>111</v>
      </c>
      <c r="E405" s="95"/>
      <c r="F405" s="63">
        <f>-F19*F18/2</f>
        <v>-43.35</v>
      </c>
      <c r="G405" s="61" t="s">
        <v>113</v>
      </c>
    </row>
    <row r="406" spans="1:7" ht="15.75" thickBot="1">
      <c r="A406" s="95"/>
      <c r="B406" s="60">
        <v>0</v>
      </c>
      <c r="C406" s="88" t="s">
        <v>28</v>
      </c>
      <c r="E406" s="95"/>
      <c r="F406" s="64">
        <v>0</v>
      </c>
      <c r="G406" s="88" t="s">
        <v>44</v>
      </c>
    </row>
    <row r="407" spans="1:7" ht="15.75" thickBot="1">
      <c r="A407" s="95"/>
      <c r="B407" s="60">
        <f>B405</f>
        <v>-43.35</v>
      </c>
      <c r="C407" s="88" t="s">
        <v>110</v>
      </c>
      <c r="E407" s="95"/>
      <c r="F407" s="63">
        <f>F405</f>
        <v>-43.35</v>
      </c>
      <c r="G407" s="61" t="s">
        <v>114</v>
      </c>
    </row>
    <row r="409" spans="1:7" ht="15.75" thickBot="1">
      <c r="A409" t="s">
        <v>115</v>
      </c>
    </row>
    <row r="410" spans="1:7">
      <c r="A410" s="95" t="s">
        <v>117</v>
      </c>
      <c r="B410" s="70">
        <f>-F20</f>
        <v>-45.5</v>
      </c>
      <c r="C410" s="65" t="s">
        <v>114</v>
      </c>
    </row>
    <row r="411" spans="1:7">
      <c r="A411" s="95"/>
      <c r="B411" s="71">
        <f>B410</f>
        <v>-45.5</v>
      </c>
      <c r="C411" s="65" t="s">
        <v>118</v>
      </c>
    </row>
    <row r="412" spans="1:7">
      <c r="A412" s="95"/>
      <c r="B412" s="71">
        <f>B411</f>
        <v>-45.5</v>
      </c>
      <c r="C412" s="65" t="s">
        <v>119</v>
      </c>
    </row>
    <row r="413" spans="1:7" ht="15.75" thickBot="1">
      <c r="A413" s="95"/>
      <c r="B413" s="72">
        <f>B412</f>
        <v>-45.5</v>
      </c>
      <c r="C413" s="65" t="s">
        <v>120</v>
      </c>
    </row>
    <row r="415" spans="1:7" ht="15.75" thickBot="1">
      <c r="A415" t="s">
        <v>122</v>
      </c>
    </row>
    <row r="416" spans="1:7">
      <c r="A416" s="95" t="s">
        <v>123</v>
      </c>
      <c r="B416" s="67">
        <f>F405</f>
        <v>-43.35</v>
      </c>
      <c r="C416" s="65" t="s">
        <v>113</v>
      </c>
    </row>
    <row r="417" spans="1:14">
      <c r="A417" s="95"/>
      <c r="B417" s="68">
        <f>F407+B410</f>
        <v>-88.85</v>
      </c>
      <c r="C417" s="65" t="s">
        <v>114</v>
      </c>
    </row>
    <row r="418" spans="1:14">
      <c r="A418" s="95"/>
      <c r="B418" s="68">
        <f>B411</f>
        <v>-45.5</v>
      </c>
      <c r="C418" s="65" t="s">
        <v>118</v>
      </c>
    </row>
    <row r="419" spans="1:14">
      <c r="A419" s="95"/>
      <c r="B419" s="68">
        <f>B412</f>
        <v>-45.5</v>
      </c>
      <c r="C419" s="65" t="s">
        <v>119</v>
      </c>
    </row>
    <row r="420" spans="1:14" ht="15.75" thickBot="1">
      <c r="A420" s="95"/>
      <c r="B420" s="69">
        <f>B413</f>
        <v>-45.5</v>
      </c>
      <c r="C420" s="65" t="s">
        <v>120</v>
      </c>
    </row>
    <row r="422" spans="1:14" s="32" customFormat="1">
      <c r="A422" s="32" t="s">
        <v>124</v>
      </c>
    </row>
    <row r="423" spans="1:14">
      <c r="A423" s="73" t="s">
        <v>125</v>
      </c>
      <c r="B423" s="73" t="s">
        <v>126</v>
      </c>
      <c r="C423" s="73" t="s">
        <v>127</v>
      </c>
      <c r="D423" s="74" t="s">
        <v>121</v>
      </c>
      <c r="E423" s="73" t="s">
        <v>128</v>
      </c>
    </row>
    <row r="425" spans="1:14">
      <c r="A425" s="46">
        <f t="shared" ref="A425:J434" si="10">B390</f>
        <v>1301099.6920467992</v>
      </c>
      <c r="B425" s="46">
        <f t="shared" si="10"/>
        <v>-195452.63322326978</v>
      </c>
      <c r="C425" s="46">
        <f t="shared" si="10"/>
        <v>-552823.5294117647</v>
      </c>
      <c r="D425" s="46">
        <f t="shared" si="10"/>
        <v>0</v>
      </c>
      <c r="E425" s="46">
        <f t="shared" si="10"/>
        <v>-195452.63322326978</v>
      </c>
      <c r="F425" s="46">
        <f t="shared" si="10"/>
        <v>195452.6332232698</v>
      </c>
      <c r="G425" s="46">
        <f t="shared" si="10"/>
        <v>-2.0744547273878928E-27</v>
      </c>
      <c r="H425" s="46">
        <f t="shared" si="10"/>
        <v>-3.3864544644797678E-11</v>
      </c>
      <c r="I425" s="46">
        <f t="shared" si="10"/>
        <v>0</v>
      </c>
      <c r="J425" s="46">
        <f t="shared" si="10"/>
        <v>0</v>
      </c>
      <c r="K425" s="96" t="s">
        <v>126</v>
      </c>
      <c r="L425" s="75" t="str">
        <f>L390</f>
        <v>D3x</v>
      </c>
      <c r="M425" s="95" t="s">
        <v>121</v>
      </c>
      <c r="N425" s="66">
        <v>0</v>
      </c>
    </row>
    <row r="426" spans="1:14">
      <c r="A426" s="46">
        <f t="shared" si="10"/>
        <v>-195452.63322326978</v>
      </c>
      <c r="B426" s="46">
        <f t="shared" si="10"/>
        <v>748276.16263503453</v>
      </c>
      <c r="C426" s="46">
        <f t="shared" si="10"/>
        <v>0</v>
      </c>
      <c r="D426" s="46">
        <f t="shared" si="10"/>
        <v>0</v>
      </c>
      <c r="E426" s="46">
        <f t="shared" si="10"/>
        <v>195452.6332232698</v>
      </c>
      <c r="F426" s="46">
        <f t="shared" si="10"/>
        <v>-195452.63322326983</v>
      </c>
      <c r="G426" s="46">
        <f t="shared" si="10"/>
        <v>-3.3864544644797678E-11</v>
      </c>
      <c r="H426" s="46">
        <f t="shared" si="10"/>
        <v>-552823.5294117647</v>
      </c>
      <c r="I426" s="46">
        <f t="shared" si="10"/>
        <v>0</v>
      </c>
      <c r="J426" s="46">
        <f t="shared" si="10"/>
        <v>0</v>
      </c>
      <c r="K426" s="96"/>
      <c r="L426" s="75" t="str">
        <f t="shared" ref="L426:L434" si="11">L391</f>
        <v>D3y</v>
      </c>
      <c r="M426" s="95"/>
      <c r="N426" s="66">
        <f>B416</f>
        <v>-43.35</v>
      </c>
    </row>
    <row r="427" spans="1:14">
      <c r="A427" s="46">
        <f t="shared" si="10"/>
        <v>-552823.5294117647</v>
      </c>
      <c r="B427" s="46">
        <f t="shared" si="10"/>
        <v>0</v>
      </c>
      <c r="C427" s="46">
        <f t="shared" si="10"/>
        <v>748276.16263503442</v>
      </c>
      <c r="D427" s="46">
        <f t="shared" si="10"/>
        <v>-195452.63322326978</v>
      </c>
      <c r="E427" s="46">
        <f t="shared" si="10"/>
        <v>0</v>
      </c>
      <c r="F427" s="46">
        <f t="shared" si="10"/>
        <v>0</v>
      </c>
      <c r="G427" s="46">
        <f t="shared" si="10"/>
        <v>-195452.63322326978</v>
      </c>
      <c r="H427" s="46">
        <f t="shared" si="10"/>
        <v>195452.6332232698</v>
      </c>
      <c r="I427" s="46">
        <f t="shared" si="10"/>
        <v>-2.0744547273878928E-27</v>
      </c>
      <c r="J427" s="46">
        <f t="shared" si="10"/>
        <v>-3.3864544644797678E-11</v>
      </c>
      <c r="K427" s="96"/>
      <c r="L427" s="75" t="str">
        <f t="shared" si="11"/>
        <v>D4x</v>
      </c>
      <c r="M427" s="95"/>
      <c r="N427" s="66">
        <v>0</v>
      </c>
    </row>
    <row r="428" spans="1:14">
      <c r="A428" s="46">
        <f t="shared" si="10"/>
        <v>0</v>
      </c>
      <c r="B428" s="46">
        <f t="shared" si="10"/>
        <v>0</v>
      </c>
      <c r="C428" s="46">
        <f t="shared" si="10"/>
        <v>-195452.63322326978</v>
      </c>
      <c r="D428" s="46">
        <f t="shared" si="10"/>
        <v>748276.16263503453</v>
      </c>
      <c r="E428" s="46">
        <f t="shared" si="10"/>
        <v>0</v>
      </c>
      <c r="F428" s="46">
        <f t="shared" si="10"/>
        <v>0</v>
      </c>
      <c r="G428" s="46">
        <f t="shared" si="10"/>
        <v>195452.6332232698</v>
      </c>
      <c r="H428" s="46">
        <f t="shared" si="10"/>
        <v>-195452.63322326983</v>
      </c>
      <c r="I428" s="46">
        <f t="shared" si="10"/>
        <v>-3.3864544644797678E-11</v>
      </c>
      <c r="J428" s="46">
        <f t="shared" si="10"/>
        <v>-552823.5294117647</v>
      </c>
      <c r="K428" s="96"/>
      <c r="L428" s="75" t="str">
        <f t="shared" si="11"/>
        <v>D4y</v>
      </c>
      <c r="M428" s="95"/>
      <c r="N428" s="66">
        <f>B417</f>
        <v>-88.85</v>
      </c>
    </row>
    <row r="429" spans="1:14">
      <c r="A429" s="46">
        <f t="shared" si="10"/>
        <v>-195452.63322326978</v>
      </c>
      <c r="B429" s="46">
        <f t="shared" si="10"/>
        <v>195452.6332232698</v>
      </c>
      <c r="C429" s="46">
        <f t="shared" si="10"/>
        <v>0</v>
      </c>
      <c r="D429" s="46">
        <f t="shared" si="10"/>
        <v>0</v>
      </c>
      <c r="E429" s="46">
        <f t="shared" si="10"/>
        <v>1301099.6920467992</v>
      </c>
      <c r="F429" s="46">
        <f t="shared" si="10"/>
        <v>-195452.63322326978</v>
      </c>
      <c r="G429" s="46">
        <f t="shared" si="10"/>
        <v>-552823.5294117647</v>
      </c>
      <c r="H429" s="46">
        <f t="shared" si="10"/>
        <v>0</v>
      </c>
      <c r="I429" s="46">
        <f t="shared" si="10"/>
        <v>0</v>
      </c>
      <c r="J429" s="46">
        <f t="shared" si="10"/>
        <v>0</v>
      </c>
      <c r="K429" s="96"/>
      <c r="L429" s="75" t="str">
        <f t="shared" si="11"/>
        <v>D6x</v>
      </c>
      <c r="M429" s="95"/>
      <c r="N429" s="66">
        <v>0</v>
      </c>
    </row>
    <row r="430" spans="1:14">
      <c r="A430" s="46">
        <f t="shared" si="10"/>
        <v>195452.6332232698</v>
      </c>
      <c r="B430" s="46">
        <f t="shared" si="10"/>
        <v>-195452.63322326983</v>
      </c>
      <c r="C430" s="46">
        <f t="shared" si="10"/>
        <v>0</v>
      </c>
      <c r="D430" s="46">
        <f t="shared" si="10"/>
        <v>0</v>
      </c>
      <c r="E430" s="46">
        <f t="shared" si="10"/>
        <v>-195452.63322326978</v>
      </c>
      <c r="F430" s="46">
        <f t="shared" si="10"/>
        <v>748276.16263503453</v>
      </c>
      <c r="G430" s="46">
        <f t="shared" si="10"/>
        <v>0</v>
      </c>
      <c r="H430" s="46">
        <f t="shared" si="10"/>
        <v>0</v>
      </c>
      <c r="I430" s="46">
        <f t="shared" si="10"/>
        <v>0</v>
      </c>
      <c r="J430" s="46">
        <f t="shared" si="10"/>
        <v>0</v>
      </c>
      <c r="K430" s="96"/>
      <c r="L430" s="75" t="str">
        <f t="shared" si="11"/>
        <v>D6y</v>
      </c>
      <c r="M430" s="95"/>
      <c r="N430" s="66">
        <f>B418</f>
        <v>-45.5</v>
      </c>
    </row>
    <row r="431" spans="1:14">
      <c r="A431" s="46">
        <f t="shared" si="10"/>
        <v>-2.0744547273878928E-27</v>
      </c>
      <c r="B431" s="46">
        <f t="shared" si="10"/>
        <v>-3.3864544644797678E-11</v>
      </c>
      <c r="C431" s="46">
        <f t="shared" si="10"/>
        <v>-195452.63322326978</v>
      </c>
      <c r="D431" s="46">
        <f t="shared" si="10"/>
        <v>195452.6332232698</v>
      </c>
      <c r="E431" s="46">
        <f t="shared" si="10"/>
        <v>-552823.5294117647</v>
      </c>
      <c r="F431" s="46">
        <f t="shared" si="10"/>
        <v>0</v>
      </c>
      <c r="G431" s="46">
        <f t="shared" si="10"/>
        <v>1301099.6920467992</v>
      </c>
      <c r="H431" s="46">
        <f t="shared" si="10"/>
        <v>-195452.63322326978</v>
      </c>
      <c r="I431" s="46">
        <f t="shared" si="10"/>
        <v>-552823.5294117647</v>
      </c>
      <c r="J431" s="46">
        <f t="shared" si="10"/>
        <v>0</v>
      </c>
      <c r="K431" s="96"/>
      <c r="L431" s="75" t="str">
        <f t="shared" si="11"/>
        <v>D7x</v>
      </c>
      <c r="M431" s="95"/>
      <c r="N431" s="66">
        <v>0</v>
      </c>
    </row>
    <row r="432" spans="1:14">
      <c r="A432" s="46">
        <f t="shared" si="10"/>
        <v>-3.3864544644797678E-11</v>
      </c>
      <c r="B432" s="46">
        <f t="shared" si="10"/>
        <v>-552823.5294117647</v>
      </c>
      <c r="C432" s="46">
        <f t="shared" si="10"/>
        <v>195452.6332232698</v>
      </c>
      <c r="D432" s="46">
        <f t="shared" si="10"/>
        <v>-195452.63322326983</v>
      </c>
      <c r="E432" s="46">
        <f t="shared" si="10"/>
        <v>0</v>
      </c>
      <c r="F432" s="46">
        <f t="shared" si="10"/>
        <v>0</v>
      </c>
      <c r="G432" s="46">
        <f t="shared" si="10"/>
        <v>-195452.63322326978</v>
      </c>
      <c r="H432" s="46">
        <f t="shared" si="10"/>
        <v>748276.16263503453</v>
      </c>
      <c r="I432" s="46">
        <f t="shared" si="10"/>
        <v>0</v>
      </c>
      <c r="J432" s="46">
        <f t="shared" si="10"/>
        <v>0</v>
      </c>
      <c r="K432" s="96"/>
      <c r="L432" s="75" t="str">
        <f t="shared" si="11"/>
        <v>D7y</v>
      </c>
      <c r="M432" s="95"/>
      <c r="N432" s="66">
        <f>B419</f>
        <v>-45.5</v>
      </c>
    </row>
    <row r="433" spans="1:14">
      <c r="A433" s="46">
        <f t="shared" si="10"/>
        <v>0</v>
      </c>
      <c r="B433" s="46">
        <f t="shared" si="10"/>
        <v>0</v>
      </c>
      <c r="C433" s="46">
        <f t="shared" si="10"/>
        <v>-2.0744547273878928E-27</v>
      </c>
      <c r="D433" s="46">
        <f t="shared" si="10"/>
        <v>-3.3864544644797678E-11</v>
      </c>
      <c r="E433" s="46">
        <f t="shared" si="10"/>
        <v>0</v>
      </c>
      <c r="F433" s="46">
        <f t="shared" si="10"/>
        <v>0</v>
      </c>
      <c r="G433" s="46">
        <f t="shared" si="10"/>
        <v>-552823.5294117647</v>
      </c>
      <c r="H433" s="46">
        <f t="shared" si="10"/>
        <v>0</v>
      </c>
      <c r="I433" s="46">
        <f t="shared" si="10"/>
        <v>552823.5294117647</v>
      </c>
      <c r="J433" s="46">
        <f t="shared" si="10"/>
        <v>3.3864544644797678E-11</v>
      </c>
      <c r="K433" s="96"/>
      <c r="L433" s="75" t="str">
        <f t="shared" si="11"/>
        <v>D8x</v>
      </c>
      <c r="M433" s="95"/>
      <c r="N433" s="66">
        <v>0</v>
      </c>
    </row>
    <row r="434" spans="1:14">
      <c r="A434" s="46">
        <f t="shared" si="10"/>
        <v>0</v>
      </c>
      <c r="B434" s="46">
        <f t="shared" si="10"/>
        <v>0</v>
      </c>
      <c r="C434" s="46">
        <f t="shared" si="10"/>
        <v>-3.3864544644797678E-11</v>
      </c>
      <c r="D434" s="46">
        <f t="shared" si="10"/>
        <v>-552823.5294117647</v>
      </c>
      <c r="E434" s="46">
        <f t="shared" si="10"/>
        <v>0</v>
      </c>
      <c r="F434" s="46">
        <f t="shared" si="10"/>
        <v>0</v>
      </c>
      <c r="G434" s="46">
        <f t="shared" si="10"/>
        <v>0</v>
      </c>
      <c r="H434" s="46">
        <f t="shared" si="10"/>
        <v>0</v>
      </c>
      <c r="I434" s="46">
        <f t="shared" si="10"/>
        <v>3.3864544644797678E-11</v>
      </c>
      <c r="J434" s="46">
        <f t="shared" si="10"/>
        <v>552823.5294117647</v>
      </c>
      <c r="K434" s="96"/>
      <c r="L434" s="75" t="str">
        <f t="shared" si="11"/>
        <v>D8y</v>
      </c>
      <c r="M434" s="95"/>
      <c r="N434" s="66">
        <f>B420</f>
        <v>-45.5</v>
      </c>
    </row>
    <row r="436" spans="1:14">
      <c r="A436" s="31" t="str">
        <f>L425</f>
        <v>D3x</v>
      </c>
      <c r="B436" s="96" t="s">
        <v>121</v>
      </c>
      <c r="C436" s="60">
        <f t="array" ref="C436:L445">MINVERSE(B390:K399)</f>
        <v>1.8088955096829111E-6</v>
      </c>
      <c r="D436" s="60">
        <v>1.8088955096829094E-6</v>
      </c>
      <c r="E436" s="60">
        <v>1.8088955096829117E-6</v>
      </c>
      <c r="F436" s="60">
        <v>3.6177910193658192E-6</v>
      </c>
      <c r="G436" s="60">
        <v>1.2041934006459741E-22</v>
      </c>
      <c r="H436" s="60">
        <v>-1.6624270586875069E-22</v>
      </c>
      <c r="I436" s="60">
        <v>1.5676699252365974E-22</v>
      </c>
      <c r="J436" s="60">
        <v>1.80889550968291E-6</v>
      </c>
      <c r="K436" s="60">
        <v>1.5044985029359913E-22</v>
      </c>
      <c r="L436" s="60">
        <v>3.6177910193658209E-6</v>
      </c>
      <c r="M436" s="96" t="s">
        <v>126</v>
      </c>
      <c r="N436" s="66">
        <f>N425</f>
        <v>0</v>
      </c>
    </row>
    <row r="437" spans="1:14">
      <c r="A437" s="31" t="str">
        <f t="shared" ref="A437:A444" si="12">L426</f>
        <v>D3y</v>
      </c>
      <c r="B437" s="96"/>
      <c r="C437" s="60">
        <v>1.80889550968291E-6</v>
      </c>
      <c r="D437" s="60">
        <v>1.0543015654467454E-5</v>
      </c>
      <c r="E437" s="60">
        <v>1.8088955096829117E-6</v>
      </c>
      <c r="F437" s="60">
        <v>1.4160806673833275E-5</v>
      </c>
      <c r="G437" s="60">
        <v>-1.8088955096829098E-6</v>
      </c>
      <c r="H437" s="60">
        <v>1.8088955096829111E-6</v>
      </c>
      <c r="I437" s="60">
        <v>-1.8088955096829098E-6</v>
      </c>
      <c r="J437" s="60">
        <v>1.0543015654467459E-5</v>
      </c>
      <c r="K437" s="60">
        <v>-1.8088955096829098E-6</v>
      </c>
      <c r="L437" s="60">
        <v>1.4160806673833275E-5</v>
      </c>
      <c r="M437" s="96"/>
      <c r="N437" s="66">
        <f t="shared" ref="N437:N445" si="13">N426</f>
        <v>-43.35</v>
      </c>
    </row>
    <row r="438" spans="1:14">
      <c r="A438" s="31" t="str">
        <f t="shared" si="12"/>
        <v>D4x</v>
      </c>
      <c r="B438" s="96"/>
      <c r="C438" s="60">
        <v>1.8088955096829111E-6</v>
      </c>
      <c r="D438" s="60">
        <v>1.8088955096829094E-6</v>
      </c>
      <c r="E438" s="60">
        <v>3.617791019365823E-6</v>
      </c>
      <c r="F438" s="60">
        <v>5.4266865290487305E-6</v>
      </c>
      <c r="G438" s="60">
        <v>1.4246726502879289E-22</v>
      </c>
      <c r="H438" s="60">
        <v>-3.1915249854637406E-22</v>
      </c>
      <c r="I438" s="60">
        <v>1.8615435687296949E-22</v>
      </c>
      <c r="J438" s="60">
        <v>1.8088955096829096E-6</v>
      </c>
      <c r="K438" s="60">
        <v>1.861543568729694E-22</v>
      </c>
      <c r="L438" s="60">
        <v>5.4266865290487313E-6</v>
      </c>
      <c r="M438" s="96"/>
      <c r="N438" s="66">
        <f t="shared" si="13"/>
        <v>0</v>
      </c>
    </row>
    <row r="439" spans="1:14">
      <c r="A439" s="31" t="str">
        <f t="shared" si="12"/>
        <v>D4y</v>
      </c>
      <c r="B439" s="96"/>
      <c r="C439" s="60">
        <v>3.6177910193658209E-6</v>
      </c>
      <c r="D439" s="60">
        <v>1.4160806673833273E-5</v>
      </c>
      <c r="E439" s="60">
        <v>5.4266865290487347E-6</v>
      </c>
      <c r="F439" s="60">
        <v>3.1939404367032378E-5</v>
      </c>
      <c r="G439" s="60">
        <v>-3.6177910193658196E-6</v>
      </c>
      <c r="H439" s="60">
        <v>1.80889550968291E-6</v>
      </c>
      <c r="I439" s="60">
        <v>-5.4266865290487313E-6</v>
      </c>
      <c r="J439" s="60">
        <v>1.5969702183516189E-5</v>
      </c>
      <c r="K439" s="60">
        <v>-5.4266865290487313E-6</v>
      </c>
      <c r="L439" s="60">
        <v>3.1939404367032378E-5</v>
      </c>
      <c r="M439" s="96"/>
      <c r="N439" s="66">
        <f t="shared" si="13"/>
        <v>-88.85</v>
      </c>
    </row>
    <row r="440" spans="1:14">
      <c r="A440" s="31" t="str">
        <f t="shared" si="12"/>
        <v>D6x</v>
      </c>
      <c r="B440" s="96"/>
      <c r="C440" s="60">
        <v>1.1334738797070303E-23</v>
      </c>
      <c r="D440" s="60">
        <v>-1.8088955096829096E-6</v>
      </c>
      <c r="E440" s="60">
        <v>-2.8336846992675758E-22</v>
      </c>
      <c r="F440" s="60">
        <v>-3.61779101936582E-6</v>
      </c>
      <c r="G440" s="60">
        <v>1.8088955096829106E-6</v>
      </c>
      <c r="H440" s="60">
        <v>5.6673693985351516E-23</v>
      </c>
      <c r="I440" s="60">
        <v>1.8088955096829106E-6</v>
      </c>
      <c r="J440" s="60">
        <v>-1.80889550968291E-6</v>
      </c>
      <c r="K440" s="60">
        <v>1.8088955096829106E-6</v>
      </c>
      <c r="L440" s="60">
        <v>-3.6177910193658209E-6</v>
      </c>
      <c r="M440" s="96"/>
      <c r="N440" s="66">
        <f t="shared" si="13"/>
        <v>0</v>
      </c>
    </row>
    <row r="441" spans="1:14">
      <c r="A441" s="31" t="str">
        <f t="shared" si="12"/>
        <v>D6y</v>
      </c>
      <c r="B441" s="96"/>
      <c r="C441" s="60">
        <v>-2.5231377059296187E-22</v>
      </c>
      <c r="D441" s="60">
        <v>1.8088955096829102E-6</v>
      </c>
      <c r="E441" s="60">
        <v>-2.1026147549413489E-23</v>
      </c>
      <c r="F441" s="60">
        <v>1.8088955096829102E-6</v>
      </c>
      <c r="G441" s="60">
        <v>2.1026147549413489E-23</v>
      </c>
      <c r="H441" s="60">
        <v>1.8088955096829115E-6</v>
      </c>
      <c r="I441" s="60">
        <v>6.3078442648240467E-23</v>
      </c>
      <c r="J441" s="60">
        <v>1.8088955096829109E-6</v>
      </c>
      <c r="K441" s="60">
        <v>1.0513073774706743E-22</v>
      </c>
      <c r="L441" s="60">
        <v>1.80889550968291E-6</v>
      </c>
      <c r="M441" s="96"/>
      <c r="N441" s="66">
        <f t="shared" si="13"/>
        <v>-45.5</v>
      </c>
    </row>
    <row r="442" spans="1:14">
      <c r="A442" s="31" t="str">
        <f t="shared" si="12"/>
        <v>D7x</v>
      </c>
      <c r="B442" s="96"/>
      <c r="C442" s="60">
        <v>-1.1889684634265968E-22</v>
      </c>
      <c r="D442" s="60">
        <v>-1.80889550968291E-6</v>
      </c>
      <c r="E442" s="60">
        <v>-5.3503580854196849E-22</v>
      </c>
      <c r="F442" s="60">
        <v>-5.4266865290487321E-6</v>
      </c>
      <c r="G442" s="60">
        <v>1.8088955096829106E-6</v>
      </c>
      <c r="H442" s="60">
        <v>8.9172634756994745E-23</v>
      </c>
      <c r="I442" s="60">
        <v>3.6177910193658226E-6</v>
      </c>
      <c r="J442" s="60">
        <v>-1.8088955096829102E-6</v>
      </c>
      <c r="K442" s="60">
        <v>3.6177910193658226E-6</v>
      </c>
      <c r="L442" s="60">
        <v>-5.426686529048733E-6</v>
      </c>
      <c r="M442" s="96"/>
      <c r="N442" s="66">
        <f t="shared" si="13"/>
        <v>0</v>
      </c>
    </row>
    <row r="443" spans="1:14">
      <c r="A443" s="31" t="str">
        <f>L432</f>
        <v>D7y</v>
      </c>
      <c r="B443" s="96"/>
      <c r="C443" s="60">
        <v>1.8088955096829098E-6</v>
      </c>
      <c r="D443" s="60">
        <v>1.0543015654467454E-5</v>
      </c>
      <c r="E443" s="60">
        <v>1.8088955096829117E-6</v>
      </c>
      <c r="F443" s="60">
        <v>1.5969702183516186E-5</v>
      </c>
      <c r="G443" s="60">
        <v>-1.8088955096829094E-6</v>
      </c>
      <c r="H443" s="60">
        <v>1.8088955096829106E-6</v>
      </c>
      <c r="I443" s="60">
        <v>-1.8088955096829096E-6</v>
      </c>
      <c r="J443" s="60">
        <v>1.2351911164150368E-5</v>
      </c>
      <c r="K443" s="60">
        <v>-1.8088955096829096E-6</v>
      </c>
      <c r="L443" s="60">
        <v>1.5969702183516186E-5</v>
      </c>
      <c r="M443" s="96"/>
      <c r="N443" s="66">
        <f t="shared" si="13"/>
        <v>-45.5</v>
      </c>
    </row>
    <row r="444" spans="1:14">
      <c r="A444" s="31" t="str">
        <f t="shared" si="12"/>
        <v>D8x</v>
      </c>
      <c r="B444" s="96"/>
      <c r="C444" s="60">
        <v>-1.2640116125404464E-22</v>
      </c>
      <c r="D444" s="60">
        <v>-1.80889550968291E-6</v>
      </c>
      <c r="E444" s="60">
        <v>-6.3200580627022322E-22</v>
      </c>
      <c r="F444" s="60">
        <v>-5.4266865290487321E-6</v>
      </c>
      <c r="G444" s="60">
        <v>1.8088955096829106E-6</v>
      </c>
      <c r="H444" s="60">
        <v>6.3200580627022319E-23</v>
      </c>
      <c r="I444" s="60">
        <v>3.6177910193658226E-6</v>
      </c>
      <c r="J444" s="60">
        <v>-1.8088955096829106E-6</v>
      </c>
      <c r="K444" s="60">
        <v>5.4266865290487338E-6</v>
      </c>
      <c r="L444" s="60">
        <v>-5.426686529048733E-6</v>
      </c>
      <c r="M444" s="96"/>
      <c r="N444" s="66">
        <f t="shared" si="13"/>
        <v>0</v>
      </c>
    </row>
    <row r="445" spans="1:14">
      <c r="A445" s="31" t="str">
        <f>L434</f>
        <v>D8y</v>
      </c>
      <c r="B445" s="96"/>
      <c r="C445" s="60">
        <v>3.6177910193658213E-6</v>
      </c>
      <c r="D445" s="60">
        <v>1.4160806673833275E-5</v>
      </c>
      <c r="E445" s="60">
        <v>5.4266865290487355E-6</v>
      </c>
      <c r="F445" s="60">
        <v>3.1939404367032378E-5</v>
      </c>
      <c r="G445" s="60">
        <v>-3.6177910193658196E-6</v>
      </c>
      <c r="H445" s="60">
        <v>1.8088955096829102E-6</v>
      </c>
      <c r="I445" s="60">
        <v>-5.4266865290487313E-6</v>
      </c>
      <c r="J445" s="60">
        <v>1.5969702183516189E-5</v>
      </c>
      <c r="K445" s="60">
        <v>-5.4266865290487321E-6</v>
      </c>
      <c r="L445" s="60">
        <v>3.3748299876715293E-5</v>
      </c>
      <c r="M445" s="96"/>
      <c r="N445" s="66">
        <f t="shared" si="13"/>
        <v>-45.5</v>
      </c>
    </row>
    <row r="447" spans="1:14">
      <c r="A447" s="31" t="str">
        <f>A436</f>
        <v>D3x</v>
      </c>
      <c r="B447" s="96" t="s">
        <v>121</v>
      </c>
      <c r="C447" s="76">
        <f t="array" ref="C447:C456">MMULT(C436:L445,N436:N445)</f>
        <v>-6.4677058948712433E-4</v>
      </c>
      <c r="D447" s="22" t="s">
        <v>12</v>
      </c>
    </row>
    <row r="448" spans="1:14">
      <c r="A448" s="31" t="str">
        <f t="shared" ref="A448:A456" si="14">A437</f>
        <v>D3y</v>
      </c>
      <c r="B448" s="96"/>
      <c r="C448" s="76">
        <v>-2.9215560632195061E-3</v>
      </c>
      <c r="D448" s="22" t="s">
        <v>12</v>
      </c>
    </row>
    <row r="449" spans="1:8">
      <c r="A449" s="31" t="str">
        <f t="shared" si="14"/>
        <v>D4x</v>
      </c>
      <c r="B449" s="96"/>
      <c r="C449" s="76">
        <v>-8.8979570121302349E-4</v>
      </c>
      <c r="D449" s="22" t="s">
        <v>12</v>
      </c>
    </row>
    <row r="450" spans="1:8">
      <c r="A450" s="31" t="str">
        <f t="shared" si="14"/>
        <v>D4y</v>
      </c>
      <c r="B450" s="96"/>
      <c r="C450" s="76">
        <v>-5.7138561410620308E-3</v>
      </c>
      <c r="D450" s="22" t="s">
        <v>12</v>
      </c>
    </row>
    <row r="451" spans="1:8">
      <c r="A451" s="31" t="str">
        <f t="shared" si="14"/>
        <v>D6x</v>
      </c>
      <c r="B451" s="96"/>
      <c r="C451" s="76">
        <v>6.4677058948712455E-4</v>
      </c>
      <c r="D451" s="22" t="s">
        <v>12</v>
      </c>
    </row>
    <row r="452" spans="1:8">
      <c r="A452" s="31" t="str">
        <f t="shared" si="14"/>
        <v>D6y</v>
      </c>
      <c r="B452" s="96"/>
      <c r="C452" s="76">
        <v>-4.8605022345179805E-4</v>
      </c>
      <c r="D452" s="22" t="s">
        <v>12</v>
      </c>
    </row>
    <row r="453" spans="1:8">
      <c r="A453" s="31" t="str">
        <f t="shared" si="14"/>
        <v>D7x</v>
      </c>
      <c r="B453" s="96"/>
      <c r="C453" s="76">
        <v>8.8979570121302371E-4</v>
      </c>
      <c r="D453" s="22" t="s">
        <v>12</v>
      </c>
    </row>
    <row r="454" spans="1:8">
      <c r="A454" s="31" t="str">
        <f t="shared" si="14"/>
        <v>D7y</v>
      </c>
      <c r="B454" s="96"/>
      <c r="C454" s="76">
        <v>-3.2468859206359777E-3</v>
      </c>
      <c r="D454" s="22" t="s">
        <v>12</v>
      </c>
    </row>
    <row r="455" spans="1:8">
      <c r="A455" s="31" t="str">
        <f t="shared" si="14"/>
        <v>D8x</v>
      </c>
      <c r="B455" s="96"/>
      <c r="C455" s="76">
        <v>8.8979570121302371E-4</v>
      </c>
      <c r="D455" s="22" t="s">
        <v>12</v>
      </c>
    </row>
    <row r="456" spans="1:8">
      <c r="A456" s="31" t="str">
        <f t="shared" si="14"/>
        <v>D8y</v>
      </c>
      <c r="B456" s="96"/>
      <c r="C456" s="76">
        <v>-5.7961608867526035E-3</v>
      </c>
      <c r="D456" s="22" t="s">
        <v>12</v>
      </c>
    </row>
    <row r="458" spans="1:8" s="32" customFormat="1">
      <c r="A458" s="32" t="s">
        <v>129</v>
      </c>
    </row>
    <row r="459" spans="1:8">
      <c r="A459" s="78" t="s">
        <v>116</v>
      </c>
      <c r="B459" s="79" t="s">
        <v>121</v>
      </c>
      <c r="C459" s="78" t="s">
        <v>130</v>
      </c>
      <c r="D459" s="78" t="s">
        <v>131</v>
      </c>
      <c r="E459" s="78"/>
      <c r="F459" s="77"/>
      <c r="G459" s="77"/>
      <c r="H459" s="77"/>
    </row>
    <row r="460" spans="1:8">
      <c r="A460" s="78"/>
      <c r="B460" s="79" t="s">
        <v>121</v>
      </c>
      <c r="C460" s="78" t="s">
        <v>130</v>
      </c>
      <c r="D460" s="78" t="s">
        <v>132</v>
      </c>
      <c r="E460" s="78" t="s">
        <v>133</v>
      </c>
      <c r="F460" s="77"/>
      <c r="G460" s="77"/>
      <c r="H460" s="77"/>
    </row>
    <row r="466" spans="1:12" s="20" customFormat="1">
      <c r="A466" s="20" t="s">
        <v>22</v>
      </c>
      <c r="E466" s="80" t="s">
        <v>29</v>
      </c>
      <c r="F466" s="80">
        <v>0</v>
      </c>
    </row>
    <row r="467" spans="1:12">
      <c r="A467" s="22" t="s">
        <v>191</v>
      </c>
      <c r="B467" s="94" t="s">
        <v>121</v>
      </c>
      <c r="C467" s="29">
        <f t="array" ref="C467:D468">B59:C60</f>
        <v>552823.5294117647</v>
      </c>
      <c r="D467" s="29">
        <v>-552823.5294117647</v>
      </c>
      <c r="E467" s="96" t="s">
        <v>126</v>
      </c>
      <c r="F467" s="45">
        <f>COS(RADIANS(F466))</f>
        <v>1</v>
      </c>
      <c r="G467" s="45">
        <f>SIN(RADIANS(F466))</f>
        <v>0</v>
      </c>
      <c r="H467" s="45">
        <v>0</v>
      </c>
      <c r="I467" s="45">
        <v>0</v>
      </c>
      <c r="J467" s="96" t="s">
        <v>126</v>
      </c>
      <c r="K467" s="60">
        <v>0</v>
      </c>
      <c r="L467" t="s">
        <v>33</v>
      </c>
    </row>
    <row r="468" spans="1:12">
      <c r="A468" s="22" t="s">
        <v>192</v>
      </c>
      <c r="B468" s="94"/>
      <c r="C468" s="29">
        <v>-552823.5294117647</v>
      </c>
      <c r="D468" s="29">
        <v>552823.5294117647</v>
      </c>
      <c r="E468" s="96"/>
      <c r="F468" s="45">
        <v>0</v>
      </c>
      <c r="G468" s="45">
        <v>0</v>
      </c>
      <c r="H468" s="45">
        <f>F467</f>
        <v>1</v>
      </c>
      <c r="I468" s="45">
        <f>G467</f>
        <v>0</v>
      </c>
      <c r="J468" s="96"/>
      <c r="K468" s="60">
        <v>0</v>
      </c>
      <c r="L468" t="s">
        <v>34</v>
      </c>
    </row>
    <row r="469" spans="1:12">
      <c r="K469" s="60">
        <v>0</v>
      </c>
      <c r="L469" t="s">
        <v>35</v>
      </c>
    </row>
    <row r="470" spans="1:12">
      <c r="B470" s="94" t="s">
        <v>121</v>
      </c>
      <c r="C470" s="29">
        <f>C467</f>
        <v>552823.5294117647</v>
      </c>
      <c r="D470" s="29">
        <f>D467</f>
        <v>-552823.5294117647</v>
      </c>
      <c r="E470" s="96" t="s">
        <v>126</v>
      </c>
      <c r="F470" s="66">
        <f t="array" ref="F470:F471">MMULT(F467:I468,K467:K470)</f>
        <v>0</v>
      </c>
      <c r="K470" s="60">
        <v>0</v>
      </c>
      <c r="L470" t="s">
        <v>36</v>
      </c>
    </row>
    <row r="471" spans="1:12">
      <c r="B471" s="94"/>
      <c r="C471" s="29">
        <f>C468</f>
        <v>-552823.5294117647</v>
      </c>
      <c r="D471" s="29">
        <f>D468</f>
        <v>552823.5294117647</v>
      </c>
      <c r="E471" s="96"/>
      <c r="F471" s="66">
        <v>0</v>
      </c>
    </row>
    <row r="473" spans="1:12">
      <c r="A473" s="22" t="s">
        <v>191</v>
      </c>
      <c r="B473" s="94" t="s">
        <v>121</v>
      </c>
      <c r="C473" s="66">
        <f t="array" ref="C473:C474">MMULT(C470:D471,F470:F471)</f>
        <v>0</v>
      </c>
      <c r="D473" t="s">
        <v>16</v>
      </c>
      <c r="E473" t="str">
        <f>IF(C473&gt;0,"kanan",IF(C473=0," ","kiri"))</f>
        <v xml:space="preserve"> </v>
      </c>
    </row>
    <row r="474" spans="1:12">
      <c r="A474" s="22" t="s">
        <v>192</v>
      </c>
      <c r="B474" s="94"/>
      <c r="C474" s="66">
        <v>0</v>
      </c>
      <c r="D474" t="s">
        <v>16</v>
      </c>
      <c r="E474" t="str">
        <f>IF(C474&gt;0,"kanan",IF(C474=0," ","kiri"))</f>
        <v xml:space="preserve"> </v>
      </c>
    </row>
    <row r="476" spans="1:12" s="20" customFormat="1">
      <c r="A476" s="20" t="s">
        <v>37</v>
      </c>
      <c r="E476" s="80" t="s">
        <v>29</v>
      </c>
      <c r="F476" s="80">
        <v>0</v>
      </c>
    </row>
    <row r="477" spans="1:12">
      <c r="A477" s="22" t="s">
        <v>192</v>
      </c>
      <c r="B477" s="94" t="s">
        <v>121</v>
      </c>
      <c r="C477" s="29">
        <f t="array" ref="C477:D478">B74:C75</f>
        <v>552823.5294117647</v>
      </c>
      <c r="D477" s="29">
        <v>-552823.5294117647</v>
      </c>
      <c r="E477" s="96" t="s">
        <v>126</v>
      </c>
      <c r="F477" s="45">
        <f>COS(RADIANS(F476))</f>
        <v>1</v>
      </c>
      <c r="G477" s="45">
        <f>SIN(RADIANS(F476))</f>
        <v>0</v>
      </c>
      <c r="H477" s="45">
        <v>0</v>
      </c>
      <c r="I477" s="45">
        <v>0</v>
      </c>
      <c r="J477" s="96" t="s">
        <v>126</v>
      </c>
      <c r="K477" s="60">
        <v>0</v>
      </c>
      <c r="L477" t="s">
        <v>35</v>
      </c>
    </row>
    <row r="478" spans="1:12">
      <c r="A478" s="22" t="s">
        <v>193</v>
      </c>
      <c r="B478" s="94"/>
      <c r="C478" s="29">
        <v>-552823.5294117647</v>
      </c>
      <c r="D478" s="29">
        <v>552823.5294117647</v>
      </c>
      <c r="E478" s="96"/>
      <c r="F478" s="45">
        <v>0</v>
      </c>
      <c r="G478" s="45">
        <v>0</v>
      </c>
      <c r="H478" s="45">
        <f>F477</f>
        <v>1</v>
      </c>
      <c r="I478" s="45">
        <f>G477</f>
        <v>0</v>
      </c>
      <c r="J478" s="96"/>
      <c r="K478" s="60">
        <v>0</v>
      </c>
      <c r="L478" t="s">
        <v>36</v>
      </c>
    </row>
    <row r="479" spans="1:12">
      <c r="K479" s="81">
        <f>C447</f>
        <v>-6.4677058948712433E-4</v>
      </c>
      <c r="L479" t="s">
        <v>42</v>
      </c>
    </row>
    <row r="480" spans="1:12">
      <c r="B480" s="94" t="s">
        <v>121</v>
      </c>
      <c r="C480" s="29">
        <f>C477</f>
        <v>552823.5294117647</v>
      </c>
      <c r="D480" s="29">
        <f>D477</f>
        <v>-552823.5294117647</v>
      </c>
      <c r="E480" s="96" t="s">
        <v>126</v>
      </c>
      <c r="F480" s="66">
        <f t="array" ref="F480:F481">MMULT(F477:I478,K477:K480)</f>
        <v>0</v>
      </c>
      <c r="K480" s="81">
        <f>C448</f>
        <v>-2.9215560632195061E-3</v>
      </c>
      <c r="L480" t="s">
        <v>43</v>
      </c>
    </row>
    <row r="481" spans="1:12">
      <c r="B481" s="94"/>
      <c r="C481" s="29">
        <f>C478</f>
        <v>-552823.5294117647</v>
      </c>
      <c r="D481" s="29">
        <f>D478</f>
        <v>552823.5294117647</v>
      </c>
      <c r="E481" s="96"/>
      <c r="F481" s="66">
        <v>-6.4677058948712433E-4</v>
      </c>
    </row>
    <row r="483" spans="1:12">
      <c r="A483" s="22" t="s">
        <v>192</v>
      </c>
      <c r="B483" s="94" t="s">
        <v>121</v>
      </c>
      <c r="C483" s="66">
        <f t="array" ref="C483:C484">MMULT(C480:D481,F480:F481)</f>
        <v>357.54999999999967</v>
      </c>
      <c r="D483" t="s">
        <v>16</v>
      </c>
      <c r="E483" t="str">
        <f>IF(C483&gt;0,"kanan",IF(C483=0," ","kiri"))</f>
        <v>kanan</v>
      </c>
      <c r="F483" s="101" t="str">
        <f>IF(C483&gt;C484,"TEKAN", "TARIK")</f>
        <v>TEKAN</v>
      </c>
      <c r="G483" s="45">
        <v>-357.55</v>
      </c>
      <c r="H483" s="102" t="s">
        <v>167</v>
      </c>
    </row>
    <row r="484" spans="1:12">
      <c r="A484" s="22" t="s">
        <v>193</v>
      </c>
      <c r="B484" s="94"/>
      <c r="C484" s="66">
        <v>-357.54999999999967</v>
      </c>
      <c r="D484" t="s">
        <v>16</v>
      </c>
      <c r="E484" t="str">
        <f>IF(C484&gt;0,"kanan",IF(C484=0," ","kiri"))</f>
        <v>kiri</v>
      </c>
      <c r="F484" s="101"/>
      <c r="G484" s="92">
        <f>ABS((C484-G483)/C484)</f>
        <v>9.5388201136861536E-16</v>
      </c>
      <c r="H484" s="102"/>
    </row>
    <row r="486" spans="1:12" s="20" customFormat="1">
      <c r="A486" s="20" t="s">
        <v>38</v>
      </c>
      <c r="E486" s="80" t="s">
        <v>29</v>
      </c>
      <c r="F486" s="80">
        <v>0</v>
      </c>
    </row>
    <row r="487" spans="1:12">
      <c r="A487" s="22" t="s">
        <v>193</v>
      </c>
      <c r="B487" s="94" t="s">
        <v>121</v>
      </c>
      <c r="C487" s="29">
        <f t="array" ref="C487:D488">B89:C90</f>
        <v>552823.5294117647</v>
      </c>
      <c r="D487" s="29">
        <v>-552823.5294117647</v>
      </c>
      <c r="E487" s="96" t="s">
        <v>126</v>
      </c>
      <c r="F487" s="45">
        <f>COS(RADIANS(F486))</f>
        <v>1</v>
      </c>
      <c r="G487" s="45">
        <f>SIN(RADIANS(F486))</f>
        <v>0</v>
      </c>
      <c r="H487" s="45">
        <v>0</v>
      </c>
      <c r="I487" s="45">
        <v>0</v>
      </c>
      <c r="J487" s="96" t="s">
        <v>126</v>
      </c>
      <c r="K487" s="81">
        <f>C447</f>
        <v>-6.4677058948712433E-4</v>
      </c>
      <c r="L487" t="s">
        <v>42</v>
      </c>
    </row>
    <row r="488" spans="1:12">
      <c r="A488" s="22" t="s">
        <v>194</v>
      </c>
      <c r="B488" s="94"/>
      <c r="C488" s="29">
        <v>-552823.5294117647</v>
      </c>
      <c r="D488" s="29">
        <v>552823.5294117647</v>
      </c>
      <c r="E488" s="96"/>
      <c r="F488" s="45">
        <v>0</v>
      </c>
      <c r="G488" s="45">
        <v>0</v>
      </c>
      <c r="H488" s="45">
        <f>F487</f>
        <v>1</v>
      </c>
      <c r="I488" s="45">
        <f>G487</f>
        <v>0</v>
      </c>
      <c r="J488" s="96"/>
      <c r="K488" s="81">
        <f t="shared" ref="K488:K490" si="15">C448</f>
        <v>-2.9215560632195061E-3</v>
      </c>
      <c r="L488" t="s">
        <v>43</v>
      </c>
    </row>
    <row r="489" spans="1:12">
      <c r="K489" s="81">
        <f t="shared" si="15"/>
        <v>-8.8979570121302349E-4</v>
      </c>
      <c r="L489" t="s">
        <v>47</v>
      </c>
    </row>
    <row r="490" spans="1:12">
      <c r="B490" s="94" t="s">
        <v>121</v>
      </c>
      <c r="C490" s="29">
        <f>C487</f>
        <v>552823.5294117647</v>
      </c>
      <c r="D490" s="29">
        <f>D487</f>
        <v>-552823.5294117647</v>
      </c>
      <c r="E490" s="96" t="s">
        <v>126</v>
      </c>
      <c r="F490" s="66">
        <f t="array" ref="F490:F491">MMULT(F487:I488,K487:K490)</f>
        <v>-6.4677058948712433E-4</v>
      </c>
      <c r="K490" s="81">
        <f t="shared" si="15"/>
        <v>-5.7138561410620308E-3</v>
      </c>
      <c r="L490" t="s">
        <v>48</v>
      </c>
    </row>
    <row r="491" spans="1:12">
      <c r="B491" s="94"/>
      <c r="C491" s="29">
        <f>C488</f>
        <v>-552823.5294117647</v>
      </c>
      <c r="D491" s="29">
        <f>D488</f>
        <v>552823.5294117647</v>
      </c>
      <c r="E491" s="96"/>
      <c r="F491" s="66">
        <v>-8.8979570121302349E-4</v>
      </c>
    </row>
    <row r="493" spans="1:12">
      <c r="A493" s="22" t="s">
        <v>193</v>
      </c>
      <c r="B493" s="94" t="s">
        <v>121</v>
      </c>
      <c r="C493" s="66">
        <f t="array" ref="C493:C494">MMULT(C490:D491,F490:F491)</f>
        <v>134.35000000000002</v>
      </c>
      <c r="D493" t="s">
        <v>16</v>
      </c>
      <c r="E493" t="str">
        <f>IF(C493&gt;0,"kanan",IF(C493=0," ","kiri"))</f>
        <v>kanan</v>
      </c>
      <c r="F493" s="101" t="str">
        <f>IF(C493&gt;C494,"TEKAN", "TARIK")</f>
        <v>TEKAN</v>
      </c>
      <c r="G493" s="45">
        <v>-134.35</v>
      </c>
      <c r="H493" s="102" t="s">
        <v>167</v>
      </c>
    </row>
    <row r="494" spans="1:12">
      <c r="A494" s="22" t="s">
        <v>194</v>
      </c>
      <c r="B494" s="94"/>
      <c r="C494" s="66">
        <v>-134.35000000000002</v>
      </c>
      <c r="D494" t="s">
        <v>16</v>
      </c>
      <c r="E494" t="str">
        <f>IF(C494&gt;0,"kanan",IF(C494=0," ","kiri"))</f>
        <v>kiri</v>
      </c>
      <c r="F494" s="101"/>
      <c r="G494" s="92">
        <f>ABS((C494-G493)/C494)</f>
        <v>2.115497538548865E-16</v>
      </c>
      <c r="H494" s="102"/>
    </row>
    <row r="496" spans="1:12" s="20" customFormat="1">
      <c r="A496" s="20" t="s">
        <v>84</v>
      </c>
      <c r="E496" s="80" t="s">
        <v>29</v>
      </c>
      <c r="F496" s="80">
        <v>0</v>
      </c>
    </row>
    <row r="497" spans="1:12">
      <c r="A497" s="22" t="s">
        <v>194</v>
      </c>
      <c r="B497" s="94" t="s">
        <v>121</v>
      </c>
      <c r="C497" s="29">
        <f t="array" ref="C497:D498">B107:C108</f>
        <v>552823.5294117647</v>
      </c>
      <c r="D497" s="29">
        <v>-552823.5294117647</v>
      </c>
      <c r="E497" s="96" t="s">
        <v>126</v>
      </c>
      <c r="F497" s="45">
        <f>COS(RADIANS(F496))</f>
        <v>1</v>
      </c>
      <c r="G497" s="45">
        <f>SIN(RADIANS(F496))</f>
        <v>0</v>
      </c>
      <c r="H497" s="45">
        <v>0</v>
      </c>
      <c r="I497" s="45">
        <v>0</v>
      </c>
      <c r="J497" s="96" t="s">
        <v>126</v>
      </c>
      <c r="K497" s="81">
        <f>C457</f>
        <v>0</v>
      </c>
      <c r="L497" t="s">
        <v>52</v>
      </c>
    </row>
    <row r="498" spans="1:12">
      <c r="A498" s="22" t="s">
        <v>195</v>
      </c>
      <c r="B498" s="94"/>
      <c r="C498" s="29">
        <v>-552823.5294117647</v>
      </c>
      <c r="D498" s="29">
        <v>552823.5294117647</v>
      </c>
      <c r="E498" s="96"/>
      <c r="F498" s="45">
        <v>0</v>
      </c>
      <c r="G498" s="45">
        <v>0</v>
      </c>
      <c r="H498" s="45">
        <f>F497</f>
        <v>1</v>
      </c>
      <c r="I498" s="45">
        <f>G497</f>
        <v>0</v>
      </c>
      <c r="J498" s="96"/>
      <c r="K498" s="81">
        <f t="shared" ref="K498" si="16">C458</f>
        <v>0</v>
      </c>
      <c r="L498" t="s">
        <v>53</v>
      </c>
    </row>
    <row r="499" spans="1:12">
      <c r="K499" s="81">
        <f>C451</f>
        <v>6.4677058948712455E-4</v>
      </c>
      <c r="L499" t="s">
        <v>56</v>
      </c>
    </row>
    <row r="500" spans="1:12">
      <c r="B500" s="94" t="s">
        <v>121</v>
      </c>
      <c r="C500" s="29">
        <f>C497</f>
        <v>552823.5294117647</v>
      </c>
      <c r="D500" s="29">
        <f>D497</f>
        <v>-552823.5294117647</v>
      </c>
      <c r="E500" s="96" t="s">
        <v>126</v>
      </c>
      <c r="F500" s="66">
        <f t="array" ref="F500:F501">MMULT(F497:I498,K497:K500)</f>
        <v>0</v>
      </c>
      <c r="K500" s="81">
        <f>C452</f>
        <v>-4.8605022345179805E-4</v>
      </c>
      <c r="L500" t="s">
        <v>57</v>
      </c>
    </row>
    <row r="501" spans="1:12">
      <c r="B501" s="94"/>
      <c r="C501" s="29">
        <f>C498</f>
        <v>-552823.5294117647</v>
      </c>
      <c r="D501" s="29">
        <f>D498</f>
        <v>552823.5294117647</v>
      </c>
      <c r="E501" s="96"/>
      <c r="F501" s="66">
        <v>6.4677058948712455E-4</v>
      </c>
    </row>
    <row r="503" spans="1:12">
      <c r="A503" s="22" t="s">
        <v>194</v>
      </c>
      <c r="B503" s="94" t="s">
        <v>121</v>
      </c>
      <c r="C503" s="66">
        <f t="array" ref="C503:C504">MMULT(C500:D501,F500:F501)</f>
        <v>-357.54999999999978</v>
      </c>
      <c r="D503" t="s">
        <v>16</v>
      </c>
      <c r="E503" t="str">
        <f>IF(C503&gt;0,"kanan",IF(C503=0," ","kiri"))</f>
        <v>kiri</v>
      </c>
      <c r="F503" s="101" t="str">
        <f>IF(C503&gt;C504,"TEKAN", "TARIK")</f>
        <v>TARIK</v>
      </c>
      <c r="G503" s="45">
        <v>357.55</v>
      </c>
      <c r="H503" s="102" t="s">
        <v>167</v>
      </c>
    </row>
    <row r="504" spans="1:12">
      <c r="A504" s="22" t="s">
        <v>195</v>
      </c>
      <c r="B504" s="94"/>
      <c r="C504" s="66">
        <v>357.54999999999978</v>
      </c>
      <c r="D504" t="s">
        <v>16</v>
      </c>
      <c r="E504" t="str">
        <f>IF(C504&gt;0,"kanan",IF(C504=0," ","kiri"))</f>
        <v>kanan</v>
      </c>
      <c r="F504" s="101"/>
      <c r="G504" s="92">
        <f>ABS((C504-G503)/C504)</f>
        <v>6.3592134091240998E-16</v>
      </c>
      <c r="H504" s="102"/>
    </row>
    <row r="506" spans="1:12" s="20" customFormat="1">
      <c r="A506" s="20" t="s">
        <v>85</v>
      </c>
      <c r="E506" s="80" t="s">
        <v>29</v>
      </c>
      <c r="F506" s="80">
        <v>0</v>
      </c>
    </row>
    <row r="507" spans="1:12">
      <c r="A507" s="22" t="s">
        <v>196</v>
      </c>
      <c r="B507" s="94" t="s">
        <v>121</v>
      </c>
      <c r="C507" s="29">
        <f t="array" ref="C507:D508">B122:C123</f>
        <v>552823.5294117647</v>
      </c>
      <c r="D507" s="29">
        <v>-552823.5294117647</v>
      </c>
      <c r="E507" s="96" t="s">
        <v>126</v>
      </c>
      <c r="F507" s="45">
        <f>COS(RADIANS(F506))</f>
        <v>1</v>
      </c>
      <c r="G507" s="45">
        <f>SIN(RADIANS(F506))</f>
        <v>0</v>
      </c>
      <c r="H507" s="45">
        <v>0</v>
      </c>
      <c r="I507" s="45">
        <v>0</v>
      </c>
      <c r="J507" s="96" t="s">
        <v>126</v>
      </c>
      <c r="K507" s="81">
        <f>C451</f>
        <v>6.4677058948712455E-4</v>
      </c>
      <c r="L507" t="s">
        <v>56</v>
      </c>
    </row>
    <row r="508" spans="1:12">
      <c r="A508" s="22" t="s">
        <v>197</v>
      </c>
      <c r="B508" s="94"/>
      <c r="C508" s="29">
        <v>-552823.5294117647</v>
      </c>
      <c r="D508" s="29">
        <v>552823.5294117647</v>
      </c>
      <c r="E508" s="96"/>
      <c r="F508" s="45">
        <v>0</v>
      </c>
      <c r="G508" s="45">
        <v>0</v>
      </c>
      <c r="H508" s="45">
        <f>F507</f>
        <v>1</v>
      </c>
      <c r="I508" s="45">
        <f>G507</f>
        <v>0</v>
      </c>
      <c r="J508" s="96"/>
      <c r="K508" s="81">
        <f t="shared" ref="K508:K510" si="17">C452</f>
        <v>-4.8605022345179805E-4</v>
      </c>
      <c r="L508" t="s">
        <v>57</v>
      </c>
    </row>
    <row r="509" spans="1:12">
      <c r="K509" s="81">
        <f t="shared" si="17"/>
        <v>8.8979570121302371E-4</v>
      </c>
      <c r="L509" t="s">
        <v>62</v>
      </c>
    </row>
    <row r="510" spans="1:12">
      <c r="B510" s="94" t="s">
        <v>121</v>
      </c>
      <c r="C510" s="29">
        <f>C507</f>
        <v>552823.5294117647</v>
      </c>
      <c r="D510" s="29">
        <f>D507</f>
        <v>-552823.5294117647</v>
      </c>
      <c r="E510" s="96" t="s">
        <v>126</v>
      </c>
      <c r="F510" s="66">
        <f t="array" ref="F510:F511">MMULT(F507:I508,K507:K510)</f>
        <v>6.4677058948712455E-4</v>
      </c>
      <c r="K510" s="81">
        <f t="shared" si="17"/>
        <v>-3.2468859206359777E-3</v>
      </c>
      <c r="L510" t="s">
        <v>63</v>
      </c>
    </row>
    <row r="511" spans="1:12">
      <c r="B511" s="94"/>
      <c r="C511" s="29">
        <f>C508</f>
        <v>-552823.5294117647</v>
      </c>
      <c r="D511" s="29">
        <f>D508</f>
        <v>552823.5294117647</v>
      </c>
      <c r="E511" s="96"/>
      <c r="F511" s="66">
        <v>8.8979570121302371E-4</v>
      </c>
    </row>
    <row r="513" spans="1:12">
      <c r="A513" s="22" t="s">
        <v>196</v>
      </c>
      <c r="B513" s="94" t="s">
        <v>121</v>
      </c>
      <c r="C513" s="66">
        <f t="array" ref="C513:C514">MMULT(C510:D511,F510:F511)</f>
        <v>-134.35000000000002</v>
      </c>
      <c r="D513" t="s">
        <v>16</v>
      </c>
      <c r="E513" t="str">
        <f>IF(C513&gt;0,"kanan",IF(C513=0," ","kiri"))</f>
        <v>kiri</v>
      </c>
      <c r="F513" s="101" t="str">
        <f>IF(C513&gt;C514,"TEKAN", "TARIK")</f>
        <v>TARIK</v>
      </c>
      <c r="G513" s="45">
        <v>134.35</v>
      </c>
      <c r="H513" s="102" t="s">
        <v>167</v>
      </c>
    </row>
    <row r="514" spans="1:12">
      <c r="A514" s="22" t="s">
        <v>197</v>
      </c>
      <c r="B514" s="94"/>
      <c r="C514" s="66">
        <v>134.35000000000002</v>
      </c>
      <c r="D514" t="s">
        <v>16</v>
      </c>
      <c r="E514" t="str">
        <f>IF(C514&gt;0,"kanan",IF(C514=0," ","kiri"))</f>
        <v>kanan</v>
      </c>
      <c r="F514" s="101"/>
      <c r="G514" s="92">
        <f>ABS((C514-G513)/C514)</f>
        <v>2.115497538548865E-16</v>
      </c>
      <c r="H514" s="102"/>
    </row>
    <row r="516" spans="1:12" s="20" customFormat="1">
      <c r="A516" s="20" t="s">
        <v>61</v>
      </c>
      <c r="E516" s="80" t="s">
        <v>29</v>
      </c>
      <c r="F516" s="80">
        <v>0</v>
      </c>
    </row>
    <row r="517" spans="1:12">
      <c r="A517" s="22" t="s">
        <v>197</v>
      </c>
      <c r="B517" s="94" t="s">
        <v>121</v>
      </c>
      <c r="C517" s="29">
        <f t="array" ref="C517:D518">B137:C138</f>
        <v>552823.5294117647</v>
      </c>
      <c r="D517" s="29">
        <v>-552823.5294117647</v>
      </c>
      <c r="E517" s="96" t="s">
        <v>126</v>
      </c>
      <c r="F517" s="45">
        <f>COS(RADIANS(F516))</f>
        <v>1</v>
      </c>
      <c r="G517" s="45">
        <f>SIN(RADIANS(F516))</f>
        <v>0</v>
      </c>
      <c r="H517" s="45">
        <v>0</v>
      </c>
      <c r="I517" s="45">
        <v>0</v>
      </c>
      <c r="J517" s="96" t="s">
        <v>126</v>
      </c>
      <c r="K517" s="81">
        <f>C453</f>
        <v>8.8979570121302371E-4</v>
      </c>
      <c r="L517" t="s">
        <v>62</v>
      </c>
    </row>
    <row r="518" spans="1:12">
      <c r="A518" s="22" t="s">
        <v>198</v>
      </c>
      <c r="B518" s="94"/>
      <c r="C518" s="29">
        <v>-552823.5294117647</v>
      </c>
      <c r="D518" s="29">
        <v>552823.5294117647</v>
      </c>
      <c r="E518" s="96"/>
      <c r="F518" s="45">
        <v>0</v>
      </c>
      <c r="G518" s="45">
        <v>0</v>
      </c>
      <c r="H518" s="45">
        <f>F517</f>
        <v>1</v>
      </c>
      <c r="I518" s="45">
        <f>G517</f>
        <v>0</v>
      </c>
      <c r="J518" s="96"/>
      <c r="K518" s="81">
        <f t="shared" ref="K518:K520" si="18">C454</f>
        <v>-3.2468859206359777E-3</v>
      </c>
      <c r="L518" t="s">
        <v>63</v>
      </c>
    </row>
    <row r="519" spans="1:12">
      <c r="K519" s="81">
        <f t="shared" si="18"/>
        <v>8.8979570121302371E-4</v>
      </c>
      <c r="L519" t="s">
        <v>77</v>
      </c>
    </row>
    <row r="520" spans="1:12">
      <c r="B520" s="94" t="s">
        <v>121</v>
      </c>
      <c r="C520" s="29">
        <f>C517</f>
        <v>552823.5294117647</v>
      </c>
      <c r="D520" s="29">
        <f>D517</f>
        <v>-552823.5294117647</v>
      </c>
      <c r="E520" s="96" t="s">
        <v>126</v>
      </c>
      <c r="F520" s="66">
        <f t="array" ref="F520:F521">MMULT(F517:I518,K517:K520)</f>
        <v>8.8979570121302371E-4</v>
      </c>
      <c r="K520" s="81">
        <f t="shared" si="18"/>
        <v>-5.7961608867526035E-3</v>
      </c>
      <c r="L520" t="s">
        <v>76</v>
      </c>
    </row>
    <row r="521" spans="1:12">
      <c r="B521" s="94"/>
      <c r="C521" s="29">
        <f>C518</f>
        <v>-552823.5294117647</v>
      </c>
      <c r="D521" s="29">
        <f>D518</f>
        <v>552823.5294117647</v>
      </c>
      <c r="E521" s="96"/>
      <c r="F521" s="66">
        <v>8.8979570121302371E-4</v>
      </c>
    </row>
    <row r="523" spans="1:12">
      <c r="A523" s="22" t="s">
        <v>197</v>
      </c>
      <c r="B523" s="94" t="s">
        <v>121</v>
      </c>
      <c r="C523" s="66">
        <f t="array" ref="C523:C524">MMULT(C520:D521,F520:F521)</f>
        <v>0</v>
      </c>
      <c r="D523" t="s">
        <v>16</v>
      </c>
      <c r="E523" t="str">
        <f>IF(C523&gt;0,"kanan",IF(C523=0," ","kiri"))</f>
        <v xml:space="preserve"> </v>
      </c>
    </row>
    <row r="524" spans="1:12">
      <c r="A524" s="22" t="s">
        <v>198</v>
      </c>
      <c r="B524" s="94"/>
      <c r="C524" s="66">
        <v>0</v>
      </c>
      <c r="D524" t="s">
        <v>16</v>
      </c>
      <c r="E524" t="str">
        <f>IF(C524&gt;0,"kanan",IF(C524=0," ","kiri"))</f>
        <v xml:space="preserve"> </v>
      </c>
    </row>
    <row r="526" spans="1:12" s="20" customFormat="1">
      <c r="A526" s="20" t="s">
        <v>65</v>
      </c>
      <c r="E526" s="80" t="s">
        <v>29</v>
      </c>
      <c r="F526" s="80">
        <v>135</v>
      </c>
    </row>
    <row r="527" spans="1:12">
      <c r="A527" s="22" t="s">
        <v>192</v>
      </c>
      <c r="B527" s="94" t="s">
        <v>121</v>
      </c>
      <c r="C527" s="29">
        <f t="array" ref="C527:D528">B152:C153</f>
        <v>390905.26644653961</v>
      </c>
      <c r="D527" s="29">
        <v>-390905.26644653961</v>
      </c>
      <c r="E527" s="96" t="s">
        <v>126</v>
      </c>
      <c r="F527" s="45">
        <f>COS(RADIANS(F526))</f>
        <v>-0.70710678118654746</v>
      </c>
      <c r="G527" s="45">
        <f>SIN(RADIANS(F526))</f>
        <v>0.70710678118654757</v>
      </c>
      <c r="H527" s="45">
        <v>0</v>
      </c>
      <c r="I527" s="45">
        <v>0</v>
      </c>
      <c r="J527" s="96" t="s">
        <v>126</v>
      </c>
      <c r="K527" s="81">
        <f>C463</f>
        <v>0</v>
      </c>
      <c r="L527" t="s">
        <v>35</v>
      </c>
    </row>
    <row r="528" spans="1:12">
      <c r="A528" s="22" t="s">
        <v>195</v>
      </c>
      <c r="B528" s="94"/>
      <c r="C528" s="29">
        <v>-390905.26644653961</v>
      </c>
      <c r="D528" s="29">
        <v>390905.26644653961</v>
      </c>
      <c r="E528" s="96"/>
      <c r="F528" s="45">
        <v>0</v>
      </c>
      <c r="G528" s="45">
        <v>0</v>
      </c>
      <c r="H528" s="45">
        <f>F527</f>
        <v>-0.70710678118654746</v>
      </c>
      <c r="I528" s="45">
        <f>G527</f>
        <v>0.70710678118654757</v>
      </c>
      <c r="J528" s="96"/>
      <c r="K528" s="81">
        <f t="shared" ref="K528:K530" si="19">C464</f>
        <v>0</v>
      </c>
      <c r="L528" t="s">
        <v>36</v>
      </c>
    </row>
    <row r="529" spans="1:12">
      <c r="K529" s="81">
        <f t="shared" si="19"/>
        <v>0</v>
      </c>
      <c r="L529" t="s">
        <v>52</v>
      </c>
    </row>
    <row r="530" spans="1:12">
      <c r="B530" s="94" t="s">
        <v>121</v>
      </c>
      <c r="C530" s="29">
        <f>C527</f>
        <v>390905.26644653961</v>
      </c>
      <c r="D530" s="29">
        <f>D527</f>
        <v>-390905.26644653961</v>
      </c>
      <c r="E530" s="96" t="s">
        <v>126</v>
      </c>
      <c r="F530" s="66">
        <f t="array" ref="F530:F531">MMULT(F527:I528,K527:K530)</f>
        <v>0</v>
      </c>
      <c r="K530" s="81">
        <f t="shared" si="19"/>
        <v>0</v>
      </c>
      <c r="L530" t="s">
        <v>53</v>
      </c>
    </row>
    <row r="531" spans="1:12">
      <c r="B531" s="94"/>
      <c r="C531" s="29">
        <f>C528</f>
        <v>-390905.26644653961</v>
      </c>
      <c r="D531" s="29">
        <f>D528</f>
        <v>390905.26644653961</v>
      </c>
      <c r="E531" s="96"/>
      <c r="F531" s="66">
        <v>0</v>
      </c>
    </row>
    <row r="533" spans="1:12">
      <c r="A533" s="22" t="s">
        <v>192</v>
      </c>
      <c r="B533" s="94" t="s">
        <v>121</v>
      </c>
      <c r="C533" s="66">
        <f t="array" ref="C533:C534">MMULT(C530:D531,F530:F531)</f>
        <v>0</v>
      </c>
      <c r="D533" t="s">
        <v>16</v>
      </c>
      <c r="E533" t="str">
        <f>IF(C533&gt;0,"kanan",IF(C533=0," ","kiri"))</f>
        <v xml:space="preserve"> </v>
      </c>
    </row>
    <row r="534" spans="1:12">
      <c r="A534" s="22" t="s">
        <v>195</v>
      </c>
      <c r="B534" s="94"/>
      <c r="C534" s="66">
        <v>0</v>
      </c>
      <c r="D534" t="s">
        <v>16</v>
      </c>
      <c r="E534" t="str">
        <f>IF(C534&gt;0,"kanan",IF(C534=0," ","kiri"))</f>
        <v xml:space="preserve"> </v>
      </c>
    </row>
    <row r="536" spans="1:12" s="20" customFormat="1">
      <c r="A536" s="20" t="s">
        <v>67</v>
      </c>
      <c r="E536" s="80" t="s">
        <v>29</v>
      </c>
      <c r="F536" s="80">
        <v>90</v>
      </c>
    </row>
    <row r="537" spans="1:12">
      <c r="A537" s="22" t="s">
        <v>192</v>
      </c>
      <c r="B537" s="94" t="s">
        <v>121</v>
      </c>
      <c r="C537" s="29">
        <f t="array" ref="C537:D538">B167:C168</f>
        <v>552823.5294117647</v>
      </c>
      <c r="D537" s="29">
        <v>-552823.5294117647</v>
      </c>
      <c r="E537" s="96" t="s">
        <v>126</v>
      </c>
      <c r="F537" s="45">
        <f>COS(RADIANS(F536))</f>
        <v>6.1257422745431001E-17</v>
      </c>
      <c r="G537" s="45">
        <f>SIN(RADIANS(F536))</f>
        <v>1</v>
      </c>
      <c r="H537" s="45">
        <v>0</v>
      </c>
      <c r="I537" s="45">
        <v>0</v>
      </c>
      <c r="J537" s="96" t="s">
        <v>126</v>
      </c>
      <c r="K537" s="81">
        <f>C473</f>
        <v>0</v>
      </c>
      <c r="L537" t="s">
        <v>35</v>
      </c>
    </row>
    <row r="538" spans="1:12">
      <c r="A538" s="22" t="s">
        <v>196</v>
      </c>
      <c r="B538" s="94"/>
      <c r="C538" s="29">
        <v>-552823.5294117647</v>
      </c>
      <c r="D538" s="29">
        <v>552823.5294117647</v>
      </c>
      <c r="E538" s="96"/>
      <c r="F538" s="45">
        <v>0</v>
      </c>
      <c r="G538" s="45">
        <v>0</v>
      </c>
      <c r="H538" s="45">
        <f>F537</f>
        <v>6.1257422745431001E-17</v>
      </c>
      <c r="I538" s="45">
        <f>G537</f>
        <v>1</v>
      </c>
      <c r="J538" s="96"/>
      <c r="K538" s="81">
        <f t="shared" ref="K538" si="20">C474</f>
        <v>0</v>
      </c>
      <c r="L538" t="s">
        <v>36</v>
      </c>
    </row>
    <row r="539" spans="1:12">
      <c r="K539" s="81">
        <f>C451</f>
        <v>6.4677058948712455E-4</v>
      </c>
      <c r="L539" t="s">
        <v>56</v>
      </c>
    </row>
    <row r="540" spans="1:12">
      <c r="B540" s="94" t="s">
        <v>121</v>
      </c>
      <c r="C540" s="29">
        <f>C537</f>
        <v>552823.5294117647</v>
      </c>
      <c r="D540" s="29">
        <f>D537</f>
        <v>-552823.5294117647</v>
      </c>
      <c r="E540" s="96" t="s">
        <v>126</v>
      </c>
      <c r="F540" s="66">
        <f t="array" ref="F540:F541">MMULT(F537:I538,K537:K540)</f>
        <v>0</v>
      </c>
      <c r="K540" s="81">
        <f>C452</f>
        <v>-4.8605022345179805E-4</v>
      </c>
      <c r="L540" t="s">
        <v>57</v>
      </c>
    </row>
    <row r="541" spans="1:12">
      <c r="B541" s="94"/>
      <c r="C541" s="29">
        <f>C538</f>
        <v>-552823.5294117647</v>
      </c>
      <c r="D541" s="29">
        <f>D538</f>
        <v>552823.5294117647</v>
      </c>
      <c r="E541" s="96"/>
      <c r="F541" s="66">
        <v>-4.86050223451798E-4</v>
      </c>
    </row>
    <row r="543" spans="1:12">
      <c r="A543" s="22" t="s">
        <v>192</v>
      </c>
      <c r="B543" s="94" t="s">
        <v>121</v>
      </c>
      <c r="C543" s="66">
        <f t="array" ref="C543:C544">MMULT(C540:D541,F540:F541)</f>
        <v>268.69999999999987</v>
      </c>
      <c r="D543" t="s">
        <v>16</v>
      </c>
      <c r="E543" t="str">
        <f>IF(C543&gt;0,"kanan",IF(C543=0," ","kiri"))</f>
        <v>kanan</v>
      </c>
      <c r="F543" s="101" t="str">
        <f>IF(C543&gt;C544,"TEKAN", "TARIK")</f>
        <v>TEKAN</v>
      </c>
      <c r="G543" s="45">
        <v>-268.73</v>
      </c>
      <c r="H543" s="102" t="s">
        <v>167</v>
      </c>
    </row>
    <row r="544" spans="1:12">
      <c r="A544" s="22" t="s">
        <v>196</v>
      </c>
      <c r="B544" s="94"/>
      <c r="C544" s="66">
        <v>-268.69999999999987</v>
      </c>
      <c r="D544" t="s">
        <v>16</v>
      </c>
      <c r="E544" t="str">
        <f>IF(C544&gt;0,"kanan",IF(C544=0," ","kiri"))</f>
        <v>kiri</v>
      </c>
      <c r="F544" s="101"/>
      <c r="G544" s="92">
        <f>ABS((C544-G543)/C544)</f>
        <v>1.1164867882450041E-4</v>
      </c>
      <c r="H544" s="102"/>
    </row>
    <row r="546" spans="1:12" s="20" customFormat="1">
      <c r="A546" s="20" t="s">
        <v>69</v>
      </c>
      <c r="E546" s="80" t="s">
        <v>29</v>
      </c>
      <c r="F546" s="80">
        <v>135</v>
      </c>
    </row>
    <row r="547" spans="1:12">
      <c r="A547" s="22" t="s">
        <v>193</v>
      </c>
      <c r="B547" s="94" t="s">
        <v>121</v>
      </c>
      <c r="C547" s="29">
        <f t="array" ref="C547:D548">B182:C183</f>
        <v>390905.26644653961</v>
      </c>
      <c r="D547" s="29">
        <v>-390905.26644653961</v>
      </c>
      <c r="E547" s="96" t="s">
        <v>126</v>
      </c>
      <c r="F547" s="45">
        <f>COS(RADIANS(F546))</f>
        <v>-0.70710678118654746</v>
      </c>
      <c r="G547" s="45">
        <f>SIN(RADIANS(F546))</f>
        <v>0.70710678118654757</v>
      </c>
      <c r="H547" s="45">
        <v>0</v>
      </c>
      <c r="I547" s="45">
        <v>0</v>
      </c>
      <c r="J547" s="96" t="s">
        <v>126</v>
      </c>
      <c r="K547" s="81">
        <f>C447</f>
        <v>-6.4677058948712433E-4</v>
      </c>
      <c r="L547" t="s">
        <v>42</v>
      </c>
    </row>
    <row r="548" spans="1:12">
      <c r="A548" s="22" t="s">
        <v>196</v>
      </c>
      <c r="B548" s="94"/>
      <c r="C548" s="29">
        <v>-390905.26644653961</v>
      </c>
      <c r="D548" s="29">
        <v>390905.26644653961</v>
      </c>
      <c r="E548" s="96"/>
      <c r="F548" s="45">
        <v>0</v>
      </c>
      <c r="G548" s="45">
        <v>0</v>
      </c>
      <c r="H548" s="45">
        <f>F547</f>
        <v>-0.70710678118654746</v>
      </c>
      <c r="I548" s="45">
        <f>G547</f>
        <v>0.70710678118654757</v>
      </c>
      <c r="J548" s="96"/>
      <c r="K548" s="81">
        <f>C448</f>
        <v>-2.9215560632195061E-3</v>
      </c>
      <c r="L548" t="s">
        <v>43</v>
      </c>
    </row>
    <row r="549" spans="1:12">
      <c r="K549" s="81">
        <f>C451</f>
        <v>6.4677058948712455E-4</v>
      </c>
      <c r="L549" t="s">
        <v>56</v>
      </c>
    </row>
    <row r="550" spans="1:12">
      <c r="B550" s="94" t="s">
        <v>121</v>
      </c>
      <c r="C550" s="29">
        <f>C547</f>
        <v>390905.26644653961</v>
      </c>
      <c r="D550" s="29">
        <f>D547</f>
        <v>-390905.26644653961</v>
      </c>
      <c r="E550" s="96" t="s">
        <v>126</v>
      </c>
      <c r="F550" s="66">
        <f t="array" ref="F550:F551">MMULT(F547:I548,K547:K550)</f>
        <v>-1.6085162342208202E-3</v>
      </c>
      <c r="K550" s="81">
        <f>C452</f>
        <v>-4.8605022345179805E-4</v>
      </c>
      <c r="L550" t="s">
        <v>57</v>
      </c>
    </row>
    <row r="551" spans="1:12">
      <c r="B551" s="94"/>
      <c r="C551" s="29">
        <f>C548</f>
        <v>-390905.26644653961</v>
      </c>
      <c r="D551" s="29">
        <f>D548</f>
        <v>390905.26644653961</v>
      </c>
      <c r="E551" s="96"/>
      <c r="F551" s="66">
        <v>-8.0102527869836963E-4</v>
      </c>
    </row>
    <row r="553" spans="1:12">
      <c r="A553" s="22" t="s">
        <v>193</v>
      </c>
      <c r="B553" s="94" t="s">
        <v>121</v>
      </c>
      <c r="C553" s="66">
        <f t="array" ref="C553:C554">MMULT(C550:D551,F550:F551)</f>
        <v>-315.65246712167442</v>
      </c>
      <c r="D553" t="s">
        <v>16</v>
      </c>
      <c r="E553" t="str">
        <f>IF(C553&gt;0,"kanan",IF(C553=0," ","kiri"))</f>
        <v>kiri</v>
      </c>
      <c r="F553" s="101" t="str">
        <f>IF(C553&gt;C554,"TEKAN", "TARIK")</f>
        <v>TARIK</v>
      </c>
      <c r="G553" s="45">
        <v>315.64999999999998</v>
      </c>
      <c r="H553" s="102" t="s">
        <v>167</v>
      </c>
    </row>
    <row r="554" spans="1:12">
      <c r="A554" s="22" t="s">
        <v>196</v>
      </c>
      <c r="B554" s="94"/>
      <c r="C554" s="66">
        <v>315.65246712167442</v>
      </c>
      <c r="D554" t="s">
        <v>16</v>
      </c>
      <c r="E554" t="str">
        <f>IF(C554&gt;0,"kanan",IF(C554=0," ","kiri"))</f>
        <v>kanan</v>
      </c>
      <c r="F554" s="101"/>
      <c r="G554" s="92">
        <f>ABS((C554-G553)/C554)</f>
        <v>7.8159429480755371E-6</v>
      </c>
      <c r="H554" s="102"/>
    </row>
    <row r="556" spans="1:12" s="20" customFormat="1">
      <c r="A556" s="20" t="s">
        <v>70</v>
      </c>
      <c r="E556" s="80" t="s">
        <v>29</v>
      </c>
      <c r="F556" s="80">
        <v>90</v>
      </c>
    </row>
    <row r="557" spans="1:12">
      <c r="A557" s="22" t="s">
        <v>193</v>
      </c>
      <c r="B557" s="94" t="s">
        <v>121</v>
      </c>
      <c r="C557" s="29">
        <f t="array" ref="C557:D558">B197:C198</f>
        <v>552823.5294117647</v>
      </c>
      <c r="D557" s="29">
        <v>-552823.5294117647</v>
      </c>
      <c r="E557" s="96" t="s">
        <v>126</v>
      </c>
      <c r="F557" s="45">
        <f>COS(RADIANS(F556))</f>
        <v>6.1257422745431001E-17</v>
      </c>
      <c r="G557" s="45">
        <f>SIN(RADIANS(F556))</f>
        <v>1</v>
      </c>
      <c r="H557" s="45">
        <v>0</v>
      </c>
      <c r="I557" s="45">
        <v>0</v>
      </c>
      <c r="J557" s="96" t="s">
        <v>126</v>
      </c>
      <c r="K557" s="81">
        <f>C447</f>
        <v>-6.4677058948712433E-4</v>
      </c>
      <c r="L557" t="s">
        <v>42</v>
      </c>
    </row>
    <row r="558" spans="1:12">
      <c r="A558" s="22" t="s">
        <v>197</v>
      </c>
      <c r="B558" s="94"/>
      <c r="C558" s="29">
        <v>-552823.5294117647</v>
      </c>
      <c r="D558" s="29">
        <v>552823.5294117647</v>
      </c>
      <c r="E558" s="96"/>
      <c r="F558" s="45">
        <v>0</v>
      </c>
      <c r="G558" s="45">
        <v>0</v>
      </c>
      <c r="H558" s="45">
        <f>F557</f>
        <v>6.1257422745431001E-17</v>
      </c>
      <c r="I558" s="45">
        <f>G557</f>
        <v>1</v>
      </c>
      <c r="J558" s="96"/>
      <c r="K558" s="81">
        <f>C448</f>
        <v>-2.9215560632195061E-3</v>
      </c>
      <c r="L558" t="s">
        <v>43</v>
      </c>
    </row>
    <row r="559" spans="1:12">
      <c r="K559" s="81">
        <f>C453</f>
        <v>8.8979570121302371E-4</v>
      </c>
      <c r="L559" t="s">
        <v>62</v>
      </c>
    </row>
    <row r="560" spans="1:12">
      <c r="B560" s="94" t="s">
        <v>121</v>
      </c>
      <c r="C560" s="29">
        <f>C557</f>
        <v>552823.5294117647</v>
      </c>
      <c r="D560" s="29">
        <f>D557</f>
        <v>-552823.5294117647</v>
      </c>
      <c r="E560" s="96" t="s">
        <v>126</v>
      </c>
      <c r="F560" s="66">
        <f t="array" ref="F560:F561">MMULT(F557:I558,K557:K560)</f>
        <v>-2.9215560632195061E-3</v>
      </c>
      <c r="K560" s="81">
        <f>C454</f>
        <v>-3.2468859206359777E-3</v>
      </c>
      <c r="L560" t="s">
        <v>63</v>
      </c>
    </row>
    <row r="561" spans="1:12">
      <c r="B561" s="94"/>
      <c r="C561" s="29">
        <f>C558</f>
        <v>-552823.5294117647</v>
      </c>
      <c r="D561" s="29">
        <f>D558</f>
        <v>552823.5294117647</v>
      </c>
      <c r="E561" s="96"/>
      <c r="F561" s="66">
        <v>-3.2468859206359777E-3</v>
      </c>
    </row>
    <row r="563" spans="1:12">
      <c r="A563" s="22" t="s">
        <v>193</v>
      </c>
      <c r="B563" s="94" t="s">
        <v>121</v>
      </c>
      <c r="C563" s="66">
        <f t="array" ref="C563:C564">MMULT(C560:D561,F560:F561)</f>
        <v>179.85000000000014</v>
      </c>
      <c r="D563" t="s">
        <v>16</v>
      </c>
      <c r="E563" t="str">
        <f>IF(C563&gt;0,"kanan",IF(C563=0," ","kiri"))</f>
        <v>kanan</v>
      </c>
      <c r="F563" s="101" t="str">
        <f>IF(C563&gt;C564,"TEKAN", "TARIK")</f>
        <v>TEKAN</v>
      </c>
      <c r="G563" s="45">
        <v>-179.85</v>
      </c>
      <c r="H563" s="102" t="s">
        <v>167</v>
      </c>
    </row>
    <row r="564" spans="1:12">
      <c r="A564" s="22" t="s">
        <v>197</v>
      </c>
      <c r="B564" s="94"/>
      <c r="C564" s="66">
        <v>-179.85000000000014</v>
      </c>
      <c r="D564" t="s">
        <v>16</v>
      </c>
      <c r="E564" t="str">
        <f>IF(C564&gt;0,"kanan",IF(C564=0," ","kiri"))</f>
        <v>kiri</v>
      </c>
      <c r="F564" s="101"/>
      <c r="G564" s="92">
        <f>ABS((C564-G563)/C564)</f>
        <v>7.9015038727839828E-16</v>
      </c>
      <c r="H564" s="102"/>
    </row>
    <row r="566" spans="1:12" s="20" customFormat="1">
      <c r="A566" s="20" t="s">
        <v>71</v>
      </c>
      <c r="E566" s="80" t="s">
        <v>29</v>
      </c>
      <c r="F566" s="80">
        <v>135</v>
      </c>
    </row>
    <row r="567" spans="1:12">
      <c r="A567" s="22" t="s">
        <v>194</v>
      </c>
      <c r="B567" s="94" t="s">
        <v>121</v>
      </c>
      <c r="C567" s="29">
        <f t="array" ref="C567:D568">B213:C214</f>
        <v>390905.26644653961</v>
      </c>
      <c r="D567" s="29">
        <v>-390905.26644653961</v>
      </c>
      <c r="E567" s="96" t="s">
        <v>126</v>
      </c>
      <c r="F567" s="45">
        <f>COS(RADIANS(F566))</f>
        <v>-0.70710678118654746</v>
      </c>
      <c r="G567" s="45">
        <f>SIN(RADIANS(F566))</f>
        <v>0.70710678118654757</v>
      </c>
      <c r="H567" s="45">
        <v>0</v>
      </c>
      <c r="I567" s="45">
        <v>0</v>
      </c>
      <c r="J567" s="96" t="s">
        <v>126</v>
      </c>
      <c r="K567" s="81">
        <f>C449</f>
        <v>-8.8979570121302349E-4</v>
      </c>
      <c r="L567" t="s">
        <v>47</v>
      </c>
    </row>
    <row r="568" spans="1:12">
      <c r="A568" s="22" t="s">
        <v>197</v>
      </c>
      <c r="B568" s="94"/>
      <c r="C568" s="29">
        <v>-390905.26644653961</v>
      </c>
      <c r="D568" s="29">
        <v>390905.26644653961</v>
      </c>
      <c r="E568" s="96"/>
      <c r="F568" s="45">
        <v>0</v>
      </c>
      <c r="G568" s="45">
        <v>0</v>
      </c>
      <c r="H568" s="45">
        <f>F567</f>
        <v>-0.70710678118654746</v>
      </c>
      <c r="I568" s="45">
        <f>G567</f>
        <v>0.70710678118654757</v>
      </c>
      <c r="J568" s="96"/>
      <c r="K568" s="81">
        <f>C450</f>
        <v>-5.7138561410620308E-3</v>
      </c>
      <c r="L568" t="s">
        <v>48</v>
      </c>
    </row>
    <row r="569" spans="1:12">
      <c r="K569" s="81">
        <f>C453</f>
        <v>8.8979570121302371E-4</v>
      </c>
      <c r="L569" t="s">
        <v>62</v>
      </c>
    </row>
    <row r="570" spans="1:12">
      <c r="B570" s="94" t="s">
        <v>121</v>
      </c>
      <c r="C570" s="29">
        <f>C567</f>
        <v>390905.26644653961</v>
      </c>
      <c r="D570" s="29">
        <f>D567</f>
        <v>-390905.26644653961</v>
      </c>
      <c r="E570" s="96" t="s">
        <v>126</v>
      </c>
      <c r="F570" s="66">
        <f t="array" ref="F570:F571">MMULT(F567:I568,K567:K570)</f>
        <v>-3.4111258498709927E-3</v>
      </c>
      <c r="K570" s="81">
        <f>C454</f>
        <v>-3.2468859206359777E-3</v>
      </c>
      <c r="L570" t="s">
        <v>63</v>
      </c>
    </row>
    <row r="571" spans="1:12">
      <c r="B571" s="94"/>
      <c r="C571" s="29">
        <f>C568</f>
        <v>-390905.26644653961</v>
      </c>
      <c r="D571" s="29">
        <f>D568</f>
        <v>390905.26644653961</v>
      </c>
      <c r="E571" s="96"/>
      <c r="F571" s="66">
        <v>-2.9250756264191944E-3</v>
      </c>
    </row>
    <row r="573" spans="1:12">
      <c r="A573" s="22" t="s">
        <v>194</v>
      </c>
      <c r="B573" s="94" t="s">
        <v>121</v>
      </c>
      <c r="C573" s="66">
        <f t="array" ref="C573:C574">MMULT(C570:D571,F570:F571)</f>
        <v>-189.9995921048253</v>
      </c>
      <c r="D573" t="s">
        <v>16</v>
      </c>
      <c r="E573" t="str">
        <f>IF(C573&gt;0,"kanan",IF(C573=0," ","kiri"))</f>
        <v>kiri</v>
      </c>
      <c r="F573" s="101" t="str">
        <f>IF(C573&gt;C574,"TEKAN", "TARIK")</f>
        <v>TARIK</v>
      </c>
      <c r="G573" s="45">
        <v>190</v>
      </c>
      <c r="H573" s="102" t="s">
        <v>167</v>
      </c>
    </row>
    <row r="574" spans="1:12">
      <c r="A574" s="22" t="s">
        <v>197</v>
      </c>
      <c r="B574" s="94"/>
      <c r="C574" s="66">
        <v>189.9995921048253</v>
      </c>
      <c r="D574" t="s">
        <v>16</v>
      </c>
      <c r="E574" t="str">
        <f>IF(C574&gt;0,"kanan",IF(C574=0," ","kiri"))</f>
        <v>kanan</v>
      </c>
      <c r="F574" s="101"/>
      <c r="G574" s="92">
        <f>ABS((C574-G573)/C564)</f>
        <v>2.2679742824759438E-6</v>
      </c>
      <c r="H574" s="102"/>
    </row>
    <row r="576" spans="1:12" s="20" customFormat="1">
      <c r="A576" s="20" t="s">
        <v>142</v>
      </c>
      <c r="E576" s="80" t="s">
        <v>29</v>
      </c>
      <c r="F576" s="80">
        <v>90</v>
      </c>
    </row>
    <row r="577" spans="1:18">
      <c r="A577" s="22" t="s">
        <v>194</v>
      </c>
      <c r="B577" s="94" t="s">
        <v>121</v>
      </c>
      <c r="C577" s="29">
        <f t="array" ref="C577:D578">B228:C229</f>
        <v>552823.5294117647</v>
      </c>
      <c r="D577" s="29">
        <v>-552823.5294117647</v>
      </c>
      <c r="E577" s="96" t="s">
        <v>126</v>
      </c>
      <c r="F577" s="45">
        <f>COS(RADIANS(F576))</f>
        <v>6.1257422745431001E-17</v>
      </c>
      <c r="G577" s="45">
        <f>SIN(RADIANS(F576))</f>
        <v>1</v>
      </c>
      <c r="H577" s="45">
        <v>0</v>
      </c>
      <c r="I577" s="45">
        <v>0</v>
      </c>
      <c r="J577" s="96" t="s">
        <v>126</v>
      </c>
      <c r="K577" s="81">
        <f>C449</f>
        <v>-8.8979570121302349E-4</v>
      </c>
      <c r="L577" t="s">
        <v>47</v>
      </c>
    </row>
    <row r="578" spans="1:18">
      <c r="A578" s="22" t="s">
        <v>198</v>
      </c>
      <c r="B578" s="94"/>
      <c r="C578" s="29">
        <v>-552823.5294117647</v>
      </c>
      <c r="D578" s="29">
        <v>552823.5294117647</v>
      </c>
      <c r="E578" s="96"/>
      <c r="F578" s="45">
        <v>0</v>
      </c>
      <c r="G578" s="45">
        <v>0</v>
      </c>
      <c r="H578" s="45">
        <f>F577</f>
        <v>6.1257422745431001E-17</v>
      </c>
      <c r="I578" s="45">
        <f>G577</f>
        <v>1</v>
      </c>
      <c r="J578" s="96"/>
      <c r="K578" s="81">
        <f>C450</f>
        <v>-5.7138561410620308E-3</v>
      </c>
      <c r="L578" t="s">
        <v>48</v>
      </c>
    </row>
    <row r="579" spans="1:18">
      <c r="K579" s="81">
        <f>C455</f>
        <v>8.8979570121302371E-4</v>
      </c>
      <c r="L579" t="s">
        <v>77</v>
      </c>
    </row>
    <row r="580" spans="1:18">
      <c r="B580" s="94" t="s">
        <v>121</v>
      </c>
      <c r="C580" s="29">
        <f>C577</f>
        <v>552823.5294117647</v>
      </c>
      <c r="D580" s="29">
        <f>D577</f>
        <v>-552823.5294117647</v>
      </c>
      <c r="E580" s="96" t="s">
        <v>126</v>
      </c>
      <c r="F580" s="66">
        <f t="array" ref="F580:F581">MMULT(F577:I578,K577:K580)</f>
        <v>-5.7138561410620308E-3</v>
      </c>
      <c r="K580" s="81">
        <f>C456</f>
        <v>-5.7961608867526035E-3</v>
      </c>
      <c r="L580" t="s">
        <v>76</v>
      </c>
    </row>
    <row r="581" spans="1:18">
      <c r="B581" s="94"/>
      <c r="C581" s="29">
        <f>C578</f>
        <v>-552823.5294117647</v>
      </c>
      <c r="D581" s="29">
        <f>D578</f>
        <v>552823.5294117647</v>
      </c>
      <c r="E581" s="96"/>
      <c r="F581" s="66">
        <v>-5.7961608867526035E-3</v>
      </c>
    </row>
    <row r="583" spans="1:18">
      <c r="A583" s="22" t="s">
        <v>194</v>
      </c>
      <c r="B583" s="94" t="s">
        <v>121</v>
      </c>
      <c r="C583" s="66">
        <f t="array" ref="C583:C584">MMULT(C580:D581,F580:F581)</f>
        <v>45.500000000000455</v>
      </c>
      <c r="D583" t="s">
        <v>16</v>
      </c>
      <c r="E583" t="str">
        <f>IF(C583&gt;0,"kanan",IF(C583=0," ","kiri"))</f>
        <v>kanan</v>
      </c>
      <c r="F583" s="101" t="str">
        <f>IF(C583&gt;C584,"TEKAN", "TARIK")</f>
        <v>TEKAN</v>
      </c>
      <c r="G583" s="45">
        <v>-45.5</v>
      </c>
      <c r="H583" s="102" t="s">
        <v>167</v>
      </c>
    </row>
    <row r="584" spans="1:18">
      <c r="A584" s="22" t="s">
        <v>198</v>
      </c>
      <c r="B584" s="94"/>
      <c r="C584" s="66">
        <v>-45.500000000000455</v>
      </c>
      <c r="D584" t="s">
        <v>16</v>
      </c>
      <c r="E584" t="str">
        <f>IF(C584&gt;0,"kanan",IF(C584=0," ","kiri"))</f>
        <v>kiri</v>
      </c>
      <c r="F584" s="101"/>
      <c r="G584" s="92">
        <f>ABS((C584-G583)/C574)</f>
        <v>2.3934122481461642E-15</v>
      </c>
      <c r="H584" s="102"/>
    </row>
    <row r="586" spans="1:18" s="32" customFormat="1">
      <c r="A586" s="32" t="s">
        <v>143</v>
      </c>
    </row>
    <row r="588" spans="1:18">
      <c r="B588" s="82" t="s">
        <v>33</v>
      </c>
      <c r="C588" s="82" t="s">
        <v>34</v>
      </c>
      <c r="D588" s="82" t="s">
        <v>35</v>
      </c>
      <c r="E588" s="82" t="s">
        <v>36</v>
      </c>
      <c r="F588" s="82" t="s">
        <v>42</v>
      </c>
      <c r="G588" s="82" t="s">
        <v>43</v>
      </c>
      <c r="H588" s="82" t="s">
        <v>47</v>
      </c>
      <c r="I588" s="82" t="s">
        <v>48</v>
      </c>
      <c r="J588" s="82" t="s">
        <v>52</v>
      </c>
      <c r="K588" s="82" t="s">
        <v>53</v>
      </c>
      <c r="L588" s="82" t="s">
        <v>56</v>
      </c>
      <c r="M588" s="82" t="s">
        <v>57</v>
      </c>
      <c r="N588" s="82" t="s">
        <v>62</v>
      </c>
      <c r="O588" s="82" t="s">
        <v>63</v>
      </c>
      <c r="P588" s="82" t="s">
        <v>77</v>
      </c>
      <c r="Q588" s="82" t="s">
        <v>76</v>
      </c>
    </row>
    <row r="589" spans="1:18">
      <c r="A589" s="94" t="s">
        <v>32</v>
      </c>
      <c r="B589" s="24">
        <f t="array" ref="B589:E592">B63:E66</f>
        <v>552823.5294117647</v>
      </c>
      <c r="C589" s="47">
        <v>0</v>
      </c>
      <c r="D589" s="24">
        <v>-552823.5294117647</v>
      </c>
      <c r="E589" s="47">
        <v>0</v>
      </c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22" t="str">
        <f t="array" ref="R589:R604">TRANSPOSE(B588:Q588)</f>
        <v>D1x</v>
      </c>
    </row>
    <row r="590" spans="1:18">
      <c r="A590" s="94"/>
      <c r="B590" s="47">
        <v>0</v>
      </c>
      <c r="C590" s="47">
        <v>0</v>
      </c>
      <c r="D590" s="47">
        <v>0</v>
      </c>
      <c r="E590" s="47">
        <v>0</v>
      </c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22" t="str">
        <v>D1y</v>
      </c>
    </row>
    <row r="591" spans="1:18">
      <c r="A591" s="94"/>
      <c r="B591" s="24">
        <v>-552823.5294117647</v>
      </c>
      <c r="C591" s="47">
        <v>0</v>
      </c>
      <c r="D591" s="24">
        <v>552823.5294117647</v>
      </c>
      <c r="E591" s="47">
        <v>0</v>
      </c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22" t="str">
        <v>D2x</v>
      </c>
    </row>
    <row r="592" spans="1:18">
      <c r="A592" s="94"/>
      <c r="B592" s="47">
        <v>0</v>
      </c>
      <c r="C592" s="47">
        <v>0</v>
      </c>
      <c r="D592" s="47">
        <v>0</v>
      </c>
      <c r="E592" s="47">
        <v>0</v>
      </c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22" t="str">
        <v>D2y</v>
      </c>
    </row>
    <row r="593" spans="1:18">
      <c r="A593" s="94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22" t="str">
        <v>D3x</v>
      </c>
    </row>
    <row r="594" spans="1:18">
      <c r="A594" s="94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22" t="str">
        <v>D3y</v>
      </c>
    </row>
    <row r="595" spans="1:18">
      <c r="A595" s="94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22" t="str">
        <v>D4x</v>
      </c>
    </row>
    <row r="596" spans="1:18">
      <c r="A596" s="94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22" t="str">
        <v>D4y</v>
      </c>
    </row>
    <row r="597" spans="1:18">
      <c r="A597" s="94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22" t="str">
        <v>D5x</v>
      </c>
    </row>
    <row r="598" spans="1:18">
      <c r="A598" s="94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22" t="str">
        <v>D5y</v>
      </c>
    </row>
    <row r="599" spans="1:18">
      <c r="A599" s="94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22" t="str">
        <v>D6x</v>
      </c>
    </row>
    <row r="600" spans="1:18">
      <c r="A600" s="94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22" t="str">
        <v>D6y</v>
      </c>
    </row>
    <row r="601" spans="1:18">
      <c r="A601" s="94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22" t="str">
        <v>D7x</v>
      </c>
    </row>
    <row r="602" spans="1:18">
      <c r="A602" s="94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22" t="str">
        <v>D7y</v>
      </c>
    </row>
    <row r="603" spans="1:18">
      <c r="A603" s="94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22" t="str">
        <v>D8x</v>
      </c>
    </row>
    <row r="604" spans="1:18">
      <c r="A604" s="94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22" t="str">
        <v>D8y</v>
      </c>
    </row>
    <row r="606" spans="1:18">
      <c r="B606" s="82" t="s">
        <v>33</v>
      </c>
      <c r="C606" s="82" t="s">
        <v>34</v>
      </c>
      <c r="D606" s="82" t="s">
        <v>35</v>
      </c>
      <c r="E606" s="82" t="s">
        <v>36</v>
      </c>
      <c r="F606" s="82" t="s">
        <v>42</v>
      </c>
      <c r="G606" s="82" t="s">
        <v>43</v>
      </c>
      <c r="H606" s="82" t="s">
        <v>47</v>
      </c>
      <c r="I606" s="82" t="s">
        <v>48</v>
      </c>
      <c r="J606" s="82" t="s">
        <v>52</v>
      </c>
      <c r="K606" s="82" t="s">
        <v>53</v>
      </c>
      <c r="L606" s="82" t="s">
        <v>56</v>
      </c>
      <c r="M606" s="82" t="s">
        <v>57</v>
      </c>
      <c r="N606" s="82" t="s">
        <v>62</v>
      </c>
      <c r="O606" s="82" t="s">
        <v>63</v>
      </c>
      <c r="P606" s="82" t="s">
        <v>77</v>
      </c>
      <c r="Q606" s="82" t="s">
        <v>76</v>
      </c>
    </row>
    <row r="607" spans="1:18">
      <c r="A607" s="94" t="s">
        <v>41</v>
      </c>
      <c r="B607" s="24"/>
      <c r="C607" s="47"/>
      <c r="D607" s="24"/>
      <c r="E607" s="47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22" t="str">
        <f t="array" ref="R607:R622">TRANSPOSE(B606:Q606)</f>
        <v>D1x</v>
      </c>
    </row>
    <row r="608" spans="1:18">
      <c r="A608" s="94"/>
      <c r="B608" s="47"/>
      <c r="C608" s="47"/>
      <c r="D608" s="47"/>
      <c r="E608" s="47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22" t="str">
        <v>D1y</v>
      </c>
    </row>
    <row r="609" spans="1:18">
      <c r="A609" s="94"/>
      <c r="B609" s="24"/>
      <c r="C609" s="47"/>
      <c r="D609" s="29">
        <f t="array" ref="D609:G612">B78:E81</f>
        <v>552823.5294117647</v>
      </c>
      <c r="E609" s="56">
        <v>0</v>
      </c>
      <c r="F609" s="29">
        <v>-552823.5294117647</v>
      </c>
      <c r="G609" s="56">
        <v>0</v>
      </c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22" t="str">
        <v>D2x</v>
      </c>
    </row>
    <row r="610" spans="1:18">
      <c r="A610" s="94"/>
      <c r="B610" s="47"/>
      <c r="C610" s="47"/>
      <c r="D610" s="56">
        <v>0</v>
      </c>
      <c r="E610" s="56">
        <v>0</v>
      </c>
      <c r="F610" s="56">
        <v>0</v>
      </c>
      <c r="G610" s="56">
        <v>0</v>
      </c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22" t="str">
        <v>D2y</v>
      </c>
    </row>
    <row r="611" spans="1:18">
      <c r="A611" s="94"/>
      <c r="B611" s="45"/>
      <c r="C611" s="45"/>
      <c r="D611" s="29">
        <v>-552823.5294117647</v>
      </c>
      <c r="E611" s="56">
        <v>0</v>
      </c>
      <c r="F611" s="29">
        <v>552823.5294117647</v>
      </c>
      <c r="G611" s="56">
        <v>0</v>
      </c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22" t="str">
        <v>D3x</v>
      </c>
    </row>
    <row r="612" spans="1:18">
      <c r="A612" s="94"/>
      <c r="B612" s="45"/>
      <c r="C612" s="45"/>
      <c r="D612" s="56">
        <v>0</v>
      </c>
      <c r="E612" s="56">
        <v>0</v>
      </c>
      <c r="F612" s="56">
        <v>0</v>
      </c>
      <c r="G612" s="56">
        <v>0</v>
      </c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22" t="str">
        <v>D3y</v>
      </c>
    </row>
    <row r="613" spans="1:18">
      <c r="A613" s="94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22" t="str">
        <v>D4x</v>
      </c>
    </row>
    <row r="614" spans="1:18">
      <c r="A614" s="94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22" t="str">
        <v>D4y</v>
      </c>
    </row>
    <row r="615" spans="1:18">
      <c r="A615" s="94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22" t="str">
        <v>D5x</v>
      </c>
    </row>
    <row r="616" spans="1:18">
      <c r="A616" s="94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22" t="str">
        <v>D5y</v>
      </c>
    </row>
    <row r="617" spans="1:18">
      <c r="A617" s="94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22" t="str">
        <v>D6x</v>
      </c>
    </row>
    <row r="618" spans="1:18">
      <c r="A618" s="94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22" t="str">
        <v>D6y</v>
      </c>
    </row>
    <row r="619" spans="1:18">
      <c r="A619" s="94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22" t="str">
        <v>D7x</v>
      </c>
    </row>
    <row r="620" spans="1:18">
      <c r="A620" s="94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22" t="str">
        <v>D7y</v>
      </c>
    </row>
    <row r="621" spans="1:18">
      <c r="A621" s="94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22" t="str">
        <v>D8x</v>
      </c>
    </row>
    <row r="622" spans="1:18">
      <c r="A622" s="94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22" t="str">
        <v>D8y</v>
      </c>
    </row>
    <row r="624" spans="1:18">
      <c r="B624" s="82" t="s">
        <v>33</v>
      </c>
      <c r="C624" s="82" t="s">
        <v>34</v>
      </c>
      <c r="D624" s="82" t="s">
        <v>35</v>
      </c>
      <c r="E624" s="82" t="s">
        <v>36</v>
      </c>
      <c r="F624" s="82" t="s">
        <v>42</v>
      </c>
      <c r="G624" s="82" t="s">
        <v>43</v>
      </c>
      <c r="H624" s="82" t="s">
        <v>47</v>
      </c>
      <c r="I624" s="82" t="s">
        <v>48</v>
      </c>
      <c r="J624" s="82" t="s">
        <v>52</v>
      </c>
      <c r="K624" s="82" t="s">
        <v>53</v>
      </c>
      <c r="L624" s="82" t="s">
        <v>56</v>
      </c>
      <c r="M624" s="82" t="s">
        <v>57</v>
      </c>
      <c r="N624" s="82" t="s">
        <v>62</v>
      </c>
      <c r="O624" s="82" t="s">
        <v>63</v>
      </c>
      <c r="P624" s="82" t="s">
        <v>77</v>
      </c>
      <c r="Q624" s="82" t="s">
        <v>76</v>
      </c>
    </row>
    <row r="625" spans="1:18">
      <c r="A625" s="94" t="s">
        <v>46</v>
      </c>
      <c r="B625" s="24"/>
      <c r="C625" s="47"/>
      <c r="D625" s="24"/>
      <c r="E625" s="47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22" t="str">
        <f t="array" ref="R625:R640">TRANSPOSE(B624:Q624)</f>
        <v>D1x</v>
      </c>
    </row>
    <row r="626" spans="1:18">
      <c r="A626" s="94"/>
      <c r="B626" s="47"/>
      <c r="C626" s="47"/>
      <c r="D626" s="47"/>
      <c r="E626" s="47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22" t="str">
        <v>D1y</v>
      </c>
    </row>
    <row r="627" spans="1:18">
      <c r="A627" s="94"/>
      <c r="B627" s="24"/>
      <c r="C627" s="47"/>
      <c r="D627" s="29"/>
      <c r="E627" s="56"/>
      <c r="F627" s="29"/>
      <c r="G627" s="56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22" t="str">
        <v>D2x</v>
      </c>
    </row>
    <row r="628" spans="1:18">
      <c r="A628" s="94"/>
      <c r="B628" s="47"/>
      <c r="C628" s="47"/>
      <c r="D628" s="56"/>
      <c r="E628" s="56"/>
      <c r="F628" s="56"/>
      <c r="G628" s="56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22" t="str">
        <v>D2y</v>
      </c>
    </row>
    <row r="629" spans="1:18">
      <c r="A629" s="94"/>
      <c r="B629" s="45"/>
      <c r="C629" s="45"/>
      <c r="D629" s="29"/>
      <c r="E629" s="56"/>
      <c r="F629" s="29">
        <f t="array" ref="F629:I632">B93:E96</f>
        <v>552823.5294117647</v>
      </c>
      <c r="G629" s="56">
        <v>0</v>
      </c>
      <c r="H629" s="31">
        <v>-552823.5294117647</v>
      </c>
      <c r="I629" s="66">
        <v>0</v>
      </c>
      <c r="J629" s="45"/>
      <c r="K629" s="45"/>
      <c r="L629" s="45"/>
      <c r="M629" s="45"/>
      <c r="N629" s="45"/>
      <c r="O629" s="45"/>
      <c r="P629" s="45"/>
      <c r="Q629" s="45"/>
      <c r="R629" s="22" t="str">
        <v>D3x</v>
      </c>
    </row>
    <row r="630" spans="1:18">
      <c r="A630" s="94"/>
      <c r="B630" s="45"/>
      <c r="C630" s="45"/>
      <c r="D630" s="56"/>
      <c r="E630" s="56"/>
      <c r="F630" s="56">
        <v>0</v>
      </c>
      <c r="G630" s="56">
        <v>0</v>
      </c>
      <c r="H630" s="66">
        <v>0</v>
      </c>
      <c r="I630" s="66">
        <v>0</v>
      </c>
      <c r="J630" s="45"/>
      <c r="K630" s="45"/>
      <c r="L630" s="45"/>
      <c r="M630" s="45"/>
      <c r="N630" s="45"/>
      <c r="O630" s="45"/>
      <c r="P630" s="45"/>
      <c r="Q630" s="45"/>
      <c r="R630" s="22" t="str">
        <v>D3y</v>
      </c>
    </row>
    <row r="631" spans="1:18">
      <c r="A631" s="94"/>
      <c r="B631" s="45"/>
      <c r="C631" s="45"/>
      <c r="D631" s="45"/>
      <c r="E631" s="45"/>
      <c r="F631" s="31">
        <v>-552823.5294117647</v>
      </c>
      <c r="G631" s="66">
        <v>0</v>
      </c>
      <c r="H631" s="31">
        <v>552823.5294117647</v>
      </c>
      <c r="I631" s="66">
        <v>0</v>
      </c>
      <c r="J631" s="45"/>
      <c r="K631" s="45"/>
      <c r="L631" s="45"/>
      <c r="M631" s="45"/>
      <c r="N631" s="45"/>
      <c r="O631" s="45"/>
      <c r="P631" s="45"/>
      <c r="Q631" s="45"/>
      <c r="R631" s="22" t="str">
        <v>D4x</v>
      </c>
    </row>
    <row r="632" spans="1:18">
      <c r="A632" s="94"/>
      <c r="B632" s="45"/>
      <c r="C632" s="45"/>
      <c r="D632" s="45"/>
      <c r="E632" s="45"/>
      <c r="F632" s="66">
        <v>0</v>
      </c>
      <c r="G632" s="66">
        <v>0</v>
      </c>
      <c r="H632" s="66">
        <v>0</v>
      </c>
      <c r="I632" s="66">
        <v>0</v>
      </c>
      <c r="J632" s="45"/>
      <c r="K632" s="45"/>
      <c r="L632" s="45"/>
      <c r="M632" s="45"/>
      <c r="N632" s="45"/>
      <c r="O632" s="45"/>
      <c r="P632" s="45"/>
      <c r="Q632" s="45"/>
      <c r="R632" s="22" t="str">
        <v>D4y</v>
      </c>
    </row>
    <row r="633" spans="1:18">
      <c r="A633" s="94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22" t="str">
        <v>D5x</v>
      </c>
    </row>
    <row r="634" spans="1:18">
      <c r="A634" s="94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22" t="str">
        <v>D5y</v>
      </c>
    </row>
    <row r="635" spans="1:18">
      <c r="A635" s="94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22" t="str">
        <v>D6x</v>
      </c>
    </row>
    <row r="636" spans="1:18">
      <c r="A636" s="94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22" t="str">
        <v>D6y</v>
      </c>
    </row>
    <row r="637" spans="1:18">
      <c r="A637" s="94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22" t="str">
        <v>D7x</v>
      </c>
    </row>
    <row r="638" spans="1:18">
      <c r="A638" s="94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22" t="str">
        <v>D7y</v>
      </c>
    </row>
    <row r="639" spans="1:18">
      <c r="A639" s="94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22" t="str">
        <v>D8x</v>
      </c>
    </row>
    <row r="640" spans="1:18">
      <c r="A640" s="94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22" t="str">
        <v>D8y</v>
      </c>
    </row>
    <row r="642" spans="1:18">
      <c r="B642" s="82" t="s">
        <v>33</v>
      </c>
      <c r="C642" s="82" t="s">
        <v>34</v>
      </c>
      <c r="D642" s="82" t="s">
        <v>35</v>
      </c>
      <c r="E642" s="82" t="s">
        <v>36</v>
      </c>
      <c r="F642" s="82" t="s">
        <v>42</v>
      </c>
      <c r="G642" s="82" t="s">
        <v>43</v>
      </c>
      <c r="H642" s="82" t="s">
        <v>47</v>
      </c>
      <c r="I642" s="82" t="s">
        <v>48</v>
      </c>
      <c r="J642" s="82" t="s">
        <v>52</v>
      </c>
      <c r="K642" s="82" t="s">
        <v>53</v>
      </c>
      <c r="L642" s="82" t="s">
        <v>56</v>
      </c>
      <c r="M642" s="82" t="s">
        <v>57</v>
      </c>
      <c r="N642" s="82" t="s">
        <v>62</v>
      </c>
      <c r="O642" s="82" t="s">
        <v>63</v>
      </c>
      <c r="P642" s="82" t="s">
        <v>77</v>
      </c>
      <c r="Q642" s="82" t="s">
        <v>76</v>
      </c>
    </row>
    <row r="643" spans="1:18">
      <c r="A643" s="94" t="s">
        <v>51</v>
      </c>
      <c r="B643" s="24"/>
      <c r="C643" s="47"/>
      <c r="D643" s="24"/>
      <c r="E643" s="47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22" t="str">
        <f t="array" ref="R643:R658">TRANSPOSE(B642:Q642)</f>
        <v>D1x</v>
      </c>
    </row>
    <row r="644" spans="1:18">
      <c r="A644" s="94"/>
      <c r="B644" s="47"/>
      <c r="C644" s="47"/>
      <c r="D644" s="47"/>
      <c r="E644" s="47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22" t="str">
        <v>D1y</v>
      </c>
    </row>
    <row r="645" spans="1:18">
      <c r="A645" s="94"/>
      <c r="B645" s="24"/>
      <c r="C645" s="47"/>
      <c r="D645" s="29"/>
      <c r="E645" s="56"/>
      <c r="F645" s="29"/>
      <c r="G645" s="56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22" t="str">
        <v>D2x</v>
      </c>
    </row>
    <row r="646" spans="1:18">
      <c r="A646" s="94"/>
      <c r="B646" s="47"/>
      <c r="C646" s="47"/>
      <c r="D646" s="56"/>
      <c r="E646" s="56"/>
      <c r="F646" s="56"/>
      <c r="G646" s="56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22" t="str">
        <v>D2y</v>
      </c>
    </row>
    <row r="647" spans="1:18">
      <c r="A647" s="94"/>
      <c r="B647" s="45"/>
      <c r="C647" s="45"/>
      <c r="D647" s="29"/>
      <c r="E647" s="56"/>
      <c r="F647" s="29"/>
      <c r="G647" s="56"/>
      <c r="H647" s="31"/>
      <c r="I647" s="66"/>
      <c r="J647" s="45"/>
      <c r="K647" s="45"/>
      <c r="L647" s="45"/>
      <c r="M647" s="45"/>
      <c r="N647" s="45"/>
      <c r="O647" s="45"/>
      <c r="P647" s="45"/>
      <c r="Q647" s="45"/>
      <c r="R647" s="22" t="str">
        <v>D3x</v>
      </c>
    </row>
    <row r="648" spans="1:18">
      <c r="A648" s="94"/>
      <c r="B648" s="45"/>
      <c r="C648" s="45"/>
      <c r="D648" s="56"/>
      <c r="E648" s="56"/>
      <c r="F648" s="56"/>
      <c r="G648" s="56"/>
      <c r="H648" s="66"/>
      <c r="I648" s="66"/>
      <c r="J648" s="45"/>
      <c r="K648" s="45"/>
      <c r="L648" s="45"/>
      <c r="M648" s="45"/>
      <c r="N648" s="45"/>
      <c r="O648" s="45"/>
      <c r="P648" s="45"/>
      <c r="Q648" s="45"/>
      <c r="R648" s="22" t="str">
        <v>D3y</v>
      </c>
    </row>
    <row r="649" spans="1:18">
      <c r="A649" s="94"/>
      <c r="B649" s="45"/>
      <c r="C649" s="45"/>
      <c r="D649" s="45"/>
      <c r="E649" s="45"/>
      <c r="F649" s="31"/>
      <c r="G649" s="66"/>
      <c r="H649" s="31"/>
      <c r="I649" s="66"/>
      <c r="J649" s="45"/>
      <c r="K649" s="45"/>
      <c r="L649" s="45"/>
      <c r="M649" s="45"/>
      <c r="N649" s="45"/>
      <c r="O649" s="45"/>
      <c r="P649" s="45"/>
      <c r="Q649" s="45"/>
      <c r="R649" s="22" t="str">
        <v>D4x</v>
      </c>
    </row>
    <row r="650" spans="1:18">
      <c r="A650" s="94"/>
      <c r="B650" s="45"/>
      <c r="C650" s="45"/>
      <c r="D650" s="45"/>
      <c r="E650" s="45"/>
      <c r="F650" s="66"/>
      <c r="G650" s="66"/>
      <c r="H650" s="66"/>
      <c r="I650" s="66"/>
      <c r="J650" s="45"/>
      <c r="K650" s="45"/>
      <c r="L650" s="45"/>
      <c r="M650" s="45"/>
      <c r="N650" s="45"/>
      <c r="O650" s="45"/>
      <c r="P650" s="45"/>
      <c r="Q650" s="45"/>
      <c r="R650" s="22" t="str">
        <v>D4y</v>
      </c>
    </row>
    <row r="651" spans="1:18">
      <c r="A651" s="94"/>
      <c r="B651" s="45"/>
      <c r="C651" s="45"/>
      <c r="D651" s="45"/>
      <c r="E651" s="45"/>
      <c r="F651" s="45"/>
      <c r="G651" s="45"/>
      <c r="H651" s="45"/>
      <c r="I651" s="45"/>
      <c r="J651" s="29">
        <f t="array" ref="J651:M654">TRANSPOSE(B111:E114)</f>
        <v>552823.5294117647</v>
      </c>
      <c r="K651" s="56">
        <v>0</v>
      </c>
      <c r="L651" s="29">
        <v>-552823.5294117647</v>
      </c>
      <c r="M651" s="56">
        <v>0</v>
      </c>
      <c r="N651" s="45"/>
      <c r="O651" s="45"/>
      <c r="P651" s="45"/>
      <c r="Q651" s="45"/>
      <c r="R651" s="22" t="str">
        <v>D5x</v>
      </c>
    </row>
    <row r="652" spans="1:18">
      <c r="A652" s="94"/>
      <c r="B652" s="45"/>
      <c r="C652" s="45"/>
      <c r="D652" s="45"/>
      <c r="E652" s="45"/>
      <c r="F652" s="45"/>
      <c r="G652" s="45"/>
      <c r="H652" s="45"/>
      <c r="I652" s="45"/>
      <c r="J652" s="56">
        <v>0</v>
      </c>
      <c r="K652" s="56">
        <v>0</v>
      </c>
      <c r="L652" s="56">
        <v>0</v>
      </c>
      <c r="M652" s="56">
        <v>0</v>
      </c>
      <c r="N652" s="45"/>
      <c r="O652" s="45"/>
      <c r="P652" s="45"/>
      <c r="Q652" s="45"/>
      <c r="R652" s="22" t="str">
        <v>D5y</v>
      </c>
    </row>
    <row r="653" spans="1:18">
      <c r="A653" s="94"/>
      <c r="B653" s="45"/>
      <c r="C653" s="45"/>
      <c r="D653" s="45"/>
      <c r="E653" s="45"/>
      <c r="F653" s="45"/>
      <c r="G653" s="45"/>
      <c r="H653" s="45"/>
      <c r="I653" s="45"/>
      <c r="J653" s="29">
        <v>-552823.5294117647</v>
      </c>
      <c r="K653" s="56">
        <v>0</v>
      </c>
      <c r="L653" s="29">
        <v>552823.5294117647</v>
      </c>
      <c r="M653" s="56">
        <v>0</v>
      </c>
      <c r="N653" s="45"/>
      <c r="O653" s="45"/>
      <c r="P653" s="45"/>
      <c r="Q653" s="45"/>
      <c r="R653" s="22" t="str">
        <v>D6x</v>
      </c>
    </row>
    <row r="654" spans="1:18">
      <c r="A654" s="94"/>
      <c r="B654" s="45"/>
      <c r="C654" s="45"/>
      <c r="D654" s="45"/>
      <c r="E654" s="45"/>
      <c r="F654" s="45"/>
      <c r="G654" s="45"/>
      <c r="H654" s="45"/>
      <c r="I654" s="45"/>
      <c r="J654" s="56">
        <v>0</v>
      </c>
      <c r="K654" s="56">
        <v>0</v>
      </c>
      <c r="L654" s="56">
        <v>0</v>
      </c>
      <c r="M654" s="56">
        <v>0</v>
      </c>
      <c r="N654" s="45"/>
      <c r="O654" s="45"/>
      <c r="P654" s="45"/>
      <c r="Q654" s="45"/>
      <c r="R654" s="22" t="str">
        <v>D6y</v>
      </c>
    </row>
    <row r="655" spans="1:18">
      <c r="A655" s="94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22" t="str">
        <v>D7x</v>
      </c>
    </row>
    <row r="656" spans="1:18">
      <c r="A656" s="94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22" t="str">
        <v>D7y</v>
      </c>
    </row>
    <row r="657" spans="1:18">
      <c r="A657" s="94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22" t="str">
        <v>D8x</v>
      </c>
    </row>
    <row r="658" spans="1:18">
      <c r="A658" s="94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22" t="str">
        <v>D8y</v>
      </c>
    </row>
    <row r="660" spans="1:18">
      <c r="B660" s="82" t="s">
        <v>33</v>
      </c>
      <c r="C660" s="82" t="s">
        <v>34</v>
      </c>
      <c r="D660" s="82" t="s">
        <v>35</v>
      </c>
      <c r="E660" s="82" t="s">
        <v>36</v>
      </c>
      <c r="F660" s="82" t="s">
        <v>42</v>
      </c>
      <c r="G660" s="82" t="s">
        <v>43</v>
      </c>
      <c r="H660" s="82" t="s">
        <v>47</v>
      </c>
      <c r="I660" s="82" t="s">
        <v>48</v>
      </c>
      <c r="J660" s="82" t="s">
        <v>52</v>
      </c>
      <c r="K660" s="82" t="s">
        <v>53</v>
      </c>
      <c r="L660" s="82" t="s">
        <v>56</v>
      </c>
      <c r="M660" s="82" t="s">
        <v>57</v>
      </c>
      <c r="N660" s="82" t="s">
        <v>62</v>
      </c>
      <c r="O660" s="82" t="s">
        <v>63</v>
      </c>
      <c r="P660" s="82" t="s">
        <v>77</v>
      </c>
      <c r="Q660" s="82" t="s">
        <v>76</v>
      </c>
    </row>
    <row r="661" spans="1:18">
      <c r="A661" s="94" t="s">
        <v>58</v>
      </c>
      <c r="B661" s="24"/>
      <c r="C661" s="47"/>
      <c r="D661" s="24"/>
      <c r="E661" s="47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22" t="str">
        <f t="array" ref="R661:R676">TRANSPOSE(B660:Q660)</f>
        <v>D1x</v>
      </c>
    </row>
    <row r="662" spans="1:18">
      <c r="A662" s="94"/>
      <c r="B662" s="47"/>
      <c r="C662" s="47"/>
      <c r="D662" s="47"/>
      <c r="E662" s="47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22" t="str">
        <v>D1y</v>
      </c>
    </row>
    <row r="663" spans="1:18">
      <c r="A663" s="94"/>
      <c r="B663" s="24"/>
      <c r="C663" s="47"/>
      <c r="D663" s="29"/>
      <c r="E663" s="56"/>
      <c r="F663" s="29"/>
      <c r="G663" s="56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22" t="str">
        <v>D2x</v>
      </c>
    </row>
    <row r="664" spans="1:18">
      <c r="A664" s="94"/>
      <c r="B664" s="47"/>
      <c r="C664" s="47"/>
      <c r="D664" s="56"/>
      <c r="E664" s="56"/>
      <c r="F664" s="56"/>
      <c r="G664" s="56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22" t="str">
        <v>D2y</v>
      </c>
    </row>
    <row r="665" spans="1:18">
      <c r="A665" s="94"/>
      <c r="B665" s="45"/>
      <c r="C665" s="45"/>
      <c r="D665" s="29"/>
      <c r="E665" s="56"/>
      <c r="F665" s="29"/>
      <c r="G665" s="56"/>
      <c r="H665" s="31"/>
      <c r="I665" s="66"/>
      <c r="J665" s="45"/>
      <c r="K665" s="45"/>
      <c r="L665" s="45"/>
      <c r="M665" s="45"/>
      <c r="N665" s="45"/>
      <c r="O665" s="45"/>
      <c r="P665" s="45"/>
      <c r="Q665" s="45"/>
      <c r="R665" s="22" t="str">
        <v>D3x</v>
      </c>
    </row>
    <row r="666" spans="1:18">
      <c r="A666" s="94"/>
      <c r="B666" s="45"/>
      <c r="C666" s="45"/>
      <c r="D666" s="56"/>
      <c r="E666" s="56"/>
      <c r="F666" s="56"/>
      <c r="G666" s="56"/>
      <c r="H666" s="66"/>
      <c r="I666" s="66"/>
      <c r="J666" s="45"/>
      <c r="K666" s="45"/>
      <c r="L666" s="45"/>
      <c r="M666" s="45"/>
      <c r="N666" s="45"/>
      <c r="O666" s="45"/>
      <c r="P666" s="45"/>
      <c r="Q666" s="45"/>
      <c r="R666" s="22" t="str">
        <v>D3y</v>
      </c>
    </row>
    <row r="667" spans="1:18">
      <c r="A667" s="94"/>
      <c r="B667" s="45"/>
      <c r="C667" s="45"/>
      <c r="D667" s="45"/>
      <c r="E667" s="45"/>
      <c r="F667" s="31"/>
      <c r="G667" s="66"/>
      <c r="H667" s="31"/>
      <c r="I667" s="66"/>
      <c r="J667" s="45"/>
      <c r="K667" s="45"/>
      <c r="L667" s="45"/>
      <c r="M667" s="45"/>
      <c r="N667" s="45"/>
      <c r="O667" s="45"/>
      <c r="P667" s="45"/>
      <c r="Q667" s="45"/>
      <c r="R667" s="22" t="str">
        <v>D4x</v>
      </c>
    </row>
    <row r="668" spans="1:18">
      <c r="A668" s="94"/>
      <c r="B668" s="45"/>
      <c r="C668" s="45"/>
      <c r="D668" s="45"/>
      <c r="E668" s="45"/>
      <c r="F668" s="66"/>
      <c r="G668" s="66"/>
      <c r="H668" s="66"/>
      <c r="I668" s="66"/>
      <c r="J668" s="45"/>
      <c r="K668" s="45"/>
      <c r="L668" s="45"/>
      <c r="M668" s="45"/>
      <c r="N668" s="45"/>
      <c r="O668" s="45"/>
      <c r="P668" s="45"/>
      <c r="Q668" s="45"/>
      <c r="R668" s="22" t="str">
        <v>D4y</v>
      </c>
    </row>
    <row r="669" spans="1:18">
      <c r="A669" s="94"/>
      <c r="B669" s="45"/>
      <c r="C669" s="45"/>
      <c r="D669" s="45"/>
      <c r="E669" s="45"/>
      <c r="F669" s="45"/>
      <c r="G669" s="45"/>
      <c r="H669" s="45"/>
      <c r="I669" s="45"/>
      <c r="J669" s="29"/>
      <c r="K669" s="56"/>
      <c r="L669" s="29"/>
      <c r="M669" s="56"/>
      <c r="N669" s="45"/>
      <c r="O669" s="45"/>
      <c r="P669" s="45"/>
      <c r="Q669" s="45"/>
      <c r="R669" s="22" t="str">
        <v>D5x</v>
      </c>
    </row>
    <row r="670" spans="1:18">
      <c r="A670" s="94"/>
      <c r="B670" s="45"/>
      <c r="C670" s="45"/>
      <c r="D670" s="45"/>
      <c r="E670" s="45"/>
      <c r="F670" s="45"/>
      <c r="G670" s="45"/>
      <c r="H670" s="45"/>
      <c r="I670" s="45"/>
      <c r="J670" s="56"/>
      <c r="K670" s="56"/>
      <c r="L670" s="56"/>
      <c r="M670" s="56"/>
      <c r="N670" s="45"/>
      <c r="O670" s="45"/>
      <c r="P670" s="45"/>
      <c r="Q670" s="45"/>
      <c r="R670" s="22" t="str">
        <v>D5y</v>
      </c>
    </row>
    <row r="671" spans="1:18">
      <c r="A671" s="94"/>
      <c r="B671" s="45"/>
      <c r="C671" s="45"/>
      <c r="D671" s="45"/>
      <c r="E671" s="45"/>
      <c r="F671" s="45"/>
      <c r="G671" s="45"/>
      <c r="H671" s="45"/>
      <c r="I671" s="45"/>
      <c r="J671" s="29"/>
      <c r="K671" s="56"/>
      <c r="L671" s="29">
        <f t="array" ref="L671:O674">B126:E129</f>
        <v>552823.5294117647</v>
      </c>
      <c r="M671" s="56">
        <v>0</v>
      </c>
      <c r="N671" s="31">
        <v>-552823.5294117647</v>
      </c>
      <c r="O671" s="47">
        <v>0</v>
      </c>
      <c r="P671" s="45"/>
      <c r="Q671" s="45"/>
      <c r="R671" s="22" t="str">
        <v>D6x</v>
      </c>
    </row>
    <row r="672" spans="1:18">
      <c r="A672" s="94"/>
      <c r="B672" s="45"/>
      <c r="C672" s="45"/>
      <c r="D672" s="45"/>
      <c r="E672" s="45"/>
      <c r="F672" s="45"/>
      <c r="G672" s="45"/>
      <c r="H672" s="45"/>
      <c r="I672" s="45"/>
      <c r="J672" s="56"/>
      <c r="K672" s="56"/>
      <c r="L672" s="56">
        <v>0</v>
      </c>
      <c r="M672" s="56">
        <v>0</v>
      </c>
      <c r="N672" s="47">
        <v>0</v>
      </c>
      <c r="O672" s="47">
        <v>0</v>
      </c>
      <c r="P672" s="45"/>
      <c r="Q672" s="45"/>
      <c r="R672" s="22" t="str">
        <v>D6y</v>
      </c>
    </row>
    <row r="673" spans="1:18">
      <c r="A673" s="94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31">
        <v>-552823.5294117647</v>
      </c>
      <c r="M673" s="47">
        <v>0</v>
      </c>
      <c r="N673" s="31">
        <v>552823.5294117647</v>
      </c>
      <c r="O673" s="47">
        <v>0</v>
      </c>
      <c r="P673" s="45"/>
      <c r="Q673" s="45"/>
      <c r="R673" s="22" t="str">
        <v>D7x</v>
      </c>
    </row>
    <row r="674" spans="1:18">
      <c r="A674" s="94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7">
        <v>0</v>
      </c>
      <c r="M674" s="47">
        <v>0</v>
      </c>
      <c r="N674" s="47">
        <v>0</v>
      </c>
      <c r="O674" s="47">
        <v>0</v>
      </c>
      <c r="P674" s="45"/>
      <c r="Q674" s="45"/>
      <c r="R674" s="22" t="str">
        <v>D7y</v>
      </c>
    </row>
    <row r="675" spans="1:18">
      <c r="A675" s="94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22" t="str">
        <v>D8x</v>
      </c>
    </row>
    <row r="676" spans="1:18">
      <c r="A676" s="94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22" t="str">
        <v>D8y</v>
      </c>
    </row>
    <row r="678" spans="1:18">
      <c r="B678" s="82" t="s">
        <v>33</v>
      </c>
      <c r="C678" s="82" t="s">
        <v>34</v>
      </c>
      <c r="D678" s="82" t="s">
        <v>35</v>
      </c>
      <c r="E678" s="82" t="s">
        <v>36</v>
      </c>
      <c r="F678" s="82" t="s">
        <v>42</v>
      </c>
      <c r="G678" s="82" t="s">
        <v>43</v>
      </c>
      <c r="H678" s="82" t="s">
        <v>47</v>
      </c>
      <c r="I678" s="82" t="s">
        <v>48</v>
      </c>
      <c r="J678" s="82" t="s">
        <v>52</v>
      </c>
      <c r="K678" s="82" t="s">
        <v>53</v>
      </c>
      <c r="L678" s="82" t="s">
        <v>56</v>
      </c>
      <c r="M678" s="82" t="s">
        <v>57</v>
      </c>
      <c r="N678" s="82" t="s">
        <v>62</v>
      </c>
      <c r="O678" s="82" t="s">
        <v>63</v>
      </c>
      <c r="P678" s="82" t="s">
        <v>77</v>
      </c>
      <c r="Q678" s="82" t="s">
        <v>76</v>
      </c>
    </row>
    <row r="679" spans="1:18">
      <c r="A679" s="94" t="s">
        <v>64</v>
      </c>
      <c r="B679" s="24"/>
      <c r="C679" s="47"/>
      <c r="D679" s="24"/>
      <c r="E679" s="47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22" t="str">
        <f t="array" ref="R679:R694">TRANSPOSE(B678:Q678)</f>
        <v>D1x</v>
      </c>
    </row>
    <row r="680" spans="1:18">
      <c r="A680" s="94"/>
      <c r="B680" s="47"/>
      <c r="C680" s="47"/>
      <c r="D680" s="47"/>
      <c r="E680" s="47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22" t="str">
        <v>D1y</v>
      </c>
    </row>
    <row r="681" spans="1:18">
      <c r="A681" s="94"/>
      <c r="B681" s="24"/>
      <c r="C681" s="47"/>
      <c r="D681" s="29"/>
      <c r="E681" s="56"/>
      <c r="F681" s="29"/>
      <c r="G681" s="56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22" t="str">
        <v>D2x</v>
      </c>
    </row>
    <row r="682" spans="1:18">
      <c r="A682" s="94"/>
      <c r="B682" s="47"/>
      <c r="C682" s="47"/>
      <c r="D682" s="56"/>
      <c r="E682" s="56"/>
      <c r="F682" s="56"/>
      <c r="G682" s="56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22" t="str">
        <v>D2y</v>
      </c>
    </row>
    <row r="683" spans="1:18">
      <c r="A683" s="94"/>
      <c r="B683" s="45"/>
      <c r="C683" s="45"/>
      <c r="D683" s="29"/>
      <c r="E683" s="56"/>
      <c r="F683" s="29"/>
      <c r="G683" s="56"/>
      <c r="H683" s="31"/>
      <c r="I683" s="66"/>
      <c r="J683" s="45"/>
      <c r="K683" s="45"/>
      <c r="L683" s="45"/>
      <c r="M683" s="45"/>
      <c r="N683" s="45"/>
      <c r="O683" s="45"/>
      <c r="P683" s="45"/>
      <c r="Q683" s="45"/>
      <c r="R683" s="22" t="str">
        <v>D3x</v>
      </c>
    </row>
    <row r="684" spans="1:18">
      <c r="A684" s="94"/>
      <c r="B684" s="45"/>
      <c r="C684" s="45"/>
      <c r="D684" s="56"/>
      <c r="E684" s="56"/>
      <c r="F684" s="56"/>
      <c r="G684" s="56"/>
      <c r="H684" s="66"/>
      <c r="I684" s="66"/>
      <c r="J684" s="45"/>
      <c r="K684" s="45"/>
      <c r="L684" s="45"/>
      <c r="M684" s="45"/>
      <c r="N684" s="45"/>
      <c r="O684" s="45"/>
      <c r="P684" s="45"/>
      <c r="Q684" s="45"/>
      <c r="R684" s="22" t="str">
        <v>D3y</v>
      </c>
    </row>
    <row r="685" spans="1:18">
      <c r="A685" s="94"/>
      <c r="B685" s="45"/>
      <c r="C685" s="45"/>
      <c r="D685" s="45"/>
      <c r="E685" s="45"/>
      <c r="F685" s="31"/>
      <c r="G685" s="66"/>
      <c r="H685" s="31"/>
      <c r="I685" s="66"/>
      <c r="J685" s="45"/>
      <c r="K685" s="45"/>
      <c r="L685" s="45"/>
      <c r="M685" s="45"/>
      <c r="N685" s="45"/>
      <c r="O685" s="45"/>
      <c r="P685" s="45"/>
      <c r="Q685" s="45"/>
      <c r="R685" s="22" t="str">
        <v>D4x</v>
      </c>
    </row>
    <row r="686" spans="1:18">
      <c r="A686" s="94"/>
      <c r="B686" s="45"/>
      <c r="C686" s="45"/>
      <c r="D686" s="45"/>
      <c r="E686" s="45"/>
      <c r="F686" s="66"/>
      <c r="G686" s="66"/>
      <c r="H686" s="66"/>
      <c r="I686" s="66"/>
      <c r="J686" s="45"/>
      <c r="K686" s="45"/>
      <c r="L686" s="45"/>
      <c r="M686" s="45"/>
      <c r="N686" s="45"/>
      <c r="O686" s="45"/>
      <c r="P686" s="45"/>
      <c r="Q686" s="45"/>
      <c r="R686" s="22" t="str">
        <v>D4y</v>
      </c>
    </row>
    <row r="687" spans="1:18">
      <c r="A687" s="94"/>
      <c r="B687" s="45"/>
      <c r="C687" s="45"/>
      <c r="D687" s="45"/>
      <c r="E687" s="45"/>
      <c r="F687" s="45"/>
      <c r="G687" s="45"/>
      <c r="H687" s="45"/>
      <c r="I687" s="45"/>
      <c r="J687" s="29"/>
      <c r="K687" s="56"/>
      <c r="L687" s="29"/>
      <c r="M687" s="56"/>
      <c r="N687" s="45"/>
      <c r="O687" s="45"/>
      <c r="P687" s="45"/>
      <c r="Q687" s="45"/>
      <c r="R687" s="22" t="str">
        <v>D5x</v>
      </c>
    </row>
    <row r="688" spans="1:18">
      <c r="A688" s="94"/>
      <c r="B688" s="45"/>
      <c r="C688" s="45"/>
      <c r="D688" s="45"/>
      <c r="E688" s="45"/>
      <c r="F688" s="45"/>
      <c r="G688" s="45"/>
      <c r="H688" s="45"/>
      <c r="I688" s="45"/>
      <c r="J688" s="56"/>
      <c r="K688" s="56"/>
      <c r="L688" s="56"/>
      <c r="M688" s="56"/>
      <c r="N688" s="45"/>
      <c r="O688" s="45"/>
      <c r="P688" s="45"/>
      <c r="Q688" s="45"/>
      <c r="R688" s="22" t="str">
        <v>D5y</v>
      </c>
    </row>
    <row r="689" spans="1:18">
      <c r="A689" s="94"/>
      <c r="B689" s="45"/>
      <c r="C689" s="45"/>
      <c r="D689" s="45"/>
      <c r="E689" s="45"/>
      <c r="F689" s="45"/>
      <c r="G689" s="45"/>
      <c r="H689" s="45"/>
      <c r="I689" s="45"/>
      <c r="J689" s="29"/>
      <c r="K689" s="56"/>
      <c r="L689" s="29"/>
      <c r="M689" s="56"/>
      <c r="N689" s="31"/>
      <c r="O689" s="47"/>
      <c r="P689" s="45"/>
      <c r="Q689" s="45"/>
      <c r="R689" s="22" t="str">
        <v>D6x</v>
      </c>
    </row>
    <row r="690" spans="1:18">
      <c r="A690" s="94"/>
      <c r="B690" s="45"/>
      <c r="C690" s="45"/>
      <c r="D690" s="45"/>
      <c r="E690" s="45"/>
      <c r="F690" s="45"/>
      <c r="G690" s="45"/>
      <c r="H690" s="45"/>
      <c r="I690" s="45"/>
      <c r="J690" s="56"/>
      <c r="K690" s="56"/>
      <c r="L690" s="56"/>
      <c r="M690" s="56"/>
      <c r="N690" s="47"/>
      <c r="O690" s="47"/>
      <c r="P690" s="45"/>
      <c r="Q690" s="45"/>
      <c r="R690" s="22" t="str">
        <v>D6y</v>
      </c>
    </row>
    <row r="691" spans="1:18">
      <c r="A691" s="94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31"/>
      <c r="M691" s="31"/>
      <c r="N691" s="31">
        <f t="array" ref="N691:Q694">B141:E144</f>
        <v>552823.5294117647</v>
      </c>
      <c r="O691" s="31">
        <v>0</v>
      </c>
      <c r="P691" s="46">
        <v>-552823.5294117647</v>
      </c>
      <c r="Q691" s="46">
        <v>0</v>
      </c>
      <c r="R691" s="22" t="str">
        <v>D7x</v>
      </c>
    </row>
    <row r="692" spans="1:18">
      <c r="A692" s="94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7"/>
      <c r="M692" s="31"/>
      <c r="N692" s="31">
        <v>0</v>
      </c>
      <c r="O692" s="31">
        <v>0</v>
      </c>
      <c r="P692" s="46">
        <v>0</v>
      </c>
      <c r="Q692" s="46">
        <v>0</v>
      </c>
      <c r="R692" s="22" t="str">
        <v>D7y</v>
      </c>
    </row>
    <row r="693" spans="1:18">
      <c r="A693" s="94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6"/>
      <c r="N693" s="46">
        <v>-552823.5294117647</v>
      </c>
      <c r="O693" s="46">
        <v>0</v>
      </c>
      <c r="P693" s="46">
        <v>552823.5294117647</v>
      </c>
      <c r="Q693" s="46">
        <v>0</v>
      </c>
      <c r="R693" s="22" t="str">
        <v>D8x</v>
      </c>
    </row>
    <row r="694" spans="1:18">
      <c r="A694" s="94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6"/>
      <c r="N694" s="46">
        <v>0</v>
      </c>
      <c r="O694" s="46">
        <v>0</v>
      </c>
      <c r="P694" s="46">
        <v>0</v>
      </c>
      <c r="Q694" s="46">
        <v>0</v>
      </c>
      <c r="R694" s="22" t="str">
        <v>D8y</v>
      </c>
    </row>
    <row r="696" spans="1:18">
      <c r="B696" s="82" t="s">
        <v>33</v>
      </c>
      <c r="C696" s="82" t="s">
        <v>34</v>
      </c>
      <c r="D696" s="82" t="s">
        <v>35</v>
      </c>
      <c r="E696" s="82" t="s">
        <v>36</v>
      </c>
      <c r="F696" s="82" t="s">
        <v>42</v>
      </c>
      <c r="G696" s="82" t="s">
        <v>43</v>
      </c>
      <c r="H696" s="82" t="s">
        <v>47</v>
      </c>
      <c r="I696" s="82" t="s">
        <v>48</v>
      </c>
      <c r="J696" s="82" t="s">
        <v>52</v>
      </c>
      <c r="K696" s="82" t="s">
        <v>53</v>
      </c>
      <c r="L696" s="82" t="s">
        <v>56</v>
      </c>
      <c r="M696" s="82" t="s">
        <v>57</v>
      </c>
      <c r="N696" s="82" t="s">
        <v>62</v>
      </c>
      <c r="O696" s="82" t="s">
        <v>63</v>
      </c>
      <c r="P696" s="82" t="s">
        <v>77</v>
      </c>
      <c r="Q696" s="82" t="s">
        <v>76</v>
      </c>
    </row>
    <row r="697" spans="1:18">
      <c r="A697" s="94" t="s">
        <v>74</v>
      </c>
      <c r="B697" s="24"/>
      <c r="C697" s="47"/>
      <c r="D697" s="24"/>
      <c r="E697" s="47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22" t="str">
        <f t="array" ref="R697:R712">TRANSPOSE(B696:Q696)</f>
        <v>D1x</v>
      </c>
    </row>
    <row r="698" spans="1:18">
      <c r="A698" s="94"/>
      <c r="B698" s="47"/>
      <c r="C698" s="47"/>
      <c r="D698" s="47"/>
      <c r="E698" s="47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22" t="str">
        <v>D1y</v>
      </c>
    </row>
    <row r="699" spans="1:18">
      <c r="A699" s="94"/>
      <c r="B699" s="24"/>
      <c r="C699" s="47"/>
      <c r="D699" s="29">
        <f t="array" ref="D699:E700">B156:C157</f>
        <v>195452.63322326978</v>
      </c>
      <c r="E699" s="29">
        <v>-195452.6332232698</v>
      </c>
      <c r="F699" s="29"/>
      <c r="G699" s="56"/>
      <c r="H699" s="45"/>
      <c r="I699" s="45"/>
      <c r="J699" s="31">
        <f t="array" ref="J699:K700">D156:E157</f>
        <v>-195452.63322326978</v>
      </c>
      <c r="K699" s="31">
        <v>195452.6332232698</v>
      </c>
      <c r="L699" s="45"/>
      <c r="M699" s="45"/>
      <c r="N699" s="45"/>
      <c r="O699" s="45"/>
      <c r="P699" s="45"/>
      <c r="Q699" s="45"/>
      <c r="R699" s="22" t="str">
        <v>D2x</v>
      </c>
    </row>
    <row r="700" spans="1:18">
      <c r="A700" s="94"/>
      <c r="B700" s="47"/>
      <c r="C700" s="47"/>
      <c r="D700" s="29">
        <v>-195452.6332232698</v>
      </c>
      <c r="E700" s="29">
        <v>195452.63322326983</v>
      </c>
      <c r="F700" s="56"/>
      <c r="G700" s="56"/>
      <c r="H700" s="45"/>
      <c r="I700" s="45"/>
      <c r="J700" s="31">
        <v>195452.6332232698</v>
      </c>
      <c r="K700" s="31">
        <v>-195452.63322326983</v>
      </c>
      <c r="L700" s="45"/>
      <c r="M700" s="45"/>
      <c r="N700" s="45"/>
      <c r="O700" s="45"/>
      <c r="P700" s="45"/>
      <c r="Q700" s="45"/>
      <c r="R700" s="22" t="str">
        <v>D2y</v>
      </c>
    </row>
    <row r="701" spans="1:18">
      <c r="A701" s="94"/>
      <c r="B701" s="45"/>
      <c r="C701" s="45"/>
      <c r="D701" s="29"/>
      <c r="E701" s="56"/>
      <c r="F701" s="29"/>
      <c r="G701" s="56"/>
      <c r="H701" s="31"/>
      <c r="I701" s="66"/>
      <c r="J701" s="45"/>
      <c r="K701" s="45"/>
      <c r="L701" s="45"/>
      <c r="M701" s="45"/>
      <c r="N701" s="45"/>
      <c r="O701" s="45"/>
      <c r="P701" s="45"/>
      <c r="Q701" s="45"/>
      <c r="R701" s="22" t="str">
        <v>D3x</v>
      </c>
    </row>
    <row r="702" spans="1:18">
      <c r="A702" s="94"/>
      <c r="B702" s="45"/>
      <c r="C702" s="45"/>
      <c r="D702" s="56"/>
      <c r="E702" s="56"/>
      <c r="F702" s="56"/>
      <c r="G702" s="56"/>
      <c r="H702" s="66"/>
      <c r="I702" s="66"/>
      <c r="J702" s="45"/>
      <c r="K702" s="45"/>
      <c r="L702" s="45"/>
      <c r="M702" s="45"/>
      <c r="N702" s="45"/>
      <c r="O702" s="45"/>
      <c r="P702" s="45"/>
      <c r="Q702" s="45"/>
      <c r="R702" s="22" t="str">
        <v>D3y</v>
      </c>
    </row>
    <row r="703" spans="1:18">
      <c r="A703" s="94"/>
      <c r="B703" s="45"/>
      <c r="C703" s="45"/>
      <c r="D703" s="45"/>
      <c r="E703" s="45"/>
      <c r="F703" s="31"/>
      <c r="G703" s="66"/>
      <c r="H703" s="31"/>
      <c r="I703" s="66"/>
      <c r="J703" s="45"/>
      <c r="K703" s="45"/>
      <c r="L703" s="45"/>
      <c r="M703" s="45"/>
      <c r="N703" s="45"/>
      <c r="O703" s="45"/>
      <c r="P703" s="45"/>
      <c r="Q703" s="45"/>
      <c r="R703" s="22" t="str">
        <v>D4x</v>
      </c>
    </row>
    <row r="704" spans="1:18">
      <c r="A704" s="94"/>
      <c r="B704" s="45"/>
      <c r="C704" s="45"/>
      <c r="D704" s="45"/>
      <c r="E704" s="45"/>
      <c r="F704" s="66"/>
      <c r="G704" s="66"/>
      <c r="H704" s="66"/>
      <c r="I704" s="66"/>
      <c r="J704" s="45"/>
      <c r="K704" s="45"/>
      <c r="L704" s="45"/>
      <c r="M704" s="45"/>
      <c r="N704" s="45"/>
      <c r="O704" s="45"/>
      <c r="P704" s="45"/>
      <c r="Q704" s="45"/>
      <c r="R704" s="22" t="str">
        <v>D4y</v>
      </c>
    </row>
    <row r="705" spans="1:18">
      <c r="A705" s="94"/>
      <c r="B705" s="45"/>
      <c r="C705" s="45"/>
      <c r="D705" s="31">
        <f t="array" ref="D705:E706">B158:C159</f>
        <v>-195452.63322326978</v>
      </c>
      <c r="E705" s="31">
        <v>195452.6332232698</v>
      </c>
      <c r="F705" s="45"/>
      <c r="G705" s="45"/>
      <c r="H705" s="45"/>
      <c r="I705" s="45"/>
      <c r="J705" s="29">
        <f t="array" ref="J705:K706">D158:E159</f>
        <v>195452.63322326978</v>
      </c>
      <c r="K705" s="29">
        <v>-195452.6332232698</v>
      </c>
      <c r="L705" s="29"/>
      <c r="M705" s="56"/>
      <c r="N705" s="45"/>
      <c r="O705" s="45"/>
      <c r="P705" s="45"/>
      <c r="Q705" s="45"/>
      <c r="R705" s="22" t="str">
        <v>D5x</v>
      </c>
    </row>
    <row r="706" spans="1:18">
      <c r="A706" s="94"/>
      <c r="B706" s="45"/>
      <c r="C706" s="45"/>
      <c r="D706" s="31">
        <v>195452.6332232698</v>
      </c>
      <c r="E706" s="31">
        <v>-195452.63322326983</v>
      </c>
      <c r="F706" s="45"/>
      <c r="G706" s="45"/>
      <c r="H706" s="45"/>
      <c r="I706" s="45"/>
      <c r="J706" s="29">
        <v>-195452.6332232698</v>
      </c>
      <c r="K706" s="29">
        <v>195452.63322326983</v>
      </c>
      <c r="L706" s="56"/>
      <c r="M706" s="56"/>
      <c r="N706" s="45"/>
      <c r="O706" s="45"/>
      <c r="P706" s="45"/>
      <c r="Q706" s="45"/>
      <c r="R706" s="22" t="str">
        <v>D5y</v>
      </c>
    </row>
    <row r="707" spans="1:18">
      <c r="A707" s="94"/>
      <c r="B707" s="45"/>
      <c r="C707" s="45"/>
      <c r="D707" s="45"/>
      <c r="E707" s="45"/>
      <c r="F707" s="45"/>
      <c r="G707" s="45"/>
      <c r="H707" s="45"/>
      <c r="I707" s="45"/>
      <c r="J707" s="29"/>
      <c r="K707" s="56"/>
      <c r="L707" s="29"/>
      <c r="M707" s="56"/>
      <c r="N707" s="31"/>
      <c r="O707" s="47"/>
      <c r="P707" s="45"/>
      <c r="Q707" s="45"/>
      <c r="R707" s="22" t="str">
        <v>D6x</v>
      </c>
    </row>
    <row r="708" spans="1:18">
      <c r="A708" s="94"/>
      <c r="B708" s="45"/>
      <c r="C708" s="45"/>
      <c r="D708" s="45"/>
      <c r="E708" s="45"/>
      <c r="F708" s="45"/>
      <c r="G708" s="45"/>
      <c r="H708" s="45"/>
      <c r="I708" s="45"/>
      <c r="J708" s="56"/>
      <c r="K708" s="56"/>
      <c r="L708" s="56"/>
      <c r="M708" s="56"/>
      <c r="N708" s="47"/>
      <c r="O708" s="47"/>
      <c r="P708" s="45"/>
      <c r="Q708" s="45"/>
      <c r="R708" s="22" t="str">
        <v>D6y</v>
      </c>
    </row>
    <row r="709" spans="1:18">
      <c r="A709" s="94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31"/>
      <c r="M709" s="31"/>
      <c r="N709" s="31"/>
      <c r="O709" s="31"/>
      <c r="P709" s="46"/>
      <c r="Q709" s="46"/>
      <c r="R709" s="22" t="str">
        <v>D7x</v>
      </c>
    </row>
    <row r="710" spans="1:18">
      <c r="A710" s="94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7"/>
      <c r="M710" s="31"/>
      <c r="N710" s="31"/>
      <c r="O710" s="31"/>
      <c r="P710" s="46"/>
      <c r="Q710" s="46"/>
      <c r="R710" s="22" t="str">
        <v>D7y</v>
      </c>
    </row>
    <row r="711" spans="1:18">
      <c r="A711" s="94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6"/>
      <c r="N711" s="46"/>
      <c r="O711" s="46"/>
      <c r="P711" s="46"/>
      <c r="Q711" s="46"/>
      <c r="R711" s="22" t="str">
        <v>D8x</v>
      </c>
    </row>
    <row r="712" spans="1:18">
      <c r="A712" s="94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6"/>
      <c r="N712" s="46"/>
      <c r="O712" s="46"/>
      <c r="P712" s="46"/>
      <c r="Q712" s="46"/>
      <c r="R712" s="22" t="str">
        <v>D8y</v>
      </c>
    </row>
    <row r="714" spans="1:18">
      <c r="B714" s="82" t="s">
        <v>33</v>
      </c>
      <c r="C714" s="82" t="s">
        <v>34</v>
      </c>
      <c r="D714" s="82" t="s">
        <v>35</v>
      </c>
      <c r="E714" s="82" t="s">
        <v>36</v>
      </c>
      <c r="F714" s="82" t="s">
        <v>42</v>
      </c>
      <c r="G714" s="82" t="s">
        <v>43</v>
      </c>
      <c r="H714" s="82" t="s">
        <v>47</v>
      </c>
      <c r="I714" s="82" t="s">
        <v>48</v>
      </c>
      <c r="J714" s="82" t="s">
        <v>52</v>
      </c>
      <c r="K714" s="82" t="s">
        <v>53</v>
      </c>
      <c r="L714" s="82" t="s">
        <v>56</v>
      </c>
      <c r="M714" s="82" t="s">
        <v>57</v>
      </c>
      <c r="N714" s="82" t="s">
        <v>62</v>
      </c>
      <c r="O714" s="82" t="s">
        <v>63</v>
      </c>
      <c r="P714" s="82" t="s">
        <v>77</v>
      </c>
      <c r="Q714" s="82" t="s">
        <v>76</v>
      </c>
    </row>
    <row r="715" spans="1:18">
      <c r="A715" s="94" t="s">
        <v>79</v>
      </c>
      <c r="B715" s="24"/>
      <c r="C715" s="47"/>
      <c r="D715" s="24"/>
      <c r="E715" s="47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22" t="str">
        <f t="array" ref="R715:R730">TRANSPOSE(B714:Q714)</f>
        <v>D1x</v>
      </c>
    </row>
    <row r="716" spans="1:18">
      <c r="A716" s="94"/>
      <c r="B716" s="47"/>
      <c r="C716" s="47"/>
      <c r="D716" s="47"/>
      <c r="E716" s="47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22" t="str">
        <v>D1y</v>
      </c>
    </row>
    <row r="717" spans="1:18">
      <c r="A717" s="94"/>
      <c r="B717" s="24"/>
      <c r="C717" s="47"/>
      <c r="D717" s="29">
        <f t="array" ref="D717:E718">B171:C172</f>
        <v>2.0744547273878928E-27</v>
      </c>
      <c r="E717" s="29">
        <v>3.3864544644797678E-11</v>
      </c>
      <c r="F717" s="29"/>
      <c r="G717" s="56"/>
      <c r="H717" s="45"/>
      <c r="I717" s="45"/>
      <c r="J717" s="31"/>
      <c r="K717" s="31"/>
      <c r="L717" s="31">
        <f t="array" ref="L717:M718">D171:E172</f>
        <v>-2.0744547273878928E-27</v>
      </c>
      <c r="M717" s="31">
        <v>-3.3864544644797678E-11</v>
      </c>
      <c r="N717" s="45"/>
      <c r="O717" s="45"/>
      <c r="P717" s="45"/>
      <c r="Q717" s="45"/>
      <c r="R717" s="22" t="str">
        <v>D2x</v>
      </c>
    </row>
    <row r="718" spans="1:18">
      <c r="A718" s="94"/>
      <c r="B718" s="47"/>
      <c r="C718" s="47"/>
      <c r="D718" s="29">
        <v>3.3864544644797678E-11</v>
      </c>
      <c r="E718" s="29">
        <v>552823.5294117647</v>
      </c>
      <c r="F718" s="56"/>
      <c r="G718" s="56"/>
      <c r="H718" s="45"/>
      <c r="I718" s="45"/>
      <c r="J718" s="31"/>
      <c r="K718" s="31"/>
      <c r="L718" s="31">
        <v>-3.3864544644797678E-11</v>
      </c>
      <c r="M718" s="31">
        <v>-552823.5294117647</v>
      </c>
      <c r="N718" s="45"/>
      <c r="O718" s="45"/>
      <c r="P718" s="45"/>
      <c r="Q718" s="45"/>
      <c r="R718" s="22" t="str">
        <v>D2y</v>
      </c>
    </row>
    <row r="719" spans="1:18">
      <c r="A719" s="94"/>
      <c r="B719" s="45"/>
      <c r="C719" s="45"/>
      <c r="D719" s="29"/>
      <c r="E719" s="56"/>
      <c r="F719" s="29"/>
      <c r="G719" s="56"/>
      <c r="H719" s="31"/>
      <c r="I719" s="66"/>
      <c r="J719" s="45"/>
      <c r="K719" s="45"/>
      <c r="L719" s="45"/>
      <c r="M719" s="45"/>
      <c r="N719" s="45"/>
      <c r="O719" s="45"/>
      <c r="P719" s="45"/>
      <c r="Q719" s="45"/>
      <c r="R719" s="22" t="str">
        <v>D3x</v>
      </c>
    </row>
    <row r="720" spans="1:18">
      <c r="A720" s="94"/>
      <c r="B720" s="45"/>
      <c r="C720" s="45"/>
      <c r="D720" s="56"/>
      <c r="E720" s="56"/>
      <c r="F720" s="56"/>
      <c r="G720" s="56"/>
      <c r="H720" s="66"/>
      <c r="I720" s="66"/>
      <c r="J720" s="45"/>
      <c r="K720" s="45"/>
      <c r="L720" s="45"/>
      <c r="M720" s="45"/>
      <c r="N720" s="45"/>
      <c r="O720" s="45"/>
      <c r="P720" s="45"/>
      <c r="Q720" s="45"/>
      <c r="R720" s="22" t="str">
        <v>D3y</v>
      </c>
    </row>
    <row r="721" spans="1:18">
      <c r="A721" s="94"/>
      <c r="B721" s="45"/>
      <c r="C721" s="45"/>
      <c r="D721" s="45"/>
      <c r="E721" s="45"/>
      <c r="F721" s="31"/>
      <c r="G721" s="66"/>
      <c r="H721" s="31"/>
      <c r="I721" s="66"/>
      <c r="J721" s="45"/>
      <c r="K721" s="45"/>
      <c r="L721" s="45"/>
      <c r="M721" s="45"/>
      <c r="N721" s="45"/>
      <c r="O721" s="45"/>
      <c r="P721" s="45"/>
      <c r="Q721" s="45"/>
      <c r="R721" s="22" t="str">
        <v>D4x</v>
      </c>
    </row>
    <row r="722" spans="1:18">
      <c r="A722" s="94"/>
      <c r="B722" s="45"/>
      <c r="C722" s="45"/>
      <c r="D722" s="45"/>
      <c r="E722" s="45"/>
      <c r="F722" s="66"/>
      <c r="G722" s="66"/>
      <c r="H722" s="66"/>
      <c r="I722" s="66"/>
      <c r="J722" s="45"/>
      <c r="K722" s="45"/>
      <c r="L722" s="45"/>
      <c r="M722" s="45"/>
      <c r="N722" s="45"/>
      <c r="O722" s="45"/>
      <c r="P722" s="45"/>
      <c r="Q722" s="45"/>
      <c r="R722" s="22" t="str">
        <v>D4y</v>
      </c>
    </row>
    <row r="723" spans="1:18">
      <c r="A723" s="94"/>
      <c r="B723" s="45"/>
      <c r="C723" s="45"/>
      <c r="D723" s="31"/>
      <c r="E723" s="31"/>
      <c r="F723" s="45"/>
      <c r="G723" s="45"/>
      <c r="H723" s="45"/>
      <c r="I723" s="45"/>
      <c r="J723" s="29"/>
      <c r="K723" s="29"/>
      <c r="L723" s="29"/>
      <c r="M723" s="56"/>
      <c r="N723" s="45"/>
      <c r="O723" s="45"/>
      <c r="P723" s="45"/>
      <c r="Q723" s="45"/>
      <c r="R723" s="22" t="str">
        <v>D5x</v>
      </c>
    </row>
    <row r="724" spans="1:18">
      <c r="A724" s="94"/>
      <c r="B724" s="45"/>
      <c r="C724" s="45"/>
      <c r="D724" s="31"/>
      <c r="E724" s="31"/>
      <c r="F724" s="45"/>
      <c r="G724" s="45"/>
      <c r="H724" s="45"/>
      <c r="I724" s="45"/>
      <c r="J724" s="29"/>
      <c r="K724" s="29"/>
      <c r="L724" s="56"/>
      <c r="M724" s="56"/>
      <c r="N724" s="45"/>
      <c r="O724" s="45"/>
      <c r="P724" s="45"/>
      <c r="Q724" s="45"/>
      <c r="R724" s="22" t="str">
        <v>D5y</v>
      </c>
    </row>
    <row r="725" spans="1:18">
      <c r="A725" s="94"/>
      <c r="B725" s="45"/>
      <c r="C725" s="45"/>
      <c r="D725" s="31">
        <f t="array" ref="D725:E726">B173:C174</f>
        <v>-2.0744547273878928E-27</v>
      </c>
      <c r="E725" s="31">
        <v>-3.3864544644797678E-11</v>
      </c>
      <c r="F725" s="45"/>
      <c r="G725" s="45"/>
      <c r="H725" s="45"/>
      <c r="I725" s="45"/>
      <c r="J725" s="29"/>
      <c r="K725" s="56"/>
      <c r="L725" s="29">
        <f t="array" ref="L725:M726">D173:E174</f>
        <v>2.0744547273878928E-27</v>
      </c>
      <c r="M725" s="29">
        <v>3.3864544644797678E-11</v>
      </c>
      <c r="N725" s="31"/>
      <c r="O725" s="47"/>
      <c r="P725" s="45"/>
      <c r="Q725" s="45"/>
      <c r="R725" s="22" t="str">
        <v>D6x</v>
      </c>
    </row>
    <row r="726" spans="1:18">
      <c r="A726" s="94"/>
      <c r="B726" s="45"/>
      <c r="C726" s="45"/>
      <c r="D726" s="31">
        <v>-3.3864544644797678E-11</v>
      </c>
      <c r="E726" s="31">
        <v>-552823.5294117647</v>
      </c>
      <c r="F726" s="45"/>
      <c r="G726" s="45"/>
      <c r="H726" s="45"/>
      <c r="I726" s="45"/>
      <c r="J726" s="56"/>
      <c r="K726" s="56"/>
      <c r="L726" s="29">
        <v>3.3864544644797678E-11</v>
      </c>
      <c r="M726" s="29">
        <v>552823.5294117647</v>
      </c>
      <c r="N726" s="47"/>
      <c r="O726" s="47"/>
      <c r="P726" s="45"/>
      <c r="Q726" s="45"/>
      <c r="R726" s="22" t="str">
        <v>D6y</v>
      </c>
    </row>
    <row r="727" spans="1:18">
      <c r="A727" s="94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31"/>
      <c r="M727" s="31"/>
      <c r="N727" s="31"/>
      <c r="O727" s="31"/>
      <c r="P727" s="46"/>
      <c r="Q727" s="46"/>
      <c r="R727" s="22" t="str">
        <v>D7x</v>
      </c>
    </row>
    <row r="728" spans="1:18">
      <c r="A728" s="94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7"/>
      <c r="M728" s="31"/>
      <c r="N728" s="31"/>
      <c r="O728" s="31"/>
      <c r="P728" s="46"/>
      <c r="Q728" s="46"/>
      <c r="R728" s="22" t="str">
        <v>D7y</v>
      </c>
    </row>
    <row r="729" spans="1:18">
      <c r="A729" s="94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6"/>
      <c r="N729" s="46"/>
      <c r="O729" s="46"/>
      <c r="P729" s="46"/>
      <c r="Q729" s="46"/>
      <c r="R729" s="22" t="str">
        <v>D8x</v>
      </c>
    </row>
    <row r="730" spans="1:18">
      <c r="A730" s="94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6"/>
      <c r="N730" s="46"/>
      <c r="O730" s="46"/>
      <c r="P730" s="46"/>
      <c r="Q730" s="46"/>
      <c r="R730" s="22" t="str">
        <v>D8y</v>
      </c>
    </row>
    <row r="732" spans="1:18">
      <c r="B732" s="82" t="s">
        <v>33</v>
      </c>
      <c r="C732" s="82" t="s">
        <v>34</v>
      </c>
      <c r="D732" s="82" t="s">
        <v>35</v>
      </c>
      <c r="E732" s="82" t="s">
        <v>36</v>
      </c>
      <c r="F732" s="82" t="s">
        <v>42</v>
      </c>
      <c r="G732" s="82" t="s">
        <v>43</v>
      </c>
      <c r="H732" s="82" t="s">
        <v>47</v>
      </c>
      <c r="I732" s="82" t="s">
        <v>48</v>
      </c>
      <c r="J732" s="82" t="s">
        <v>52</v>
      </c>
      <c r="K732" s="82" t="s">
        <v>53</v>
      </c>
      <c r="L732" s="82" t="s">
        <v>56</v>
      </c>
      <c r="M732" s="82" t="s">
        <v>57</v>
      </c>
      <c r="N732" s="82" t="s">
        <v>62</v>
      </c>
      <c r="O732" s="82" t="s">
        <v>63</v>
      </c>
      <c r="P732" s="82" t="s">
        <v>77</v>
      </c>
      <c r="Q732" s="82" t="s">
        <v>76</v>
      </c>
    </row>
    <row r="733" spans="1:18">
      <c r="A733" s="94" t="s">
        <v>81</v>
      </c>
      <c r="B733" s="24"/>
      <c r="C733" s="47"/>
      <c r="D733" s="24"/>
      <c r="E733" s="47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22" t="str">
        <f t="array" ref="R733:R748">TRANSPOSE(B732:Q732)</f>
        <v>D1x</v>
      </c>
    </row>
    <row r="734" spans="1:18">
      <c r="A734" s="94"/>
      <c r="B734" s="47"/>
      <c r="C734" s="47"/>
      <c r="D734" s="47"/>
      <c r="E734" s="47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22" t="str">
        <v>D1y</v>
      </c>
    </row>
    <row r="735" spans="1:18">
      <c r="A735" s="94"/>
      <c r="B735" s="24"/>
      <c r="C735" s="47"/>
      <c r="D735" s="29"/>
      <c r="E735" s="29"/>
      <c r="F735" s="29"/>
      <c r="G735" s="56"/>
      <c r="H735" s="45"/>
      <c r="I735" s="45"/>
      <c r="J735" s="31"/>
      <c r="K735" s="31"/>
      <c r="L735" s="31"/>
      <c r="M735" s="31"/>
      <c r="N735" s="45"/>
      <c r="O735" s="45"/>
      <c r="P735" s="45"/>
      <c r="Q735" s="45"/>
      <c r="R735" s="22" t="str">
        <v>D2x</v>
      </c>
    </row>
    <row r="736" spans="1:18">
      <c r="A736" s="94"/>
      <c r="B736" s="47"/>
      <c r="C736" s="47"/>
      <c r="D736" s="29"/>
      <c r="E736" s="29"/>
      <c r="F736" s="56"/>
      <c r="G736" s="56"/>
      <c r="H736" s="45"/>
      <c r="I736" s="45"/>
      <c r="J736" s="31"/>
      <c r="K736" s="31"/>
      <c r="L736" s="31"/>
      <c r="M736" s="31"/>
      <c r="N736" s="45"/>
      <c r="O736" s="45"/>
      <c r="P736" s="45"/>
      <c r="Q736" s="45"/>
      <c r="R736" s="22" t="str">
        <v>D2y</v>
      </c>
    </row>
    <row r="737" spans="1:18">
      <c r="A737" s="94"/>
      <c r="B737" s="45"/>
      <c r="C737" s="45"/>
      <c r="D737" s="29"/>
      <c r="E737" s="56"/>
      <c r="F737" s="29">
        <f t="array" ref="F737:G738">B186:C187</f>
        <v>195452.63322326978</v>
      </c>
      <c r="G737" s="29">
        <v>-195452.6332232698</v>
      </c>
      <c r="H737" s="31"/>
      <c r="I737" s="66"/>
      <c r="J737" s="45"/>
      <c r="K737" s="45"/>
      <c r="L737" s="31">
        <f t="array" ref="L737:M738">D186:E187</f>
        <v>-195452.63322326978</v>
      </c>
      <c r="M737" s="31">
        <v>195452.6332232698</v>
      </c>
      <c r="N737" s="45"/>
      <c r="O737" s="45"/>
      <c r="P737" s="45"/>
      <c r="Q737" s="45"/>
      <c r="R737" s="22" t="str">
        <v>D3x</v>
      </c>
    </row>
    <row r="738" spans="1:18">
      <c r="A738" s="94"/>
      <c r="B738" s="45"/>
      <c r="C738" s="45"/>
      <c r="D738" s="56"/>
      <c r="E738" s="56"/>
      <c r="F738" s="29">
        <v>-195452.6332232698</v>
      </c>
      <c r="G738" s="29">
        <v>195452.63322326983</v>
      </c>
      <c r="H738" s="66"/>
      <c r="I738" s="66"/>
      <c r="J738" s="45"/>
      <c r="K738" s="45"/>
      <c r="L738" s="31">
        <v>195452.6332232698</v>
      </c>
      <c r="M738" s="31">
        <v>-195452.63322326983</v>
      </c>
      <c r="N738" s="45"/>
      <c r="O738" s="45"/>
      <c r="P738" s="45"/>
      <c r="Q738" s="45"/>
      <c r="R738" s="22" t="str">
        <v>D3y</v>
      </c>
    </row>
    <row r="739" spans="1:18">
      <c r="A739" s="94"/>
      <c r="B739" s="45"/>
      <c r="C739" s="45"/>
      <c r="D739" s="45"/>
      <c r="E739" s="45"/>
      <c r="F739" s="31"/>
      <c r="G739" s="66"/>
      <c r="H739" s="31"/>
      <c r="I739" s="66"/>
      <c r="J739" s="45"/>
      <c r="K739" s="45"/>
      <c r="L739" s="45"/>
      <c r="M739" s="45"/>
      <c r="N739" s="45"/>
      <c r="O739" s="45"/>
      <c r="P739" s="45"/>
      <c r="Q739" s="45"/>
      <c r="R739" s="22" t="str">
        <v>D4x</v>
      </c>
    </row>
    <row r="740" spans="1:18">
      <c r="A740" s="94"/>
      <c r="B740" s="45"/>
      <c r="C740" s="45"/>
      <c r="D740" s="45"/>
      <c r="E740" s="45"/>
      <c r="F740" s="66"/>
      <c r="G740" s="66"/>
      <c r="H740" s="66"/>
      <c r="I740" s="66"/>
      <c r="J740" s="45"/>
      <c r="K740" s="45"/>
      <c r="L740" s="45"/>
      <c r="M740" s="45"/>
      <c r="N740" s="45"/>
      <c r="O740" s="45"/>
      <c r="P740" s="45"/>
      <c r="Q740" s="45"/>
      <c r="R740" s="22" t="str">
        <v>D4y</v>
      </c>
    </row>
    <row r="741" spans="1:18">
      <c r="A741" s="94"/>
      <c r="B741" s="45"/>
      <c r="C741" s="45"/>
      <c r="D741" s="31"/>
      <c r="E741" s="31"/>
      <c r="F741" s="45"/>
      <c r="G741" s="45"/>
      <c r="H741" s="45"/>
      <c r="I741" s="45"/>
      <c r="J741" s="29"/>
      <c r="K741" s="29"/>
      <c r="L741" s="29"/>
      <c r="M741" s="56"/>
      <c r="N741" s="45"/>
      <c r="O741" s="45"/>
      <c r="P741" s="45"/>
      <c r="Q741" s="45"/>
      <c r="R741" s="22" t="str">
        <v>D5x</v>
      </c>
    </row>
    <row r="742" spans="1:18">
      <c r="A742" s="94"/>
      <c r="B742" s="45"/>
      <c r="C742" s="45"/>
      <c r="D742" s="31"/>
      <c r="E742" s="31"/>
      <c r="F742" s="45"/>
      <c r="G742" s="45"/>
      <c r="H742" s="45"/>
      <c r="I742" s="45"/>
      <c r="J742" s="29"/>
      <c r="K742" s="29"/>
      <c r="L742" s="56"/>
      <c r="M742" s="56"/>
      <c r="N742" s="45"/>
      <c r="O742" s="45"/>
      <c r="P742" s="45"/>
      <c r="Q742" s="45"/>
      <c r="R742" s="22" t="str">
        <v>D5y</v>
      </c>
    </row>
    <row r="743" spans="1:18">
      <c r="A743" s="94"/>
      <c r="B743" s="45"/>
      <c r="C743" s="45"/>
      <c r="D743" s="31"/>
      <c r="E743" s="31"/>
      <c r="F743" s="31">
        <f t="array" ref="F743:G744">B188:C189</f>
        <v>-195452.63322326978</v>
      </c>
      <c r="G743" s="31">
        <v>195452.6332232698</v>
      </c>
      <c r="H743" s="45"/>
      <c r="I743" s="45"/>
      <c r="J743" s="29"/>
      <c r="K743" s="56"/>
      <c r="L743" s="29">
        <f t="array" ref="L743:M744">D188:E189</f>
        <v>195452.63322326978</v>
      </c>
      <c r="M743" s="29">
        <v>-195452.6332232698</v>
      </c>
      <c r="N743" s="31"/>
      <c r="O743" s="47"/>
      <c r="P743" s="45"/>
      <c r="Q743" s="45"/>
      <c r="R743" s="22" t="str">
        <v>D6x</v>
      </c>
    </row>
    <row r="744" spans="1:18">
      <c r="A744" s="94"/>
      <c r="B744" s="45"/>
      <c r="C744" s="45"/>
      <c r="D744" s="31"/>
      <c r="E744" s="31"/>
      <c r="F744" s="31">
        <v>195452.6332232698</v>
      </c>
      <c r="G744" s="31">
        <v>-195452.63322326983</v>
      </c>
      <c r="H744" s="45"/>
      <c r="I744" s="45"/>
      <c r="J744" s="56"/>
      <c r="K744" s="56"/>
      <c r="L744" s="29">
        <v>-195452.6332232698</v>
      </c>
      <c r="M744" s="29">
        <v>195452.63322326983</v>
      </c>
      <c r="N744" s="47"/>
      <c r="O744" s="47"/>
      <c r="P744" s="45"/>
      <c r="Q744" s="45"/>
      <c r="R744" s="22" t="str">
        <v>D6y</v>
      </c>
    </row>
    <row r="745" spans="1:18">
      <c r="A745" s="94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31"/>
      <c r="M745" s="31"/>
      <c r="N745" s="31"/>
      <c r="O745" s="31"/>
      <c r="P745" s="46"/>
      <c r="Q745" s="46"/>
      <c r="R745" s="22" t="str">
        <v>D7x</v>
      </c>
    </row>
    <row r="746" spans="1:18">
      <c r="A746" s="94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7"/>
      <c r="M746" s="31"/>
      <c r="N746" s="31"/>
      <c r="O746" s="31"/>
      <c r="P746" s="46"/>
      <c r="Q746" s="46"/>
      <c r="R746" s="22" t="str">
        <v>D7y</v>
      </c>
    </row>
    <row r="747" spans="1:18">
      <c r="A747" s="94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6"/>
      <c r="N747" s="46"/>
      <c r="O747" s="46"/>
      <c r="P747" s="46"/>
      <c r="Q747" s="46"/>
      <c r="R747" s="22" t="str">
        <v>D8x</v>
      </c>
    </row>
    <row r="748" spans="1:18">
      <c r="A748" s="94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6"/>
      <c r="N748" s="46"/>
      <c r="O748" s="46"/>
      <c r="P748" s="46"/>
      <c r="Q748" s="46"/>
      <c r="R748" s="22" t="str">
        <v>D8y</v>
      </c>
    </row>
    <row r="750" spans="1:18">
      <c r="B750" s="82" t="s">
        <v>33</v>
      </c>
      <c r="C750" s="82" t="s">
        <v>34</v>
      </c>
      <c r="D750" s="82" t="s">
        <v>35</v>
      </c>
      <c r="E750" s="82" t="s">
        <v>36</v>
      </c>
      <c r="F750" s="82" t="s">
        <v>42</v>
      </c>
      <c r="G750" s="82" t="s">
        <v>43</v>
      </c>
      <c r="H750" s="82" t="s">
        <v>47</v>
      </c>
      <c r="I750" s="82" t="s">
        <v>48</v>
      </c>
      <c r="J750" s="82" t="s">
        <v>52</v>
      </c>
      <c r="K750" s="82" t="s">
        <v>53</v>
      </c>
      <c r="L750" s="82" t="s">
        <v>56</v>
      </c>
      <c r="M750" s="82" t="s">
        <v>57</v>
      </c>
      <c r="N750" s="82" t="s">
        <v>62</v>
      </c>
      <c r="O750" s="82" t="s">
        <v>63</v>
      </c>
      <c r="P750" s="82" t="s">
        <v>77</v>
      </c>
      <c r="Q750" s="82" t="s">
        <v>76</v>
      </c>
    </row>
    <row r="751" spans="1:18">
      <c r="A751" s="94" t="s">
        <v>83</v>
      </c>
      <c r="B751" s="24"/>
      <c r="C751" s="47"/>
      <c r="D751" s="24"/>
      <c r="E751" s="47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22" t="str">
        <f t="array" ref="R751:R766">TRANSPOSE(B750:Q750)</f>
        <v>D1x</v>
      </c>
    </row>
    <row r="752" spans="1:18">
      <c r="A752" s="94"/>
      <c r="B752" s="47"/>
      <c r="C752" s="47"/>
      <c r="D752" s="47"/>
      <c r="E752" s="47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22" t="str">
        <v>D1y</v>
      </c>
    </row>
    <row r="753" spans="1:18">
      <c r="A753" s="94"/>
      <c r="B753" s="24"/>
      <c r="C753" s="47"/>
      <c r="D753" s="29"/>
      <c r="E753" s="29"/>
      <c r="F753" s="29"/>
      <c r="G753" s="56"/>
      <c r="H753" s="45"/>
      <c r="I753" s="45"/>
      <c r="J753" s="31"/>
      <c r="K753" s="31"/>
      <c r="L753" s="31"/>
      <c r="M753" s="31"/>
      <c r="N753" s="45"/>
      <c r="O753" s="45"/>
      <c r="P753" s="45"/>
      <c r="Q753" s="45"/>
      <c r="R753" s="22" t="str">
        <v>D2x</v>
      </c>
    </row>
    <row r="754" spans="1:18">
      <c r="A754" s="94"/>
      <c r="B754" s="47"/>
      <c r="C754" s="47"/>
      <c r="D754" s="29"/>
      <c r="E754" s="29"/>
      <c r="F754" s="56"/>
      <c r="G754" s="56"/>
      <c r="H754" s="45"/>
      <c r="I754" s="45"/>
      <c r="J754" s="31"/>
      <c r="K754" s="31"/>
      <c r="L754" s="31"/>
      <c r="M754" s="31"/>
      <c r="N754" s="45"/>
      <c r="O754" s="45"/>
      <c r="P754" s="45"/>
      <c r="Q754" s="45"/>
      <c r="R754" s="22" t="str">
        <v>D2y</v>
      </c>
    </row>
    <row r="755" spans="1:18">
      <c r="A755" s="94"/>
      <c r="B755" s="45"/>
      <c r="C755" s="45"/>
      <c r="D755" s="29"/>
      <c r="E755" s="56"/>
      <c r="F755" s="29">
        <f t="array" ref="F755:G756">B202:C203</f>
        <v>2.0744547273878928E-27</v>
      </c>
      <c r="G755" s="29">
        <v>3.3864544644797678E-11</v>
      </c>
      <c r="H755" s="31"/>
      <c r="I755" s="66"/>
      <c r="J755" s="45"/>
      <c r="K755" s="45"/>
      <c r="L755" s="31"/>
      <c r="M755" s="31"/>
      <c r="N755" s="31">
        <f t="array" ref="N755:O756">D202:E203</f>
        <v>-2.0744547273878928E-27</v>
      </c>
      <c r="O755" s="31">
        <v>-3.3864544644797678E-11</v>
      </c>
      <c r="P755" s="45"/>
      <c r="Q755" s="45"/>
      <c r="R755" s="22" t="str">
        <v>D3x</v>
      </c>
    </row>
    <row r="756" spans="1:18">
      <c r="A756" s="94"/>
      <c r="B756" s="45"/>
      <c r="C756" s="45"/>
      <c r="D756" s="56"/>
      <c r="E756" s="56"/>
      <c r="F756" s="29">
        <v>3.3864544644797678E-11</v>
      </c>
      <c r="G756" s="29">
        <v>552823.5294117647</v>
      </c>
      <c r="H756" s="66"/>
      <c r="I756" s="66"/>
      <c r="J756" s="45"/>
      <c r="K756" s="45"/>
      <c r="L756" s="31"/>
      <c r="M756" s="31"/>
      <c r="N756" s="31">
        <v>-3.3864544644797678E-11</v>
      </c>
      <c r="O756" s="31">
        <v>-552823.5294117647</v>
      </c>
      <c r="P756" s="45"/>
      <c r="Q756" s="45"/>
      <c r="R756" s="22" t="str">
        <v>D3y</v>
      </c>
    </row>
    <row r="757" spans="1:18">
      <c r="A757" s="94"/>
      <c r="B757" s="45"/>
      <c r="C757" s="45"/>
      <c r="D757" s="45"/>
      <c r="E757" s="45"/>
      <c r="F757" s="31"/>
      <c r="G757" s="66"/>
      <c r="H757" s="31"/>
      <c r="I757" s="66"/>
      <c r="J757" s="45"/>
      <c r="K757" s="45"/>
      <c r="L757" s="45"/>
      <c r="M757" s="45"/>
      <c r="N757" s="45"/>
      <c r="O757" s="45"/>
      <c r="P757" s="45"/>
      <c r="Q757" s="45"/>
      <c r="R757" s="22" t="str">
        <v>D4x</v>
      </c>
    </row>
    <row r="758" spans="1:18">
      <c r="A758" s="94"/>
      <c r="B758" s="45"/>
      <c r="C758" s="45"/>
      <c r="D758" s="45"/>
      <c r="E758" s="45"/>
      <c r="F758" s="66"/>
      <c r="G758" s="66"/>
      <c r="H758" s="66"/>
      <c r="I758" s="66"/>
      <c r="J758" s="45"/>
      <c r="K758" s="45"/>
      <c r="L758" s="45"/>
      <c r="M758" s="45"/>
      <c r="N758" s="45"/>
      <c r="O758" s="45"/>
      <c r="P758" s="45"/>
      <c r="Q758" s="45"/>
      <c r="R758" s="22" t="str">
        <v>D4y</v>
      </c>
    </row>
    <row r="759" spans="1:18">
      <c r="A759" s="94"/>
      <c r="B759" s="45"/>
      <c r="C759" s="45"/>
      <c r="D759" s="31"/>
      <c r="E759" s="31"/>
      <c r="F759" s="45"/>
      <c r="G759" s="45"/>
      <c r="H759" s="45"/>
      <c r="I759" s="45"/>
      <c r="J759" s="29"/>
      <c r="K759" s="29"/>
      <c r="L759" s="29"/>
      <c r="M759" s="56"/>
      <c r="N759" s="45"/>
      <c r="O759" s="45"/>
      <c r="P759" s="45"/>
      <c r="Q759" s="45"/>
      <c r="R759" s="22" t="str">
        <v>D5x</v>
      </c>
    </row>
    <row r="760" spans="1:18">
      <c r="A760" s="94"/>
      <c r="B760" s="45"/>
      <c r="C760" s="45"/>
      <c r="D760" s="31"/>
      <c r="E760" s="31"/>
      <c r="F760" s="45"/>
      <c r="G760" s="45"/>
      <c r="H760" s="45"/>
      <c r="I760" s="45"/>
      <c r="J760" s="29"/>
      <c r="K760" s="29"/>
      <c r="L760" s="56"/>
      <c r="M760" s="56"/>
      <c r="N760" s="45"/>
      <c r="O760" s="45"/>
      <c r="P760" s="45"/>
      <c r="Q760" s="45"/>
      <c r="R760" s="22" t="str">
        <v>D5y</v>
      </c>
    </row>
    <row r="761" spans="1:18">
      <c r="A761" s="94"/>
      <c r="B761" s="45"/>
      <c r="C761" s="45"/>
      <c r="D761" s="31"/>
      <c r="E761" s="31"/>
      <c r="F761" s="31"/>
      <c r="G761" s="31"/>
      <c r="H761" s="45"/>
      <c r="I761" s="45"/>
      <c r="J761" s="29"/>
      <c r="K761" s="56"/>
      <c r="L761" s="29"/>
      <c r="M761" s="29"/>
      <c r="N761" s="31"/>
      <c r="O761" s="47"/>
      <c r="P761" s="45"/>
      <c r="Q761" s="45"/>
      <c r="R761" s="22" t="str">
        <v>D6x</v>
      </c>
    </row>
    <row r="762" spans="1:18">
      <c r="A762" s="94"/>
      <c r="B762" s="45"/>
      <c r="C762" s="45"/>
      <c r="D762" s="31"/>
      <c r="E762" s="31"/>
      <c r="F762" s="31"/>
      <c r="G762" s="31"/>
      <c r="H762" s="45"/>
      <c r="I762" s="45"/>
      <c r="J762" s="56"/>
      <c r="K762" s="56"/>
      <c r="L762" s="29"/>
      <c r="M762" s="29"/>
      <c r="N762" s="47"/>
      <c r="O762" s="47"/>
      <c r="P762" s="45"/>
      <c r="Q762" s="45"/>
      <c r="R762" s="22" t="str">
        <v>D6y</v>
      </c>
    </row>
    <row r="763" spans="1:18">
      <c r="A763" s="94"/>
      <c r="B763" s="45"/>
      <c r="C763" s="45"/>
      <c r="D763" s="45"/>
      <c r="E763" s="45"/>
      <c r="F763" s="31">
        <f t="array" ref="F763:G764">B204:C205</f>
        <v>-2.0744547273878928E-27</v>
      </c>
      <c r="G763" s="31">
        <v>-3.3864544644797678E-11</v>
      </c>
      <c r="H763" s="45"/>
      <c r="I763" s="45"/>
      <c r="J763" s="45"/>
      <c r="K763" s="45"/>
      <c r="L763" s="31"/>
      <c r="M763" s="31"/>
      <c r="N763" s="31">
        <f t="array" ref="N763:O764">D204:E205</f>
        <v>2.0744547273878928E-27</v>
      </c>
      <c r="O763" s="31">
        <v>3.3864544644797678E-11</v>
      </c>
      <c r="P763" s="46"/>
      <c r="Q763" s="46"/>
      <c r="R763" s="22" t="str">
        <v>D7x</v>
      </c>
    </row>
    <row r="764" spans="1:18">
      <c r="A764" s="94"/>
      <c r="B764" s="45"/>
      <c r="C764" s="45"/>
      <c r="D764" s="45"/>
      <c r="E764" s="45"/>
      <c r="F764" s="31">
        <v>-3.3864544644797678E-11</v>
      </c>
      <c r="G764" s="31">
        <v>-552823.5294117647</v>
      </c>
      <c r="H764" s="45"/>
      <c r="I764" s="45"/>
      <c r="J764" s="45"/>
      <c r="K764" s="45"/>
      <c r="L764" s="47"/>
      <c r="M764" s="31"/>
      <c r="N764" s="31">
        <v>3.3864544644797678E-11</v>
      </c>
      <c r="O764" s="31">
        <v>552823.5294117647</v>
      </c>
      <c r="P764" s="46"/>
      <c r="Q764" s="46"/>
      <c r="R764" s="22" t="str">
        <v>D7y</v>
      </c>
    </row>
    <row r="765" spans="1:18">
      <c r="A765" s="94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6"/>
      <c r="N765" s="46"/>
      <c r="O765" s="46"/>
      <c r="P765" s="46"/>
      <c r="Q765" s="46"/>
      <c r="R765" s="22" t="str">
        <v>D8x</v>
      </c>
    </row>
    <row r="766" spans="1:18">
      <c r="A766" s="94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6"/>
      <c r="N766" s="46"/>
      <c r="O766" s="46"/>
      <c r="P766" s="46"/>
      <c r="Q766" s="46"/>
      <c r="R766" s="22" t="str">
        <v>D8y</v>
      </c>
    </row>
    <row r="768" spans="1:18">
      <c r="B768" s="82" t="s">
        <v>33</v>
      </c>
      <c r="C768" s="82" t="s">
        <v>34</v>
      </c>
      <c r="D768" s="82" t="s">
        <v>35</v>
      </c>
      <c r="E768" s="82" t="s">
        <v>36</v>
      </c>
      <c r="F768" s="82" t="s">
        <v>42</v>
      </c>
      <c r="G768" s="82" t="s">
        <v>43</v>
      </c>
      <c r="H768" s="82" t="s">
        <v>47</v>
      </c>
      <c r="I768" s="82" t="s">
        <v>48</v>
      </c>
      <c r="J768" s="82" t="s">
        <v>52</v>
      </c>
      <c r="K768" s="82" t="s">
        <v>53</v>
      </c>
      <c r="L768" s="82" t="s">
        <v>56</v>
      </c>
      <c r="M768" s="82" t="s">
        <v>57</v>
      </c>
      <c r="N768" s="82" t="s">
        <v>62</v>
      </c>
      <c r="O768" s="82" t="s">
        <v>63</v>
      </c>
      <c r="P768" s="82" t="s">
        <v>77</v>
      </c>
      <c r="Q768" s="82" t="s">
        <v>76</v>
      </c>
    </row>
    <row r="769" spans="1:18">
      <c r="A769" s="94" t="s">
        <v>103</v>
      </c>
      <c r="B769" s="24"/>
      <c r="C769" s="47"/>
      <c r="D769" s="24"/>
      <c r="E769" s="47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22" t="str">
        <f t="array" ref="R769:R784">TRANSPOSE(B768:Q768)</f>
        <v>D1x</v>
      </c>
    </row>
    <row r="770" spans="1:18">
      <c r="A770" s="94"/>
      <c r="B770" s="47"/>
      <c r="C770" s="47"/>
      <c r="D770" s="47"/>
      <c r="E770" s="47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22" t="str">
        <v>D1y</v>
      </c>
    </row>
    <row r="771" spans="1:18">
      <c r="A771" s="94"/>
      <c r="B771" s="24"/>
      <c r="C771" s="47"/>
      <c r="D771" s="29"/>
      <c r="E771" s="29"/>
      <c r="F771" s="29"/>
      <c r="G771" s="56"/>
      <c r="H771" s="45"/>
      <c r="I771" s="45"/>
      <c r="J771" s="31"/>
      <c r="K771" s="31"/>
      <c r="L771" s="31"/>
      <c r="M771" s="31"/>
      <c r="N771" s="45"/>
      <c r="O771" s="45"/>
      <c r="P771" s="45"/>
      <c r="Q771" s="45"/>
      <c r="R771" s="22" t="str">
        <v>D2x</v>
      </c>
    </row>
    <row r="772" spans="1:18">
      <c r="A772" s="94"/>
      <c r="B772" s="47"/>
      <c r="C772" s="47"/>
      <c r="D772" s="29"/>
      <c r="E772" s="29"/>
      <c r="F772" s="56"/>
      <c r="G772" s="56"/>
      <c r="H772" s="45"/>
      <c r="I772" s="45"/>
      <c r="J772" s="31"/>
      <c r="K772" s="31"/>
      <c r="L772" s="31"/>
      <c r="M772" s="31"/>
      <c r="N772" s="45"/>
      <c r="O772" s="45"/>
      <c r="P772" s="45"/>
      <c r="Q772" s="45"/>
      <c r="R772" s="22" t="str">
        <v>D2y</v>
      </c>
    </row>
    <row r="773" spans="1:18">
      <c r="A773" s="94"/>
      <c r="B773" s="45"/>
      <c r="C773" s="45"/>
      <c r="D773" s="29"/>
      <c r="E773" s="56"/>
      <c r="F773" s="29"/>
      <c r="G773" s="29"/>
      <c r="H773" s="31"/>
      <c r="I773" s="66"/>
      <c r="J773" s="45"/>
      <c r="K773" s="45"/>
      <c r="L773" s="31"/>
      <c r="M773" s="31"/>
      <c r="N773" s="31"/>
      <c r="O773" s="31"/>
      <c r="P773" s="45"/>
      <c r="Q773" s="45"/>
      <c r="R773" s="22" t="str">
        <v>D3x</v>
      </c>
    </row>
    <row r="774" spans="1:18">
      <c r="A774" s="94"/>
      <c r="B774" s="45"/>
      <c r="C774" s="45"/>
      <c r="D774" s="56"/>
      <c r="E774" s="56"/>
      <c r="F774" s="29"/>
      <c r="G774" s="29"/>
      <c r="H774" s="66"/>
      <c r="I774" s="66"/>
      <c r="J774" s="45"/>
      <c r="K774" s="45"/>
      <c r="L774" s="31"/>
      <c r="M774" s="31"/>
      <c r="N774" s="31"/>
      <c r="O774" s="31"/>
      <c r="P774" s="45"/>
      <c r="Q774" s="45"/>
      <c r="R774" s="22" t="str">
        <v>D3y</v>
      </c>
    </row>
    <row r="775" spans="1:18">
      <c r="A775" s="94"/>
      <c r="B775" s="45"/>
      <c r="C775" s="45"/>
      <c r="D775" s="45"/>
      <c r="E775" s="45"/>
      <c r="F775" s="31"/>
      <c r="G775" s="66"/>
      <c r="H775" s="31">
        <f t="array" ref="H775:I776">B217:C218</f>
        <v>195452.63322326978</v>
      </c>
      <c r="I775" s="31">
        <v>-195452.6332232698</v>
      </c>
      <c r="J775" s="45"/>
      <c r="K775" s="45"/>
      <c r="L775" s="45"/>
      <c r="M775" s="45"/>
      <c r="N775" s="31">
        <f t="array" ref="N775:O776">D217:E218</f>
        <v>-195452.63322326978</v>
      </c>
      <c r="O775" s="31">
        <v>195452.6332232698</v>
      </c>
      <c r="P775" s="45"/>
      <c r="Q775" s="45"/>
      <c r="R775" s="22" t="str">
        <v>D4x</v>
      </c>
    </row>
    <row r="776" spans="1:18">
      <c r="A776" s="94"/>
      <c r="B776" s="45"/>
      <c r="C776" s="45"/>
      <c r="D776" s="45"/>
      <c r="E776" s="45"/>
      <c r="F776" s="66"/>
      <c r="G776" s="66"/>
      <c r="H776" s="31">
        <v>-195452.6332232698</v>
      </c>
      <c r="I776" s="31">
        <v>195452.63322326983</v>
      </c>
      <c r="J776" s="45"/>
      <c r="K776" s="45"/>
      <c r="L776" s="45"/>
      <c r="M776" s="45"/>
      <c r="N776" s="31">
        <v>195452.6332232698</v>
      </c>
      <c r="O776" s="31">
        <v>-195452.63322326983</v>
      </c>
      <c r="P776" s="45"/>
      <c r="Q776" s="45"/>
      <c r="R776" s="22" t="str">
        <v>D4y</v>
      </c>
    </row>
    <row r="777" spans="1:18">
      <c r="A777" s="94"/>
      <c r="B777" s="45"/>
      <c r="C777" s="45"/>
      <c r="D777" s="31"/>
      <c r="E777" s="31"/>
      <c r="F777" s="45"/>
      <c r="G777" s="45"/>
      <c r="H777" s="45"/>
      <c r="I777" s="45"/>
      <c r="J777" s="29"/>
      <c r="K777" s="29"/>
      <c r="L777" s="29"/>
      <c r="M777" s="56"/>
      <c r="N777" s="45"/>
      <c r="O777" s="45"/>
      <c r="P777" s="45"/>
      <c r="Q777" s="45"/>
      <c r="R777" s="22" t="str">
        <v>D5x</v>
      </c>
    </row>
    <row r="778" spans="1:18">
      <c r="A778" s="94"/>
      <c r="B778" s="45"/>
      <c r="C778" s="45"/>
      <c r="D778" s="31"/>
      <c r="E778" s="31"/>
      <c r="F778" s="45"/>
      <c r="G778" s="45"/>
      <c r="H778" s="45"/>
      <c r="I778" s="45"/>
      <c r="J778" s="29"/>
      <c r="K778" s="29"/>
      <c r="L778" s="56"/>
      <c r="M778" s="56"/>
      <c r="N778" s="45"/>
      <c r="O778" s="45"/>
      <c r="P778" s="45"/>
      <c r="Q778" s="45"/>
      <c r="R778" s="22" t="str">
        <v>D5y</v>
      </c>
    </row>
    <row r="779" spans="1:18">
      <c r="A779" s="94"/>
      <c r="B779" s="45"/>
      <c r="C779" s="45"/>
      <c r="D779" s="31"/>
      <c r="E779" s="31"/>
      <c r="F779" s="31"/>
      <c r="G779" s="31"/>
      <c r="H779" s="45"/>
      <c r="I779" s="45"/>
      <c r="J779" s="29"/>
      <c r="K779" s="56"/>
      <c r="L779" s="29"/>
      <c r="M779" s="29"/>
      <c r="N779" s="31"/>
      <c r="O779" s="47"/>
      <c r="P779" s="45"/>
      <c r="Q779" s="45"/>
      <c r="R779" s="22" t="str">
        <v>D6x</v>
      </c>
    </row>
    <row r="780" spans="1:18">
      <c r="A780" s="94"/>
      <c r="B780" s="45"/>
      <c r="C780" s="45"/>
      <c r="D780" s="31"/>
      <c r="E780" s="31"/>
      <c r="F780" s="31"/>
      <c r="G780" s="31"/>
      <c r="H780" s="45"/>
      <c r="I780" s="45"/>
      <c r="J780" s="56"/>
      <c r="K780" s="56"/>
      <c r="L780" s="29"/>
      <c r="M780" s="29"/>
      <c r="N780" s="47"/>
      <c r="O780" s="47"/>
      <c r="P780" s="45"/>
      <c r="Q780" s="45"/>
      <c r="R780" s="22" t="str">
        <v>D6y</v>
      </c>
    </row>
    <row r="781" spans="1:18">
      <c r="A781" s="94"/>
      <c r="B781" s="45"/>
      <c r="C781" s="45"/>
      <c r="D781" s="45"/>
      <c r="E781" s="45"/>
      <c r="F781" s="31"/>
      <c r="G781" s="31"/>
      <c r="H781" s="31">
        <f t="array" ref="H781:I782">B219:C220</f>
        <v>-195452.63322326978</v>
      </c>
      <c r="I781" s="31">
        <v>195452.6332232698</v>
      </c>
      <c r="J781" s="45"/>
      <c r="K781" s="45"/>
      <c r="L781" s="31"/>
      <c r="M781" s="31"/>
      <c r="N781" s="31">
        <f t="array" ref="N781:O782">D219:E220</f>
        <v>195452.63322326978</v>
      </c>
      <c r="O781" s="31">
        <v>-195452.6332232698</v>
      </c>
      <c r="P781" s="46"/>
      <c r="Q781" s="46"/>
      <c r="R781" s="22" t="str">
        <v>D7x</v>
      </c>
    </row>
    <row r="782" spans="1:18">
      <c r="A782" s="94"/>
      <c r="B782" s="45"/>
      <c r="C782" s="45"/>
      <c r="D782" s="45"/>
      <c r="E782" s="45"/>
      <c r="F782" s="31"/>
      <c r="G782" s="31"/>
      <c r="H782" s="31">
        <v>195452.6332232698</v>
      </c>
      <c r="I782" s="31">
        <v>-195452.63322326983</v>
      </c>
      <c r="J782" s="45"/>
      <c r="K782" s="45"/>
      <c r="L782" s="47"/>
      <c r="M782" s="31"/>
      <c r="N782" s="31">
        <v>-195452.6332232698</v>
      </c>
      <c r="O782" s="31">
        <v>195452.63322326983</v>
      </c>
      <c r="P782" s="46"/>
      <c r="Q782" s="46"/>
      <c r="R782" s="22" t="str">
        <v>D7y</v>
      </c>
    </row>
    <row r="783" spans="1:18">
      <c r="A783" s="94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6"/>
      <c r="N783" s="46"/>
      <c r="O783" s="46"/>
      <c r="P783" s="46"/>
      <c r="Q783" s="46"/>
      <c r="R783" s="22" t="str">
        <v>D8x</v>
      </c>
    </row>
    <row r="784" spans="1:18">
      <c r="A784" s="94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6"/>
      <c r="N784" s="46"/>
      <c r="O784" s="46"/>
      <c r="P784" s="46"/>
      <c r="Q784" s="46"/>
      <c r="R784" s="22" t="str">
        <v>D8y</v>
      </c>
    </row>
    <row r="786" spans="1:18">
      <c r="B786" s="82" t="s">
        <v>33</v>
      </c>
      <c r="C786" s="82" t="s">
        <v>34</v>
      </c>
      <c r="D786" s="82" t="s">
        <v>35</v>
      </c>
      <c r="E786" s="82" t="s">
        <v>36</v>
      </c>
      <c r="F786" s="82" t="s">
        <v>42</v>
      </c>
      <c r="G786" s="82" t="s">
        <v>43</v>
      </c>
      <c r="H786" s="82" t="s">
        <v>47</v>
      </c>
      <c r="I786" s="82" t="s">
        <v>48</v>
      </c>
      <c r="J786" s="82" t="s">
        <v>52</v>
      </c>
      <c r="K786" s="82" t="s">
        <v>53</v>
      </c>
      <c r="L786" s="82" t="s">
        <v>56</v>
      </c>
      <c r="M786" s="82" t="s">
        <v>57</v>
      </c>
      <c r="N786" s="82" t="s">
        <v>62</v>
      </c>
      <c r="O786" s="82" t="s">
        <v>63</v>
      </c>
      <c r="P786" s="82" t="s">
        <v>77</v>
      </c>
      <c r="Q786" s="82" t="s">
        <v>76</v>
      </c>
    </row>
    <row r="787" spans="1:18">
      <c r="A787" s="94" t="s">
        <v>104</v>
      </c>
      <c r="B787" s="24"/>
      <c r="C787" s="47"/>
      <c r="D787" s="24"/>
      <c r="E787" s="47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22" t="str">
        <f t="array" ref="R787:R802">TRANSPOSE(B786:Q786)</f>
        <v>D1x</v>
      </c>
    </row>
    <row r="788" spans="1:18">
      <c r="A788" s="94"/>
      <c r="B788" s="47"/>
      <c r="C788" s="47"/>
      <c r="D788" s="47"/>
      <c r="E788" s="47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22" t="str">
        <v>D1y</v>
      </c>
    </row>
    <row r="789" spans="1:18">
      <c r="A789" s="94"/>
      <c r="B789" s="24"/>
      <c r="C789" s="47"/>
      <c r="D789" s="29"/>
      <c r="E789" s="29"/>
      <c r="F789" s="29"/>
      <c r="G789" s="56"/>
      <c r="H789" s="45"/>
      <c r="I789" s="45"/>
      <c r="J789" s="31"/>
      <c r="K789" s="31"/>
      <c r="L789" s="31"/>
      <c r="M789" s="31"/>
      <c r="N789" s="45"/>
      <c r="O789" s="45"/>
      <c r="P789" s="45"/>
      <c r="Q789" s="45"/>
      <c r="R789" s="22" t="str">
        <v>D2x</v>
      </c>
    </row>
    <row r="790" spans="1:18">
      <c r="A790" s="94"/>
      <c r="B790" s="47"/>
      <c r="C790" s="47"/>
      <c r="D790" s="29"/>
      <c r="E790" s="29"/>
      <c r="F790" s="56"/>
      <c r="G790" s="56"/>
      <c r="H790" s="45"/>
      <c r="I790" s="45"/>
      <c r="J790" s="31"/>
      <c r="K790" s="31"/>
      <c r="L790" s="31"/>
      <c r="M790" s="31"/>
      <c r="N790" s="45"/>
      <c r="O790" s="45"/>
      <c r="P790" s="45"/>
      <c r="Q790" s="45"/>
      <c r="R790" s="22" t="str">
        <v>D2y</v>
      </c>
    </row>
    <row r="791" spans="1:18">
      <c r="A791" s="94"/>
      <c r="B791" s="45"/>
      <c r="C791" s="45"/>
      <c r="D791" s="29"/>
      <c r="E791" s="56"/>
      <c r="F791" s="29"/>
      <c r="G791" s="29"/>
      <c r="H791" s="31"/>
      <c r="I791" s="66"/>
      <c r="J791" s="45"/>
      <c r="K791" s="45"/>
      <c r="L791" s="31"/>
      <c r="M791" s="31"/>
      <c r="N791" s="31"/>
      <c r="O791" s="31"/>
      <c r="P791" s="45"/>
      <c r="Q791" s="45"/>
      <c r="R791" s="22" t="str">
        <v>D3x</v>
      </c>
    </row>
    <row r="792" spans="1:18">
      <c r="A792" s="94"/>
      <c r="B792" s="45"/>
      <c r="C792" s="45"/>
      <c r="D792" s="56"/>
      <c r="E792" s="56"/>
      <c r="F792" s="29"/>
      <c r="G792" s="29"/>
      <c r="H792" s="66"/>
      <c r="I792" s="66"/>
      <c r="J792" s="45"/>
      <c r="K792" s="45"/>
      <c r="L792" s="31"/>
      <c r="M792" s="31"/>
      <c r="N792" s="31"/>
      <c r="O792" s="31"/>
      <c r="P792" s="45"/>
      <c r="Q792" s="45"/>
      <c r="R792" s="22" t="str">
        <v>D3y</v>
      </c>
    </row>
    <row r="793" spans="1:18">
      <c r="A793" s="94"/>
      <c r="B793" s="45"/>
      <c r="C793" s="45"/>
      <c r="D793" s="45"/>
      <c r="E793" s="45"/>
      <c r="F793" s="31"/>
      <c r="G793" s="66"/>
      <c r="H793" s="31">
        <f t="array" ref="H793:I794">B232:C233</f>
        <v>2.0744547273878928E-27</v>
      </c>
      <c r="I793" s="31">
        <v>3.3864544644797678E-11</v>
      </c>
      <c r="J793" s="45"/>
      <c r="K793" s="45"/>
      <c r="L793" s="45"/>
      <c r="M793" s="45"/>
      <c r="N793" s="31"/>
      <c r="O793" s="31"/>
      <c r="P793" s="31">
        <f t="array" ref="P793:Q794">D232:E233</f>
        <v>-2.0744547273878928E-27</v>
      </c>
      <c r="Q793" s="31">
        <v>-3.3864544644797678E-11</v>
      </c>
      <c r="R793" s="22" t="str">
        <v>D4x</v>
      </c>
    </row>
    <row r="794" spans="1:18">
      <c r="A794" s="94"/>
      <c r="B794" s="45"/>
      <c r="C794" s="45"/>
      <c r="D794" s="45"/>
      <c r="E794" s="45"/>
      <c r="F794" s="66"/>
      <c r="G794" s="66"/>
      <c r="H794" s="31">
        <v>3.3864544644797678E-11</v>
      </c>
      <c r="I794" s="31">
        <v>552823.5294117647</v>
      </c>
      <c r="J794" s="45"/>
      <c r="K794" s="45"/>
      <c r="L794" s="45"/>
      <c r="M794" s="45"/>
      <c r="N794" s="31"/>
      <c r="O794" s="31"/>
      <c r="P794" s="31">
        <v>-3.3864544644797678E-11</v>
      </c>
      <c r="Q794" s="31">
        <v>-552823.5294117647</v>
      </c>
      <c r="R794" s="22" t="str">
        <v>D4y</v>
      </c>
    </row>
    <row r="795" spans="1:18">
      <c r="A795" s="94"/>
      <c r="B795" s="45"/>
      <c r="C795" s="45"/>
      <c r="D795" s="31"/>
      <c r="E795" s="31"/>
      <c r="F795" s="45"/>
      <c r="G795" s="45"/>
      <c r="H795" s="45"/>
      <c r="I795" s="45"/>
      <c r="J795" s="29"/>
      <c r="K795" s="29"/>
      <c r="L795" s="29"/>
      <c r="M795" s="56"/>
      <c r="N795" s="45"/>
      <c r="O795" s="45"/>
      <c r="P795" s="45"/>
      <c r="Q795" s="45"/>
      <c r="R795" s="22" t="str">
        <v>D5x</v>
      </c>
    </row>
    <row r="796" spans="1:18">
      <c r="A796" s="94"/>
      <c r="B796" s="45"/>
      <c r="C796" s="45"/>
      <c r="D796" s="31"/>
      <c r="E796" s="31"/>
      <c r="F796" s="45"/>
      <c r="G796" s="45"/>
      <c r="H796" s="45"/>
      <c r="I796" s="45"/>
      <c r="J796" s="29"/>
      <c r="K796" s="29"/>
      <c r="L796" s="56"/>
      <c r="M796" s="56"/>
      <c r="N796" s="45"/>
      <c r="O796" s="45"/>
      <c r="P796" s="45"/>
      <c r="Q796" s="45"/>
      <c r="R796" s="22" t="str">
        <v>D5y</v>
      </c>
    </row>
    <row r="797" spans="1:18">
      <c r="A797" s="94"/>
      <c r="B797" s="45"/>
      <c r="C797" s="45"/>
      <c r="D797" s="31"/>
      <c r="E797" s="31"/>
      <c r="F797" s="31"/>
      <c r="G797" s="31"/>
      <c r="H797" s="45"/>
      <c r="I797" s="45"/>
      <c r="J797" s="29"/>
      <c r="K797" s="56"/>
      <c r="L797" s="29"/>
      <c r="M797" s="29"/>
      <c r="N797" s="31"/>
      <c r="O797" s="47"/>
      <c r="P797" s="45"/>
      <c r="Q797" s="45"/>
      <c r="R797" s="22" t="str">
        <v>D6x</v>
      </c>
    </row>
    <row r="798" spans="1:18">
      <c r="A798" s="94"/>
      <c r="B798" s="45"/>
      <c r="C798" s="45"/>
      <c r="D798" s="31"/>
      <c r="E798" s="31"/>
      <c r="F798" s="31"/>
      <c r="G798" s="31"/>
      <c r="H798" s="45"/>
      <c r="I798" s="45"/>
      <c r="J798" s="56"/>
      <c r="K798" s="56"/>
      <c r="L798" s="29"/>
      <c r="M798" s="29"/>
      <c r="N798" s="47"/>
      <c r="O798" s="47"/>
      <c r="P798" s="45"/>
      <c r="Q798" s="45"/>
      <c r="R798" s="22" t="str">
        <v>D6y</v>
      </c>
    </row>
    <row r="799" spans="1:18">
      <c r="A799" s="94"/>
      <c r="B799" s="45"/>
      <c r="C799" s="45"/>
      <c r="D799" s="45"/>
      <c r="E799" s="45"/>
      <c r="F799" s="31"/>
      <c r="G799" s="31"/>
      <c r="H799" s="31"/>
      <c r="I799" s="31"/>
      <c r="J799" s="45"/>
      <c r="K799" s="45"/>
      <c r="L799" s="31"/>
      <c r="M799" s="31"/>
      <c r="N799" s="31"/>
      <c r="O799" s="31"/>
      <c r="P799" s="46"/>
      <c r="Q799" s="46"/>
      <c r="R799" s="22" t="str">
        <v>D7x</v>
      </c>
    </row>
    <row r="800" spans="1:18">
      <c r="A800" s="94"/>
      <c r="B800" s="45"/>
      <c r="C800" s="45"/>
      <c r="D800" s="45"/>
      <c r="E800" s="45"/>
      <c r="F800" s="31"/>
      <c r="G800" s="31"/>
      <c r="H800" s="31"/>
      <c r="I800" s="31"/>
      <c r="J800" s="45"/>
      <c r="K800" s="45"/>
      <c r="L800" s="47"/>
      <c r="M800" s="31"/>
      <c r="N800" s="31"/>
      <c r="O800" s="31"/>
      <c r="P800" s="46"/>
      <c r="Q800" s="46"/>
      <c r="R800" s="22" t="str">
        <v>D7y</v>
      </c>
    </row>
    <row r="801" spans="1:18">
      <c r="A801" s="94"/>
      <c r="B801" s="45"/>
      <c r="C801" s="45"/>
      <c r="D801" s="45"/>
      <c r="E801" s="45"/>
      <c r="F801" s="45"/>
      <c r="G801" s="45"/>
      <c r="H801" s="45">
        <f t="array" ref="H801:I802">B234:C235</f>
        <v>-2.0744547273878928E-27</v>
      </c>
      <c r="I801" s="45">
        <v>-3.3864544644797678E-11</v>
      </c>
      <c r="J801" s="45"/>
      <c r="K801" s="45"/>
      <c r="L801" s="45"/>
      <c r="M801" s="46"/>
      <c r="N801" s="46"/>
      <c r="O801" s="46"/>
      <c r="P801" s="31">
        <f t="array" ref="P801:Q802">D234:E235</f>
        <v>2.0744547273878928E-27</v>
      </c>
      <c r="Q801" s="31">
        <v>3.3864544644797678E-11</v>
      </c>
      <c r="R801" s="22" t="str">
        <v>D8x</v>
      </c>
    </row>
    <row r="802" spans="1:18">
      <c r="A802" s="94"/>
      <c r="B802" s="45"/>
      <c r="C802" s="45"/>
      <c r="D802" s="45"/>
      <c r="E802" s="45"/>
      <c r="F802" s="45"/>
      <c r="G802" s="45"/>
      <c r="H802" s="45">
        <v>-3.3864544644797678E-11</v>
      </c>
      <c r="I802" s="45">
        <v>-552823.5294117647</v>
      </c>
      <c r="J802" s="45"/>
      <c r="K802" s="45"/>
      <c r="L802" s="45"/>
      <c r="M802" s="46"/>
      <c r="N802" s="46"/>
      <c r="O802" s="46"/>
      <c r="P802" s="31">
        <v>3.3864544644797678E-11</v>
      </c>
      <c r="Q802" s="31">
        <v>552823.5294117647</v>
      </c>
      <c r="R802" s="22" t="str">
        <v>D8y</v>
      </c>
    </row>
    <row r="804" spans="1:18">
      <c r="B804" s="82" t="s">
        <v>33</v>
      </c>
      <c r="C804" s="82" t="s">
        <v>34</v>
      </c>
      <c r="D804" s="82" t="s">
        <v>35</v>
      </c>
      <c r="E804" s="82" t="s">
        <v>36</v>
      </c>
      <c r="F804" s="82" t="s">
        <v>42</v>
      </c>
      <c r="G804" s="82" t="s">
        <v>43</v>
      </c>
      <c r="H804" s="82" t="s">
        <v>47</v>
      </c>
      <c r="I804" s="82" t="s">
        <v>48</v>
      </c>
      <c r="J804" s="82" t="s">
        <v>52</v>
      </c>
      <c r="K804" s="82" t="s">
        <v>53</v>
      </c>
      <c r="L804" s="82" t="s">
        <v>56</v>
      </c>
      <c r="M804" s="82" t="s">
        <v>57</v>
      </c>
      <c r="N804" s="82" t="s">
        <v>62</v>
      </c>
      <c r="O804" s="82" t="s">
        <v>63</v>
      </c>
      <c r="P804" s="82" t="s">
        <v>77</v>
      </c>
      <c r="Q804" s="82" t="s">
        <v>76</v>
      </c>
    </row>
    <row r="805" spans="1:18">
      <c r="A805" s="94" t="s">
        <v>144</v>
      </c>
      <c r="B805" s="26">
        <f t="array" ref="B805:Q820">B589:Q604+B607:Q622+B625:Q640+B643:Q658+B661:Q676+B679:Q694+B697:Q712+B715:Q730+B733:Q748+B751:Q766+B769:Q784+B787:Q802</f>
        <v>552823.5294117647</v>
      </c>
      <c r="C805" s="87">
        <v>0</v>
      </c>
      <c r="D805" s="26">
        <v>-552823.5294117647</v>
      </c>
      <c r="E805" s="87">
        <v>0</v>
      </c>
      <c r="F805" s="60">
        <v>0</v>
      </c>
      <c r="G805" s="60">
        <v>0</v>
      </c>
      <c r="H805" s="60">
        <v>0</v>
      </c>
      <c r="I805" s="60">
        <v>0</v>
      </c>
      <c r="J805" s="60">
        <v>0</v>
      </c>
      <c r="K805" s="60">
        <v>0</v>
      </c>
      <c r="L805" s="60">
        <v>0</v>
      </c>
      <c r="M805" s="60">
        <v>0</v>
      </c>
      <c r="N805" s="60">
        <v>0</v>
      </c>
      <c r="O805" s="60">
        <v>0</v>
      </c>
      <c r="P805" s="60">
        <v>0</v>
      </c>
      <c r="Q805" s="60">
        <v>0</v>
      </c>
      <c r="R805" s="22" t="str">
        <f t="array" ref="R805:R820">TRANSPOSE(B804:Q804)</f>
        <v>D1x</v>
      </c>
    </row>
    <row r="806" spans="1:18">
      <c r="A806" s="94"/>
      <c r="B806" s="87">
        <v>0</v>
      </c>
      <c r="C806" s="87">
        <v>0</v>
      </c>
      <c r="D806" s="87">
        <v>0</v>
      </c>
      <c r="E806" s="87">
        <v>0</v>
      </c>
      <c r="F806" s="87">
        <v>0</v>
      </c>
      <c r="G806" s="87">
        <v>0</v>
      </c>
      <c r="H806" s="87">
        <v>0</v>
      </c>
      <c r="I806" s="87">
        <v>0</v>
      </c>
      <c r="J806" s="87">
        <v>0</v>
      </c>
      <c r="K806" s="87">
        <v>0</v>
      </c>
      <c r="L806" s="87">
        <v>0</v>
      </c>
      <c r="M806" s="87">
        <v>0</v>
      </c>
      <c r="N806" s="87">
        <v>0</v>
      </c>
      <c r="O806" s="87">
        <v>0</v>
      </c>
      <c r="P806" s="87">
        <v>0</v>
      </c>
      <c r="Q806" s="87">
        <v>0</v>
      </c>
      <c r="R806" s="22" t="str">
        <v>D1y</v>
      </c>
    </row>
    <row r="807" spans="1:18">
      <c r="A807" s="94"/>
      <c r="B807" s="26">
        <v>-552823.5294117647</v>
      </c>
      <c r="C807" s="87">
        <v>0</v>
      </c>
      <c r="D807" s="29">
        <v>1301099.6920467992</v>
      </c>
      <c r="E807" s="29">
        <v>-195452.63322326978</v>
      </c>
      <c r="F807" s="29">
        <v>-552823.5294117647</v>
      </c>
      <c r="G807" s="87">
        <v>0</v>
      </c>
      <c r="H807" s="60">
        <v>0</v>
      </c>
      <c r="I807" s="60">
        <v>0</v>
      </c>
      <c r="J807" s="29">
        <v>-195452.63322326978</v>
      </c>
      <c r="K807" s="29">
        <v>195452.6332232698</v>
      </c>
      <c r="L807" s="29">
        <v>-2.0744547273878928E-27</v>
      </c>
      <c r="M807" s="29">
        <v>-3.3864544644797678E-11</v>
      </c>
      <c r="N807" s="60">
        <v>0</v>
      </c>
      <c r="O807" s="60">
        <v>0</v>
      </c>
      <c r="P807" s="60">
        <v>0</v>
      </c>
      <c r="Q807" s="60">
        <v>0</v>
      </c>
      <c r="R807" s="22" t="str">
        <v>D2x</v>
      </c>
    </row>
    <row r="808" spans="1:18">
      <c r="A808" s="94"/>
      <c r="B808" s="56">
        <v>0</v>
      </c>
      <c r="C808" s="87">
        <v>0</v>
      </c>
      <c r="D808" s="29">
        <v>-195452.63322326978</v>
      </c>
      <c r="E808" s="29">
        <v>748276.16263503453</v>
      </c>
      <c r="F808" s="87">
        <v>0</v>
      </c>
      <c r="G808" s="87">
        <v>0</v>
      </c>
      <c r="H808" s="60">
        <v>0</v>
      </c>
      <c r="I808" s="60">
        <v>0</v>
      </c>
      <c r="J808" s="29">
        <v>195452.6332232698</v>
      </c>
      <c r="K808" s="29">
        <v>-195452.63322326983</v>
      </c>
      <c r="L808" s="29">
        <v>-3.3864544644797678E-11</v>
      </c>
      <c r="M808" s="29">
        <v>-552823.5294117647</v>
      </c>
      <c r="N808" s="60">
        <v>0</v>
      </c>
      <c r="O808" s="60">
        <v>0</v>
      </c>
      <c r="P808" s="60">
        <v>0</v>
      </c>
      <c r="Q808" s="60">
        <v>0</v>
      </c>
      <c r="R808" s="22" t="str">
        <v>D2y</v>
      </c>
    </row>
    <row r="809" spans="1:18">
      <c r="A809" s="94"/>
      <c r="B809" s="60">
        <v>0</v>
      </c>
      <c r="C809" s="60">
        <v>0</v>
      </c>
      <c r="D809" s="29">
        <v>-552823.5294117647</v>
      </c>
      <c r="E809" s="87">
        <v>0</v>
      </c>
      <c r="F809" s="29">
        <v>1301099.6920467992</v>
      </c>
      <c r="G809" s="29">
        <v>-195452.63322326978</v>
      </c>
      <c r="H809" s="29">
        <v>-552823.5294117647</v>
      </c>
      <c r="I809" s="60">
        <v>0</v>
      </c>
      <c r="J809" s="60">
        <v>0</v>
      </c>
      <c r="K809" s="60">
        <v>0</v>
      </c>
      <c r="L809" s="29">
        <v>-195452.63322326978</v>
      </c>
      <c r="M809" s="29">
        <v>195452.6332232698</v>
      </c>
      <c r="N809" s="29">
        <v>-2.0744547273878928E-27</v>
      </c>
      <c r="O809" s="29">
        <v>-3.3864544644797678E-11</v>
      </c>
      <c r="P809" s="60">
        <v>0</v>
      </c>
      <c r="Q809" s="60">
        <v>0</v>
      </c>
      <c r="R809" s="22" t="str">
        <v>D3x</v>
      </c>
    </row>
    <row r="810" spans="1:18">
      <c r="A810" s="94"/>
      <c r="B810" s="60">
        <v>0</v>
      </c>
      <c r="C810" s="60">
        <v>0</v>
      </c>
      <c r="D810" s="87">
        <v>0</v>
      </c>
      <c r="E810" s="87">
        <v>0</v>
      </c>
      <c r="F810" s="29">
        <v>-195452.63322326978</v>
      </c>
      <c r="G810" s="29">
        <v>748276.16263503453</v>
      </c>
      <c r="H810" s="60">
        <v>0</v>
      </c>
      <c r="I810" s="60">
        <v>0</v>
      </c>
      <c r="J810" s="60">
        <v>0</v>
      </c>
      <c r="K810" s="60">
        <v>0</v>
      </c>
      <c r="L810" s="29">
        <v>195452.6332232698</v>
      </c>
      <c r="M810" s="29">
        <v>-195452.63322326983</v>
      </c>
      <c r="N810" s="29">
        <v>-3.3864544644797678E-11</v>
      </c>
      <c r="O810" s="29">
        <v>-552823.5294117647</v>
      </c>
      <c r="P810" s="60">
        <v>0</v>
      </c>
      <c r="Q810" s="60">
        <v>0</v>
      </c>
      <c r="R810" s="22" t="str">
        <v>D3y</v>
      </c>
    </row>
    <row r="811" spans="1:18">
      <c r="A811" s="94"/>
      <c r="B811" s="60">
        <v>0</v>
      </c>
      <c r="C811" s="60">
        <v>0</v>
      </c>
      <c r="D811" s="60">
        <v>0</v>
      </c>
      <c r="E811" s="60">
        <v>0</v>
      </c>
      <c r="F811" s="29">
        <v>-552823.5294117647</v>
      </c>
      <c r="G811" s="60">
        <v>0</v>
      </c>
      <c r="H811" s="29">
        <v>748276.16263503442</v>
      </c>
      <c r="I811" s="29">
        <v>-195452.63322326978</v>
      </c>
      <c r="J811" s="60">
        <v>0</v>
      </c>
      <c r="K811" s="60">
        <v>0</v>
      </c>
      <c r="L811" s="60">
        <v>0</v>
      </c>
      <c r="M811" s="60">
        <v>0</v>
      </c>
      <c r="N811" s="29">
        <v>-195452.63322326978</v>
      </c>
      <c r="O811" s="29">
        <v>195452.6332232698</v>
      </c>
      <c r="P811" s="29">
        <v>-2.0744547273878928E-27</v>
      </c>
      <c r="Q811" s="29">
        <v>-3.3864544644797678E-11</v>
      </c>
      <c r="R811" s="22" t="str">
        <v>D4x</v>
      </c>
    </row>
    <row r="812" spans="1:18">
      <c r="A812" s="94"/>
      <c r="B812" s="60">
        <v>0</v>
      </c>
      <c r="C812" s="60">
        <v>0</v>
      </c>
      <c r="D812" s="60">
        <v>0</v>
      </c>
      <c r="E812" s="60">
        <v>0</v>
      </c>
      <c r="F812" s="60">
        <v>0</v>
      </c>
      <c r="G812" s="60">
        <v>0</v>
      </c>
      <c r="H812" s="29">
        <v>-195452.63322326978</v>
      </c>
      <c r="I812" s="29">
        <v>748276.16263503453</v>
      </c>
      <c r="J812" s="60">
        <v>0</v>
      </c>
      <c r="K812" s="60">
        <v>0</v>
      </c>
      <c r="L812" s="60">
        <v>0</v>
      </c>
      <c r="M812" s="60">
        <v>0</v>
      </c>
      <c r="N812" s="29">
        <v>195452.6332232698</v>
      </c>
      <c r="O812" s="29">
        <v>-195452.63322326983</v>
      </c>
      <c r="P812" s="29">
        <v>-3.3864544644797678E-11</v>
      </c>
      <c r="Q812" s="29">
        <v>-552823.5294117647</v>
      </c>
      <c r="R812" s="22" t="str">
        <v>D4y</v>
      </c>
    </row>
    <row r="813" spans="1:18">
      <c r="A813" s="94"/>
      <c r="B813" s="60">
        <v>0</v>
      </c>
      <c r="C813" s="60">
        <v>0</v>
      </c>
      <c r="D813" s="29">
        <v>-195452.63322326978</v>
      </c>
      <c r="E813" s="29">
        <v>195452.6332232698</v>
      </c>
      <c r="F813" s="60">
        <v>0</v>
      </c>
      <c r="G813" s="60">
        <v>0</v>
      </c>
      <c r="H813" s="60">
        <v>0</v>
      </c>
      <c r="I813" s="60">
        <v>0</v>
      </c>
      <c r="J813" s="29">
        <v>748276.16263503442</v>
      </c>
      <c r="K813" s="29">
        <v>-195452.6332232698</v>
      </c>
      <c r="L813" s="29">
        <v>-552823.5294117647</v>
      </c>
      <c r="M813" s="87">
        <v>0</v>
      </c>
      <c r="N813" s="60">
        <v>0</v>
      </c>
      <c r="O813" s="60">
        <v>0</v>
      </c>
      <c r="P813" s="60">
        <v>0</v>
      </c>
      <c r="Q813" s="60">
        <v>0</v>
      </c>
      <c r="R813" s="22" t="str">
        <v>D5x</v>
      </c>
    </row>
    <row r="814" spans="1:18">
      <c r="A814" s="94"/>
      <c r="B814" s="60">
        <v>0</v>
      </c>
      <c r="C814" s="60">
        <v>0</v>
      </c>
      <c r="D814" s="29">
        <v>195452.6332232698</v>
      </c>
      <c r="E814" s="29">
        <v>-195452.63322326983</v>
      </c>
      <c r="F814" s="60">
        <v>0</v>
      </c>
      <c r="G814" s="60">
        <v>0</v>
      </c>
      <c r="H814" s="60">
        <v>0</v>
      </c>
      <c r="I814" s="60">
        <v>0</v>
      </c>
      <c r="J814" s="29">
        <v>-195452.6332232698</v>
      </c>
      <c r="K814" s="29">
        <v>195452.63322326983</v>
      </c>
      <c r="L814" s="56">
        <v>0</v>
      </c>
      <c r="M814" s="87">
        <v>0</v>
      </c>
      <c r="N814" s="60">
        <v>0</v>
      </c>
      <c r="O814" s="60">
        <v>0</v>
      </c>
      <c r="P814" s="60">
        <v>0</v>
      </c>
      <c r="Q814" s="60">
        <v>0</v>
      </c>
      <c r="R814" s="22" t="str">
        <v>D5y</v>
      </c>
    </row>
    <row r="815" spans="1:18">
      <c r="A815" s="94"/>
      <c r="B815" s="60">
        <v>0</v>
      </c>
      <c r="C815" s="60">
        <v>0</v>
      </c>
      <c r="D815" s="29">
        <v>-2.0744547273878928E-27</v>
      </c>
      <c r="E815" s="29">
        <v>-3.3864544644797678E-11</v>
      </c>
      <c r="F815" s="29">
        <v>-195452.63322326978</v>
      </c>
      <c r="G815" s="29">
        <v>195452.6332232698</v>
      </c>
      <c r="H815" s="60">
        <v>0</v>
      </c>
      <c r="I815" s="60">
        <v>0</v>
      </c>
      <c r="J815" s="29">
        <v>-552823.5294117647</v>
      </c>
      <c r="K815" s="87">
        <v>0</v>
      </c>
      <c r="L815" s="29">
        <v>1301099.6920467992</v>
      </c>
      <c r="M815" s="29">
        <v>-195452.63322326978</v>
      </c>
      <c r="N815" s="29">
        <v>-552823.5294117647</v>
      </c>
      <c r="O815" s="87">
        <v>0</v>
      </c>
      <c r="P815" s="60">
        <v>0</v>
      </c>
      <c r="Q815" s="60">
        <v>0</v>
      </c>
      <c r="R815" s="22" t="str">
        <v>D6x</v>
      </c>
    </row>
    <row r="816" spans="1:18">
      <c r="A816" s="94"/>
      <c r="B816" s="60">
        <v>0</v>
      </c>
      <c r="C816" s="60">
        <v>0</v>
      </c>
      <c r="D816" s="29">
        <v>-3.3864544644797678E-11</v>
      </c>
      <c r="E816" s="29">
        <v>-552823.5294117647</v>
      </c>
      <c r="F816" s="29">
        <v>195452.6332232698</v>
      </c>
      <c r="G816" s="29">
        <v>-195452.63322326983</v>
      </c>
      <c r="H816" s="60">
        <v>0</v>
      </c>
      <c r="I816" s="60">
        <v>0</v>
      </c>
      <c r="J816" s="87">
        <v>0</v>
      </c>
      <c r="K816" s="87">
        <v>0</v>
      </c>
      <c r="L816" s="29">
        <v>-195452.63322326978</v>
      </c>
      <c r="M816" s="29">
        <v>748276.16263503453</v>
      </c>
      <c r="N816" s="87">
        <v>0</v>
      </c>
      <c r="O816" s="87">
        <v>0</v>
      </c>
      <c r="P816" s="87">
        <v>0</v>
      </c>
      <c r="Q816" s="87">
        <v>0</v>
      </c>
      <c r="R816" s="22" t="str">
        <v>D6y</v>
      </c>
    </row>
    <row r="817" spans="1:22">
      <c r="A817" s="94"/>
      <c r="B817" s="60">
        <v>0</v>
      </c>
      <c r="C817" s="60">
        <v>0</v>
      </c>
      <c r="D817" s="60">
        <v>0</v>
      </c>
      <c r="E817" s="60">
        <v>0</v>
      </c>
      <c r="F817" s="29">
        <v>-2.0744547273878928E-27</v>
      </c>
      <c r="G817" s="29">
        <v>-3.3864544644797678E-11</v>
      </c>
      <c r="H817" s="29">
        <v>-195452.63322326978</v>
      </c>
      <c r="I817" s="29">
        <v>195452.6332232698</v>
      </c>
      <c r="J817" s="60">
        <v>0</v>
      </c>
      <c r="K817" s="60">
        <v>0</v>
      </c>
      <c r="L817" s="29">
        <v>-552823.5294117647</v>
      </c>
      <c r="M817" s="87">
        <v>0</v>
      </c>
      <c r="N817" s="29">
        <v>1301099.6920467992</v>
      </c>
      <c r="O817" s="29">
        <v>-195452.63322326978</v>
      </c>
      <c r="P817" s="29">
        <v>-552823.5294117647</v>
      </c>
      <c r="Q817" s="29">
        <v>0</v>
      </c>
      <c r="R817" s="22" t="str">
        <v>D7x</v>
      </c>
    </row>
    <row r="818" spans="1:22">
      <c r="A818" s="94"/>
      <c r="B818" s="60">
        <v>0</v>
      </c>
      <c r="C818" s="60">
        <v>0</v>
      </c>
      <c r="D818" s="60">
        <v>0</v>
      </c>
      <c r="E818" s="60">
        <v>0</v>
      </c>
      <c r="F818" s="29">
        <v>-3.3864544644797678E-11</v>
      </c>
      <c r="G818" s="29">
        <v>-552823.5294117647</v>
      </c>
      <c r="H818" s="29">
        <v>195452.6332232698</v>
      </c>
      <c r="I818" s="29">
        <v>-195452.63322326983</v>
      </c>
      <c r="J818" s="60">
        <v>0</v>
      </c>
      <c r="K818" s="60">
        <v>0</v>
      </c>
      <c r="L818" s="56">
        <v>0</v>
      </c>
      <c r="M818" s="87">
        <v>0</v>
      </c>
      <c r="N818" s="29">
        <v>-195452.63322326978</v>
      </c>
      <c r="O818" s="29">
        <v>748276.16263503453</v>
      </c>
      <c r="P818" s="29">
        <v>0</v>
      </c>
      <c r="Q818" s="29">
        <v>0</v>
      </c>
      <c r="R818" s="22" t="str">
        <v>D7y</v>
      </c>
    </row>
    <row r="819" spans="1:22">
      <c r="A819" s="94"/>
      <c r="B819" s="60">
        <v>0</v>
      </c>
      <c r="C819" s="60">
        <v>0</v>
      </c>
      <c r="D819" s="60">
        <v>0</v>
      </c>
      <c r="E819" s="60">
        <v>0</v>
      </c>
      <c r="F819" s="60">
        <v>0</v>
      </c>
      <c r="G819" s="60">
        <v>0</v>
      </c>
      <c r="H819" s="60">
        <v>-2.0744547273878928E-27</v>
      </c>
      <c r="I819" s="60">
        <v>-3.3864544644797678E-11</v>
      </c>
      <c r="J819" s="60">
        <v>0</v>
      </c>
      <c r="K819" s="60">
        <v>0</v>
      </c>
      <c r="L819" s="60">
        <v>0</v>
      </c>
      <c r="M819" s="87">
        <v>0</v>
      </c>
      <c r="N819" s="29">
        <v>-552823.5294117647</v>
      </c>
      <c r="O819" s="29">
        <v>0</v>
      </c>
      <c r="P819" s="29">
        <v>552823.5294117647</v>
      </c>
      <c r="Q819" s="29">
        <v>3.3864544644797678E-11</v>
      </c>
      <c r="R819" s="22" t="str">
        <v>D8x</v>
      </c>
    </row>
    <row r="820" spans="1:22">
      <c r="A820" s="94"/>
      <c r="B820" s="60">
        <v>0</v>
      </c>
      <c r="C820" s="60">
        <v>0</v>
      </c>
      <c r="D820" s="60">
        <v>0</v>
      </c>
      <c r="E820" s="60">
        <v>0</v>
      </c>
      <c r="F820" s="60">
        <v>0</v>
      </c>
      <c r="G820" s="60">
        <v>0</v>
      </c>
      <c r="H820" s="60">
        <v>-3.3864544644797678E-11</v>
      </c>
      <c r="I820" s="60">
        <v>-552823.5294117647</v>
      </c>
      <c r="J820" s="60">
        <v>0</v>
      </c>
      <c r="K820" s="60">
        <v>0</v>
      </c>
      <c r="L820" s="60">
        <v>0</v>
      </c>
      <c r="M820" s="87">
        <v>0</v>
      </c>
      <c r="N820" s="29">
        <v>0</v>
      </c>
      <c r="O820" s="29">
        <v>0</v>
      </c>
      <c r="P820" s="29">
        <v>3.3864544644797678E-11</v>
      </c>
      <c r="Q820" s="29">
        <v>552823.5294117647</v>
      </c>
      <c r="R820" s="22" t="str">
        <v>D8y</v>
      </c>
    </row>
    <row r="822" spans="1:22">
      <c r="A822" s="83" t="s">
        <v>145</v>
      </c>
    </row>
    <row r="824" spans="1:22">
      <c r="C824" s="82" t="s">
        <v>33</v>
      </c>
      <c r="D824" s="82" t="s">
        <v>34</v>
      </c>
      <c r="E824" s="82" t="s">
        <v>35</v>
      </c>
      <c r="F824" s="82" t="s">
        <v>36</v>
      </c>
      <c r="G824" s="82" t="s">
        <v>42</v>
      </c>
      <c r="H824" s="82" t="s">
        <v>43</v>
      </c>
      <c r="I824" s="82" t="s">
        <v>47</v>
      </c>
      <c r="J824" s="82" t="s">
        <v>48</v>
      </c>
      <c r="K824" s="82" t="s">
        <v>52</v>
      </c>
      <c r="L824" s="82" t="s">
        <v>53</v>
      </c>
      <c r="M824" s="82" t="s">
        <v>56</v>
      </c>
      <c r="N824" s="82" t="s">
        <v>57</v>
      </c>
      <c r="O824" s="82" t="s">
        <v>62</v>
      </c>
      <c r="P824" s="82" t="s">
        <v>63</v>
      </c>
      <c r="Q824" s="82" t="s">
        <v>77</v>
      </c>
      <c r="R824" s="82" t="s">
        <v>76</v>
      </c>
    </row>
    <row r="825" spans="1:22">
      <c r="A825" s="84" t="s">
        <v>146</v>
      </c>
      <c r="B825" s="93" t="s">
        <v>121</v>
      </c>
      <c r="C825" s="26">
        <f t="array" ref="C825:R840">B805:Q820</f>
        <v>552823.5294117647</v>
      </c>
      <c r="D825" s="56">
        <v>0</v>
      </c>
      <c r="E825" s="26">
        <v>-552823.5294117647</v>
      </c>
      <c r="F825" s="56">
        <v>0</v>
      </c>
      <c r="G825" s="60">
        <v>0</v>
      </c>
      <c r="H825" s="60">
        <v>0</v>
      </c>
      <c r="I825" s="60">
        <v>0</v>
      </c>
      <c r="J825" s="60">
        <v>0</v>
      </c>
      <c r="K825" s="60">
        <v>0</v>
      </c>
      <c r="L825" s="60">
        <v>0</v>
      </c>
      <c r="M825" s="60">
        <v>0</v>
      </c>
      <c r="N825" s="60">
        <v>0</v>
      </c>
      <c r="O825" s="60">
        <v>0</v>
      </c>
      <c r="P825" s="60">
        <v>0</v>
      </c>
      <c r="Q825" s="60">
        <v>0</v>
      </c>
      <c r="R825" s="60">
        <v>0</v>
      </c>
      <c r="S825" s="22" t="str">
        <f t="array" ref="S825:S840">TRANSPOSE(C824:R824)</f>
        <v>D1x</v>
      </c>
      <c r="T825" s="95" t="s">
        <v>126</v>
      </c>
      <c r="U825" s="66">
        <v>0</v>
      </c>
      <c r="V825" s="22" t="str">
        <f t="array" ref="V825:V840">S825:S840</f>
        <v>D1x</v>
      </c>
    </row>
    <row r="826" spans="1:22">
      <c r="A826" s="84" t="s">
        <v>147</v>
      </c>
      <c r="B826" s="93"/>
      <c r="C826" s="56">
        <v>0</v>
      </c>
      <c r="D826" s="56">
        <v>0</v>
      </c>
      <c r="E826" s="56">
        <v>0</v>
      </c>
      <c r="F826" s="56">
        <v>0</v>
      </c>
      <c r="G826" s="60">
        <v>0</v>
      </c>
      <c r="H826" s="60">
        <v>0</v>
      </c>
      <c r="I826" s="60">
        <v>0</v>
      </c>
      <c r="J826" s="60">
        <v>0</v>
      </c>
      <c r="K826" s="60">
        <v>0</v>
      </c>
      <c r="L826" s="60">
        <v>0</v>
      </c>
      <c r="M826" s="60">
        <v>0</v>
      </c>
      <c r="N826" s="60">
        <v>0</v>
      </c>
      <c r="O826" s="60">
        <v>0</v>
      </c>
      <c r="P826" s="60">
        <v>0</v>
      </c>
      <c r="Q826" s="60">
        <v>0</v>
      </c>
      <c r="R826" s="60">
        <v>0</v>
      </c>
      <c r="S826" s="22" t="str">
        <v>D1y</v>
      </c>
      <c r="T826" s="95"/>
      <c r="U826" s="66">
        <v>0</v>
      </c>
      <c r="V826" s="22" t="str">
        <v>D1y</v>
      </c>
    </row>
    <row r="827" spans="1:22">
      <c r="A827" s="84" t="s">
        <v>148</v>
      </c>
      <c r="B827" s="93"/>
      <c r="C827" s="26">
        <v>-552823.5294117647</v>
      </c>
      <c r="D827" s="56">
        <v>0</v>
      </c>
      <c r="E827" s="29">
        <v>1301099.6920467992</v>
      </c>
      <c r="F827" s="29">
        <v>-195452.63322326978</v>
      </c>
      <c r="G827" s="29">
        <v>-552823.5294117647</v>
      </c>
      <c r="H827" s="56">
        <v>0</v>
      </c>
      <c r="I827" s="60">
        <v>0</v>
      </c>
      <c r="J827" s="60">
        <v>0</v>
      </c>
      <c r="K827" s="29">
        <v>-195452.63322326978</v>
      </c>
      <c r="L827" s="29">
        <v>195452.6332232698</v>
      </c>
      <c r="M827" s="29">
        <v>-2.0744547273878928E-27</v>
      </c>
      <c r="N827" s="29">
        <v>-3.3864544644797678E-11</v>
      </c>
      <c r="O827" s="60">
        <v>0</v>
      </c>
      <c r="P827" s="60">
        <v>0</v>
      </c>
      <c r="Q827" s="60">
        <v>0</v>
      </c>
      <c r="R827" s="60">
        <v>0</v>
      </c>
      <c r="S827" s="22" t="str">
        <v>D2x</v>
      </c>
      <c r="T827" s="95"/>
      <c r="U827" s="66">
        <v>0</v>
      </c>
      <c r="V827" s="22" t="str">
        <v>D2x</v>
      </c>
    </row>
    <row r="828" spans="1:22">
      <c r="A828" s="84" t="s">
        <v>149</v>
      </c>
      <c r="B828" s="93"/>
      <c r="C828" s="56">
        <v>0</v>
      </c>
      <c r="D828" s="56">
        <v>0</v>
      </c>
      <c r="E828" s="29">
        <v>-195452.63322326978</v>
      </c>
      <c r="F828" s="29">
        <v>748276.16263503453</v>
      </c>
      <c r="G828" s="56">
        <v>0</v>
      </c>
      <c r="H828" s="56">
        <v>0</v>
      </c>
      <c r="I828" s="60">
        <v>0</v>
      </c>
      <c r="J828" s="60">
        <v>0</v>
      </c>
      <c r="K828" s="29">
        <v>195452.6332232698</v>
      </c>
      <c r="L828" s="29">
        <v>-195452.63322326983</v>
      </c>
      <c r="M828" s="29">
        <v>-3.3864544644797678E-11</v>
      </c>
      <c r="N828" s="29">
        <v>-552823.5294117647</v>
      </c>
      <c r="O828" s="60">
        <v>0</v>
      </c>
      <c r="P828" s="60">
        <v>0</v>
      </c>
      <c r="Q828" s="60">
        <v>0</v>
      </c>
      <c r="R828" s="60">
        <v>0</v>
      </c>
      <c r="S828" s="22" t="str">
        <v>D2y</v>
      </c>
      <c r="T828" s="95"/>
      <c r="U828" s="66">
        <v>0</v>
      </c>
      <c r="V828" s="22" t="str">
        <v>D2y</v>
      </c>
    </row>
    <row r="829" spans="1:22">
      <c r="A829" s="84" t="s">
        <v>150</v>
      </c>
      <c r="B829" s="93"/>
      <c r="C829" s="60">
        <v>0</v>
      </c>
      <c r="D829" s="60">
        <v>0</v>
      </c>
      <c r="E829" s="29">
        <v>-552823.5294117647</v>
      </c>
      <c r="F829" s="56">
        <v>0</v>
      </c>
      <c r="G829" s="29">
        <v>1301099.6920467992</v>
      </c>
      <c r="H829" s="29">
        <v>-195452.63322326978</v>
      </c>
      <c r="I829" s="29">
        <v>-552823.5294117647</v>
      </c>
      <c r="J829" s="60">
        <v>0</v>
      </c>
      <c r="K829" s="60">
        <v>0</v>
      </c>
      <c r="L829" s="60">
        <v>0</v>
      </c>
      <c r="M829" s="29">
        <v>-195452.63322326978</v>
      </c>
      <c r="N829" s="29">
        <v>195452.6332232698</v>
      </c>
      <c r="O829" s="29">
        <v>-2.0744547273878928E-27</v>
      </c>
      <c r="P829" s="29">
        <v>-3.3864544644797678E-11</v>
      </c>
      <c r="Q829" s="60">
        <v>0</v>
      </c>
      <c r="R829" s="60">
        <v>0</v>
      </c>
      <c r="S829" s="22" t="str">
        <v>D3x</v>
      </c>
      <c r="T829" s="95"/>
      <c r="U829" s="76">
        <f>C447</f>
        <v>-6.4677058948712433E-4</v>
      </c>
      <c r="V829" s="22" t="str">
        <v>D3x</v>
      </c>
    </row>
    <row r="830" spans="1:22">
      <c r="A830" s="84" t="s">
        <v>151</v>
      </c>
      <c r="B830" s="93"/>
      <c r="C830" s="60">
        <v>0</v>
      </c>
      <c r="D830" s="60">
        <v>0</v>
      </c>
      <c r="E830" s="56">
        <v>0</v>
      </c>
      <c r="F830" s="56">
        <v>0</v>
      </c>
      <c r="G830" s="29">
        <v>-195452.63322326978</v>
      </c>
      <c r="H830" s="29">
        <v>748276.16263503453</v>
      </c>
      <c r="I830" s="60">
        <v>0</v>
      </c>
      <c r="J830" s="60">
        <v>0</v>
      </c>
      <c r="K830" s="60">
        <v>0</v>
      </c>
      <c r="L830" s="60">
        <v>0</v>
      </c>
      <c r="M830" s="29">
        <v>195452.6332232698</v>
      </c>
      <c r="N830" s="29">
        <v>-195452.63322326983</v>
      </c>
      <c r="O830" s="29">
        <v>-3.3864544644797678E-11</v>
      </c>
      <c r="P830" s="29">
        <v>-552823.5294117647</v>
      </c>
      <c r="Q830" s="60">
        <v>0</v>
      </c>
      <c r="R830" s="60">
        <v>0</v>
      </c>
      <c r="S830" s="22" t="str">
        <v>D3y</v>
      </c>
      <c r="T830" s="95"/>
      <c r="U830" s="76">
        <f t="shared" ref="U830:U832" si="21">C448</f>
        <v>-2.9215560632195061E-3</v>
      </c>
      <c r="V830" s="22" t="str">
        <v>D3y</v>
      </c>
    </row>
    <row r="831" spans="1:22">
      <c r="A831" s="84" t="s">
        <v>152</v>
      </c>
      <c r="B831" s="93"/>
      <c r="C831" s="60">
        <v>0</v>
      </c>
      <c r="D831" s="60">
        <v>0</v>
      </c>
      <c r="E831" s="60">
        <v>0</v>
      </c>
      <c r="F831" s="60">
        <v>0</v>
      </c>
      <c r="G831" s="29">
        <v>-552823.5294117647</v>
      </c>
      <c r="H831" s="60">
        <v>0</v>
      </c>
      <c r="I831" s="29">
        <v>748276.16263503442</v>
      </c>
      <c r="J831" s="29">
        <v>-195452.63322326978</v>
      </c>
      <c r="K831" s="60">
        <v>0</v>
      </c>
      <c r="L831" s="60">
        <v>0</v>
      </c>
      <c r="M831" s="60">
        <v>0</v>
      </c>
      <c r="N831" s="60">
        <v>0</v>
      </c>
      <c r="O831" s="29">
        <v>-195452.63322326978</v>
      </c>
      <c r="P831" s="29">
        <v>195452.6332232698</v>
      </c>
      <c r="Q831" s="29">
        <v>-2.0744547273878928E-27</v>
      </c>
      <c r="R831" s="29">
        <v>-3.3864544644797678E-11</v>
      </c>
      <c r="S831" s="22" t="str">
        <v>D4x</v>
      </c>
      <c r="T831" s="95"/>
      <c r="U831" s="76">
        <f t="shared" si="21"/>
        <v>-8.8979570121302349E-4</v>
      </c>
      <c r="V831" s="22" t="str">
        <v>D4x</v>
      </c>
    </row>
    <row r="832" spans="1:22">
      <c r="A832" s="84" t="s">
        <v>153</v>
      </c>
      <c r="B832" s="93"/>
      <c r="C832" s="60">
        <v>0</v>
      </c>
      <c r="D832" s="60">
        <v>0</v>
      </c>
      <c r="E832" s="60">
        <v>0</v>
      </c>
      <c r="F832" s="60">
        <v>0</v>
      </c>
      <c r="G832" s="60">
        <v>0</v>
      </c>
      <c r="H832" s="60">
        <v>0</v>
      </c>
      <c r="I832" s="29">
        <v>-195452.63322326978</v>
      </c>
      <c r="J832" s="29">
        <v>748276.16263503453</v>
      </c>
      <c r="K832" s="60">
        <v>0</v>
      </c>
      <c r="L832" s="60">
        <v>0</v>
      </c>
      <c r="M832" s="60">
        <v>0</v>
      </c>
      <c r="N832" s="60">
        <v>0</v>
      </c>
      <c r="O832" s="29">
        <v>195452.6332232698</v>
      </c>
      <c r="P832" s="29">
        <v>-195452.63322326983</v>
      </c>
      <c r="Q832" s="29">
        <v>-3.3864544644797678E-11</v>
      </c>
      <c r="R832" s="29">
        <v>-552823.5294117647</v>
      </c>
      <c r="S832" s="22" t="str">
        <v>D4y</v>
      </c>
      <c r="T832" s="95"/>
      <c r="U832" s="76">
        <f t="shared" si="21"/>
        <v>-5.7138561410620308E-3</v>
      </c>
      <c r="V832" s="22" t="str">
        <v>D4y</v>
      </c>
    </row>
    <row r="833" spans="1:22">
      <c r="A833" s="84" t="s">
        <v>154</v>
      </c>
      <c r="B833" s="93"/>
      <c r="C833" s="60">
        <v>0</v>
      </c>
      <c r="D833" s="60">
        <v>0</v>
      </c>
      <c r="E833" s="29">
        <v>-195452.63322326978</v>
      </c>
      <c r="F833" s="29">
        <v>195452.6332232698</v>
      </c>
      <c r="G833" s="60">
        <v>0</v>
      </c>
      <c r="H833" s="60">
        <v>0</v>
      </c>
      <c r="I833" s="60">
        <v>0</v>
      </c>
      <c r="J833" s="60">
        <v>0</v>
      </c>
      <c r="K833" s="29">
        <v>748276.16263503442</v>
      </c>
      <c r="L833" s="29">
        <v>-195452.6332232698</v>
      </c>
      <c r="M833" s="29">
        <v>-552823.5294117647</v>
      </c>
      <c r="N833" s="56">
        <v>0</v>
      </c>
      <c r="O833" s="60">
        <v>0</v>
      </c>
      <c r="P833" s="60">
        <v>0</v>
      </c>
      <c r="Q833" s="60">
        <v>0</v>
      </c>
      <c r="R833" s="60">
        <v>0</v>
      </c>
      <c r="S833" s="22" t="str">
        <v>D5x</v>
      </c>
      <c r="T833" s="95"/>
      <c r="U833" s="66">
        <v>0</v>
      </c>
      <c r="V833" s="22" t="str">
        <v>D5x</v>
      </c>
    </row>
    <row r="834" spans="1:22">
      <c r="A834" s="84" t="s">
        <v>155</v>
      </c>
      <c r="B834" s="93"/>
      <c r="C834" s="60">
        <v>0</v>
      </c>
      <c r="D834" s="60">
        <v>0</v>
      </c>
      <c r="E834" s="29">
        <v>195452.6332232698</v>
      </c>
      <c r="F834" s="29">
        <v>-195452.63322326983</v>
      </c>
      <c r="G834" s="60">
        <v>0</v>
      </c>
      <c r="H834" s="60">
        <v>0</v>
      </c>
      <c r="I834" s="60">
        <v>0</v>
      </c>
      <c r="J834" s="60">
        <v>0</v>
      </c>
      <c r="K834" s="29">
        <v>-195452.6332232698</v>
      </c>
      <c r="L834" s="29">
        <v>195452.63322326983</v>
      </c>
      <c r="M834" s="56">
        <v>0</v>
      </c>
      <c r="N834" s="56">
        <v>0</v>
      </c>
      <c r="O834" s="60">
        <v>0</v>
      </c>
      <c r="P834" s="60">
        <v>0</v>
      </c>
      <c r="Q834" s="60">
        <v>0</v>
      </c>
      <c r="R834" s="60">
        <v>0</v>
      </c>
      <c r="S834" s="22" t="str">
        <v>D5y</v>
      </c>
      <c r="T834" s="95"/>
      <c r="U834" s="66">
        <v>0</v>
      </c>
      <c r="V834" s="22" t="str">
        <v>D5y</v>
      </c>
    </row>
    <row r="835" spans="1:22">
      <c r="A835" s="84" t="s">
        <v>156</v>
      </c>
      <c r="B835" s="93"/>
      <c r="C835" s="60">
        <v>0</v>
      </c>
      <c r="D835" s="60">
        <v>0</v>
      </c>
      <c r="E835" s="29">
        <v>-2.0744547273878928E-27</v>
      </c>
      <c r="F835" s="29">
        <v>-3.3864544644797678E-11</v>
      </c>
      <c r="G835" s="29">
        <v>-195452.63322326978</v>
      </c>
      <c r="H835" s="29">
        <v>195452.6332232698</v>
      </c>
      <c r="I835" s="60">
        <v>0</v>
      </c>
      <c r="J835" s="60">
        <v>0</v>
      </c>
      <c r="K835" s="29">
        <v>-552823.5294117647</v>
      </c>
      <c r="L835" s="56">
        <v>0</v>
      </c>
      <c r="M835" s="29">
        <v>1301099.6920467992</v>
      </c>
      <c r="N835" s="29">
        <v>-195452.63322326978</v>
      </c>
      <c r="O835" s="29">
        <v>-552823.5294117647</v>
      </c>
      <c r="P835" s="56">
        <v>0</v>
      </c>
      <c r="Q835" s="60">
        <v>0</v>
      </c>
      <c r="R835" s="60">
        <v>0</v>
      </c>
      <c r="S835" s="22" t="str">
        <v>D6x</v>
      </c>
      <c r="T835" s="95"/>
      <c r="U835" s="76">
        <f>C451</f>
        <v>6.4677058948712455E-4</v>
      </c>
      <c r="V835" s="22" t="str">
        <v>D6x</v>
      </c>
    </row>
    <row r="836" spans="1:22">
      <c r="A836" s="84" t="s">
        <v>157</v>
      </c>
      <c r="B836" s="93"/>
      <c r="C836" s="60">
        <v>0</v>
      </c>
      <c r="D836" s="60">
        <v>0</v>
      </c>
      <c r="E836" s="29">
        <v>-3.3864544644797678E-11</v>
      </c>
      <c r="F836" s="29">
        <v>-552823.5294117647</v>
      </c>
      <c r="G836" s="29">
        <v>195452.6332232698</v>
      </c>
      <c r="H836" s="29">
        <v>-195452.63322326983</v>
      </c>
      <c r="I836" s="60">
        <v>0</v>
      </c>
      <c r="J836" s="60">
        <v>0</v>
      </c>
      <c r="K836" s="56">
        <v>0</v>
      </c>
      <c r="L836" s="56">
        <v>0</v>
      </c>
      <c r="M836" s="29">
        <v>-195452.63322326978</v>
      </c>
      <c r="N836" s="29">
        <v>748276.16263503453</v>
      </c>
      <c r="O836" s="56">
        <v>0</v>
      </c>
      <c r="P836" s="56">
        <v>0</v>
      </c>
      <c r="Q836" s="60">
        <v>0</v>
      </c>
      <c r="R836" s="60">
        <v>0</v>
      </c>
      <c r="S836" s="22" t="str">
        <v>D6y</v>
      </c>
      <c r="T836" s="95"/>
      <c r="U836" s="76">
        <f t="shared" ref="U836:U840" si="22">C452</f>
        <v>-4.8605022345179805E-4</v>
      </c>
      <c r="V836" s="22" t="str">
        <v>D6y</v>
      </c>
    </row>
    <row r="837" spans="1:22">
      <c r="A837" s="84" t="s">
        <v>158</v>
      </c>
      <c r="B837" s="93"/>
      <c r="C837" s="60">
        <v>0</v>
      </c>
      <c r="D837" s="60">
        <v>0</v>
      </c>
      <c r="E837" s="60">
        <v>0</v>
      </c>
      <c r="F837" s="60">
        <v>0</v>
      </c>
      <c r="G837" s="29">
        <v>-2.0744547273878928E-27</v>
      </c>
      <c r="H837" s="29">
        <v>-3.3864544644797678E-11</v>
      </c>
      <c r="I837" s="29">
        <v>-195452.63322326978</v>
      </c>
      <c r="J837" s="29">
        <v>195452.6332232698</v>
      </c>
      <c r="K837" s="60">
        <v>0</v>
      </c>
      <c r="L837" s="60">
        <v>0</v>
      </c>
      <c r="M837" s="29">
        <v>-552823.5294117647</v>
      </c>
      <c r="N837" s="29">
        <v>0</v>
      </c>
      <c r="O837" s="29">
        <v>1301099.6920467992</v>
      </c>
      <c r="P837" s="29">
        <v>-195452.63322326978</v>
      </c>
      <c r="Q837" s="29">
        <v>-552823.5294117647</v>
      </c>
      <c r="R837" s="29">
        <v>0</v>
      </c>
      <c r="S837" s="22" t="str">
        <v>D7x</v>
      </c>
      <c r="T837" s="95"/>
      <c r="U837" s="76">
        <f t="shared" si="22"/>
        <v>8.8979570121302371E-4</v>
      </c>
      <c r="V837" s="22" t="str">
        <v>D7x</v>
      </c>
    </row>
    <row r="838" spans="1:22">
      <c r="A838" s="84" t="s">
        <v>159</v>
      </c>
      <c r="B838" s="93"/>
      <c r="C838" s="60">
        <v>0</v>
      </c>
      <c r="D838" s="60">
        <v>0</v>
      </c>
      <c r="E838" s="60">
        <v>0</v>
      </c>
      <c r="F838" s="60">
        <v>0</v>
      </c>
      <c r="G838" s="29">
        <v>-3.3864544644797678E-11</v>
      </c>
      <c r="H838" s="29">
        <v>-552823.5294117647</v>
      </c>
      <c r="I838" s="29">
        <v>195452.6332232698</v>
      </c>
      <c r="J838" s="29">
        <v>-195452.63322326983</v>
      </c>
      <c r="K838" s="60">
        <v>0</v>
      </c>
      <c r="L838" s="60">
        <v>0</v>
      </c>
      <c r="M838" s="56">
        <v>0</v>
      </c>
      <c r="N838" s="29">
        <v>0</v>
      </c>
      <c r="O838" s="29">
        <v>-195452.63322326978</v>
      </c>
      <c r="P838" s="29">
        <v>748276.16263503453</v>
      </c>
      <c r="Q838" s="29">
        <v>0</v>
      </c>
      <c r="R838" s="29">
        <v>0</v>
      </c>
      <c r="S838" s="22" t="str">
        <v>D7y</v>
      </c>
      <c r="T838" s="95"/>
      <c r="U838" s="76">
        <f t="shared" si="22"/>
        <v>-3.2468859206359777E-3</v>
      </c>
      <c r="V838" s="22" t="str">
        <v>D7y</v>
      </c>
    </row>
    <row r="839" spans="1:22">
      <c r="A839" s="84" t="s">
        <v>160</v>
      </c>
      <c r="B839" s="93"/>
      <c r="C839" s="60">
        <v>0</v>
      </c>
      <c r="D839" s="60">
        <v>0</v>
      </c>
      <c r="E839" s="60">
        <v>0</v>
      </c>
      <c r="F839" s="60">
        <v>0</v>
      </c>
      <c r="G839" s="60">
        <v>0</v>
      </c>
      <c r="H839" s="60">
        <v>0</v>
      </c>
      <c r="I839" s="60">
        <v>-2.0744547273878928E-27</v>
      </c>
      <c r="J839" s="60">
        <v>-3.3864544644797678E-11</v>
      </c>
      <c r="K839" s="60">
        <v>0</v>
      </c>
      <c r="L839" s="60">
        <v>0</v>
      </c>
      <c r="M839" s="60">
        <v>0</v>
      </c>
      <c r="N839" s="29">
        <v>0</v>
      </c>
      <c r="O839" s="29">
        <v>-552823.5294117647</v>
      </c>
      <c r="P839" s="29">
        <v>0</v>
      </c>
      <c r="Q839" s="29">
        <v>552823.5294117647</v>
      </c>
      <c r="R839" s="29">
        <v>3.3864544644797678E-11</v>
      </c>
      <c r="S839" s="22" t="str">
        <v>D8x</v>
      </c>
      <c r="T839" s="95"/>
      <c r="U839" s="76">
        <f t="shared" si="22"/>
        <v>8.8979570121302371E-4</v>
      </c>
      <c r="V839" s="22" t="str">
        <v>D8x</v>
      </c>
    </row>
    <row r="840" spans="1:22">
      <c r="A840" s="84" t="s">
        <v>161</v>
      </c>
      <c r="B840" s="93"/>
      <c r="C840" s="60">
        <v>0</v>
      </c>
      <c r="D840" s="60">
        <v>0</v>
      </c>
      <c r="E840" s="60">
        <v>0</v>
      </c>
      <c r="F840" s="60">
        <v>0</v>
      </c>
      <c r="G840" s="60">
        <v>0</v>
      </c>
      <c r="H840" s="60">
        <v>0</v>
      </c>
      <c r="I840" s="60">
        <v>-3.3864544644797678E-11</v>
      </c>
      <c r="J840" s="60">
        <v>-552823.5294117647</v>
      </c>
      <c r="K840" s="60">
        <v>0</v>
      </c>
      <c r="L840" s="60">
        <v>0</v>
      </c>
      <c r="M840" s="60">
        <v>0</v>
      </c>
      <c r="N840" s="29">
        <v>0</v>
      </c>
      <c r="O840" s="29">
        <v>0</v>
      </c>
      <c r="P840" s="29">
        <v>0</v>
      </c>
      <c r="Q840" s="29">
        <v>3.3864544644797678E-11</v>
      </c>
      <c r="R840" s="29">
        <v>552823.5294117647</v>
      </c>
      <c r="S840" s="22" t="str">
        <v>D8y</v>
      </c>
      <c r="T840" s="95"/>
      <c r="U840" s="76">
        <f t="shared" si="22"/>
        <v>-5.7961608867526035E-3</v>
      </c>
      <c r="V840" s="22" t="str">
        <v>D8y</v>
      </c>
    </row>
    <row r="842" spans="1:22">
      <c r="E842" s="121" t="s">
        <v>162</v>
      </c>
      <c r="F842" s="121"/>
      <c r="G842" s="122" t="s">
        <v>167</v>
      </c>
      <c r="H842" s="122" t="s">
        <v>189</v>
      </c>
    </row>
    <row r="843" spans="1:22">
      <c r="A843" s="84" t="s">
        <v>146</v>
      </c>
      <c r="B843" s="93" t="s">
        <v>121</v>
      </c>
      <c r="C843" s="66">
        <f t="array" ref="C843:C858">MMULT(C825:R840,U825:U840)</f>
        <v>0</v>
      </c>
      <c r="D843" t="s">
        <v>16</v>
      </c>
      <c r="E843" s="66" t="str">
        <f t="array" ref="E843:E858">A843:A858</f>
        <v>F1x</v>
      </c>
      <c r="F843" s="117">
        <f>C843</f>
        <v>0</v>
      </c>
      <c r="G843" s="47">
        <v>0</v>
      </c>
      <c r="H843" s="120">
        <v>0</v>
      </c>
    </row>
    <row r="844" spans="1:22">
      <c r="A844" s="84" t="s">
        <v>147</v>
      </c>
      <c r="B844" s="93"/>
      <c r="C844" s="66">
        <v>0</v>
      </c>
      <c r="D844" t="s">
        <v>16</v>
      </c>
      <c r="E844" s="66" t="str">
        <v>F1y</v>
      </c>
      <c r="F844" s="117">
        <f>C844-B405</f>
        <v>43.35</v>
      </c>
      <c r="G844" s="47">
        <v>43.35</v>
      </c>
      <c r="H844" s="120">
        <f>ABS((F844-G844)/F844)</f>
        <v>0</v>
      </c>
    </row>
    <row r="845" spans="1:22">
      <c r="A845" s="84" t="s">
        <v>148</v>
      </c>
      <c r="B845" s="93"/>
      <c r="C845" s="66">
        <v>357.54999999999967</v>
      </c>
      <c r="D845" t="s">
        <v>16</v>
      </c>
      <c r="E845" s="66" t="str">
        <v>F2x</v>
      </c>
      <c r="F845" s="117">
        <f>C845</f>
        <v>357.54999999999967</v>
      </c>
      <c r="G845" s="47">
        <v>357.55</v>
      </c>
      <c r="H845" s="120">
        <f t="shared" ref="H845:H851" si="23">ABS((F845-G845)/F845)</f>
        <v>9.5388201136861536E-16</v>
      </c>
    </row>
    <row r="846" spans="1:22">
      <c r="A846" s="84" t="s">
        <v>149</v>
      </c>
      <c r="B846" s="93"/>
      <c r="C846" s="66">
        <v>268.69999999999987</v>
      </c>
      <c r="D846" t="s">
        <v>16</v>
      </c>
      <c r="E846" s="66" t="str">
        <v>F2y</v>
      </c>
      <c r="F846" s="117">
        <f>C846-B407</f>
        <v>312.0499999999999</v>
      </c>
      <c r="G846" s="47">
        <v>312.05</v>
      </c>
      <c r="H846" s="120">
        <f t="shared" si="23"/>
        <v>3.6432250511653922E-16</v>
      </c>
    </row>
    <row r="847" spans="1:22">
      <c r="A847" s="84" t="s">
        <v>150</v>
      </c>
      <c r="B847" s="93"/>
      <c r="C847" s="47">
        <v>5.3110894355134063E-14</v>
      </c>
      <c r="D847" t="s">
        <v>16</v>
      </c>
      <c r="E847" s="66" t="str">
        <v>F3x</v>
      </c>
      <c r="F847" s="117">
        <f>C847</f>
        <v>5.3110894355134063E-14</v>
      </c>
      <c r="G847" s="47">
        <v>0</v>
      </c>
      <c r="H847" s="120">
        <v>0</v>
      </c>
    </row>
    <row r="848" spans="1:22">
      <c r="A848" s="84" t="s">
        <v>151</v>
      </c>
      <c r="B848" s="93"/>
      <c r="C848" s="85">
        <v>-43.350000000000136</v>
      </c>
      <c r="D848" t="s">
        <v>16</v>
      </c>
      <c r="E848" s="66" t="str">
        <v>F3y</v>
      </c>
      <c r="F848" s="117">
        <f>C848-F405</f>
        <v>-1.3500311979441904E-13</v>
      </c>
      <c r="G848" s="47">
        <v>0</v>
      </c>
      <c r="H848" s="120">
        <v>0</v>
      </c>
    </row>
    <row r="849" spans="1:8">
      <c r="A849" s="84" t="s">
        <v>152</v>
      </c>
      <c r="B849" s="93"/>
      <c r="C849" s="47">
        <v>-1.4477616404698445E-13</v>
      </c>
      <c r="D849" t="s">
        <v>16</v>
      </c>
      <c r="E849" s="66" t="str">
        <v>F4x</v>
      </c>
      <c r="F849" s="117">
        <f>C849</f>
        <v>-1.4477616404698445E-13</v>
      </c>
      <c r="G849" s="47">
        <v>0</v>
      </c>
      <c r="H849" s="120">
        <v>0</v>
      </c>
    </row>
    <row r="850" spans="1:8">
      <c r="A850" s="84" t="s">
        <v>153</v>
      </c>
      <c r="B850" s="93"/>
      <c r="C850" s="85">
        <v>-88.849999999999</v>
      </c>
      <c r="D850" t="s">
        <v>16</v>
      </c>
      <c r="E850" s="66" t="str">
        <v>F4y</v>
      </c>
      <c r="F850" s="117">
        <f>C850-B417</f>
        <v>9.9475983006414026E-13</v>
      </c>
      <c r="G850" s="47">
        <v>0</v>
      </c>
      <c r="H850" s="120">
        <v>0</v>
      </c>
    </row>
    <row r="851" spans="1:8">
      <c r="A851" s="84" t="s">
        <v>154</v>
      </c>
      <c r="B851" s="93"/>
      <c r="C851" s="66">
        <v>-357.54999999999978</v>
      </c>
      <c r="D851" t="s">
        <v>16</v>
      </c>
      <c r="E851" s="66" t="str">
        <v>F5x</v>
      </c>
      <c r="F851" s="117">
        <f>C851</f>
        <v>-357.54999999999978</v>
      </c>
      <c r="G851" s="47">
        <v>-357.55</v>
      </c>
      <c r="H851" s="120">
        <f t="shared" si="23"/>
        <v>6.3592134091240998E-16</v>
      </c>
    </row>
    <row r="852" spans="1:8">
      <c r="A852" s="84" t="s">
        <v>155</v>
      </c>
      <c r="B852" s="93"/>
      <c r="C852" s="66">
        <v>0</v>
      </c>
      <c r="D852" t="s">
        <v>16</v>
      </c>
      <c r="E852" s="66" t="str">
        <v>F5y</v>
      </c>
      <c r="F852" s="117">
        <f>C852</f>
        <v>0</v>
      </c>
      <c r="G852" s="47">
        <v>0</v>
      </c>
      <c r="H852" s="120">
        <v>0</v>
      </c>
    </row>
    <row r="853" spans="1:8">
      <c r="A853" s="84" t="s">
        <v>156</v>
      </c>
      <c r="B853" s="93"/>
      <c r="C853" s="47">
        <v>1.1368683772161603E-13</v>
      </c>
      <c r="D853" t="s">
        <v>16</v>
      </c>
      <c r="E853" s="66" t="str">
        <v>F6x</v>
      </c>
      <c r="F853" s="117">
        <f>C853</f>
        <v>1.1368683772161603E-13</v>
      </c>
      <c r="G853" s="47">
        <v>0</v>
      </c>
      <c r="H853" s="120">
        <v>0</v>
      </c>
    </row>
    <row r="854" spans="1:8">
      <c r="A854" s="84" t="s">
        <v>157</v>
      </c>
      <c r="B854" s="93"/>
      <c r="C854" s="85">
        <v>-45.500000000000057</v>
      </c>
      <c r="D854" t="s">
        <v>16</v>
      </c>
      <c r="E854" s="66" t="str">
        <v>F6y</v>
      </c>
      <c r="F854" s="117">
        <f>C854-B418</f>
        <v>-5.6843418860808015E-14</v>
      </c>
      <c r="G854" s="47">
        <v>0</v>
      </c>
      <c r="H854" s="120">
        <v>0</v>
      </c>
    </row>
    <row r="855" spans="1:8">
      <c r="A855" s="84" t="s">
        <v>158</v>
      </c>
      <c r="B855" s="93"/>
      <c r="C855" s="47">
        <v>1.7053025658242404E-13</v>
      </c>
      <c r="D855" t="s">
        <v>16</v>
      </c>
      <c r="E855" s="66" t="str">
        <v>F7x</v>
      </c>
      <c r="F855" s="117">
        <f>C855</f>
        <v>1.7053025658242404E-13</v>
      </c>
      <c r="G855" s="47">
        <v>0</v>
      </c>
      <c r="H855" s="120">
        <v>0</v>
      </c>
    </row>
    <row r="856" spans="1:8">
      <c r="A856" s="84" t="s">
        <v>159</v>
      </c>
      <c r="B856" s="93"/>
      <c r="C856" s="85">
        <v>-45.5</v>
      </c>
      <c r="D856" t="s">
        <v>16</v>
      </c>
      <c r="E856" s="66" t="str">
        <v>F7y</v>
      </c>
      <c r="F856" s="117">
        <f>C856-B419</f>
        <v>0</v>
      </c>
      <c r="G856" s="47">
        <v>0</v>
      </c>
      <c r="H856" s="120">
        <v>0</v>
      </c>
    </row>
    <row r="857" spans="1:8">
      <c r="A857" s="84" t="s">
        <v>160</v>
      </c>
      <c r="B857" s="93"/>
      <c r="C857" s="47">
        <v>-2.5754092535439591E-14</v>
      </c>
      <c r="D857" t="s">
        <v>16</v>
      </c>
      <c r="E857" s="66" t="str">
        <v>F8x</v>
      </c>
      <c r="F857" s="117">
        <f>C857</f>
        <v>-2.5754092535439591E-14</v>
      </c>
      <c r="G857" s="47">
        <v>0</v>
      </c>
      <c r="H857" s="120">
        <v>0</v>
      </c>
    </row>
    <row r="858" spans="1:8">
      <c r="A858" s="84" t="s">
        <v>161</v>
      </c>
      <c r="B858" s="93"/>
      <c r="C858" s="85">
        <v>-45.500000000000455</v>
      </c>
      <c r="D858" t="s">
        <v>16</v>
      </c>
      <c r="E858" s="66" t="str">
        <v>F8y</v>
      </c>
      <c r="F858" s="117">
        <f>C858-B420</f>
        <v>-4.5474735088646412E-13</v>
      </c>
      <c r="G858" s="47">
        <v>0</v>
      </c>
      <c r="H858" s="120">
        <v>0</v>
      </c>
    </row>
    <row r="860" spans="1:8">
      <c r="A860" s="89"/>
      <c r="B860" s="5"/>
      <c r="C860" s="5"/>
      <c r="D860" s="5"/>
    </row>
    <row r="861" spans="1:8" s="105" customFormat="1">
      <c r="A861" s="106" t="s">
        <v>168</v>
      </c>
      <c r="B861" s="104"/>
      <c r="C861" s="104"/>
      <c r="D861" s="104"/>
    </row>
    <row r="862" spans="1:8" s="112" customFormat="1">
      <c r="A862" s="115"/>
      <c r="B862" s="114"/>
      <c r="C862" s="114"/>
      <c r="D862" s="113"/>
    </row>
    <row r="863" spans="1:8">
      <c r="A863" s="90" t="str">
        <f t="array" ref="A863:A878">A843:A858</f>
        <v>F1x</v>
      </c>
      <c r="B863" s="100"/>
      <c r="C863" s="103">
        <f>B404</f>
        <v>0</v>
      </c>
      <c r="D863" s="5"/>
      <c r="E863" s="66" t="s">
        <v>180</v>
      </c>
      <c r="F863" s="66" t="s">
        <v>174</v>
      </c>
      <c r="G863" s="66" t="s">
        <v>179</v>
      </c>
    </row>
    <row r="864" spans="1:8">
      <c r="A864" s="90" t="str">
        <v>F1y</v>
      </c>
      <c r="B864" s="100"/>
      <c r="C864" s="103">
        <f>-B405</f>
        <v>43.35</v>
      </c>
      <c r="D864" s="5"/>
      <c r="E864" s="66" t="s">
        <v>181</v>
      </c>
      <c r="F864" s="66">
        <v>0</v>
      </c>
      <c r="G864" s="66">
        <v>0</v>
      </c>
    </row>
    <row r="865" spans="1:7">
      <c r="A865" s="90" t="str">
        <v>F2x</v>
      </c>
      <c r="B865" s="100"/>
      <c r="C865" s="103">
        <f>B406</f>
        <v>0</v>
      </c>
      <c r="D865" s="5"/>
      <c r="E865" s="66" t="s">
        <v>182</v>
      </c>
      <c r="F865" s="66">
        <v>0</v>
      </c>
      <c r="G865" s="47">
        <f>C864</f>
        <v>43.35</v>
      </c>
    </row>
    <row r="866" spans="1:7">
      <c r="A866" s="90" t="str">
        <v>F2y</v>
      </c>
      <c r="B866" s="100"/>
      <c r="C866" s="103">
        <f>B407</f>
        <v>-43.35</v>
      </c>
      <c r="D866" s="5"/>
      <c r="E866" s="66" t="s">
        <v>184</v>
      </c>
      <c r="F866" s="66">
        <f>A900</f>
        <v>3.4</v>
      </c>
      <c r="G866" s="47">
        <f>C866</f>
        <v>-43.35</v>
      </c>
    </row>
    <row r="867" spans="1:7">
      <c r="A867" s="90" t="str">
        <v>F3x</v>
      </c>
      <c r="B867" s="100"/>
      <c r="C867" s="103">
        <f>F404</f>
        <v>0</v>
      </c>
      <c r="D867" s="5"/>
      <c r="E867" s="116" t="s">
        <v>183</v>
      </c>
      <c r="F867" s="66">
        <f>F866</f>
        <v>3.4</v>
      </c>
      <c r="G867" s="66">
        <f>0</f>
        <v>0</v>
      </c>
    </row>
    <row r="868" spans="1:7">
      <c r="A868" s="90" t="str">
        <v>F3y</v>
      </c>
      <c r="B868" s="100"/>
      <c r="C868" s="103">
        <f>-F405</f>
        <v>43.35</v>
      </c>
      <c r="D868" s="5"/>
      <c r="E868" s="116" t="s">
        <v>185</v>
      </c>
      <c r="F868" s="66">
        <f>A907</f>
        <v>6.8</v>
      </c>
      <c r="G868" s="66">
        <v>0</v>
      </c>
    </row>
    <row r="869" spans="1:7">
      <c r="A869" s="90" t="str">
        <v>F4x</v>
      </c>
      <c r="B869" s="100"/>
      <c r="C869" s="103">
        <f>F406</f>
        <v>0</v>
      </c>
      <c r="D869" s="5"/>
      <c r="E869" s="66" t="s">
        <v>186</v>
      </c>
      <c r="F869" s="118">
        <f>A907</f>
        <v>6.8</v>
      </c>
      <c r="G869" s="47">
        <f>C868</f>
        <v>43.35</v>
      </c>
    </row>
    <row r="870" spans="1:7">
      <c r="A870" s="90" t="str">
        <v>F4y</v>
      </c>
      <c r="B870" s="100"/>
      <c r="C870" s="103">
        <f>F407</f>
        <v>-43.35</v>
      </c>
      <c r="D870" s="5"/>
      <c r="E870" s="66" t="s">
        <v>187</v>
      </c>
      <c r="F870" s="66">
        <f>A915</f>
        <v>10.199999999999999</v>
      </c>
      <c r="G870" s="47">
        <f>C870</f>
        <v>-43.35</v>
      </c>
    </row>
    <row r="871" spans="1:7">
      <c r="A871" s="90" t="str">
        <v>F5x</v>
      </c>
      <c r="B871" s="100"/>
      <c r="C871" s="103">
        <v>0</v>
      </c>
      <c r="D871" s="5"/>
      <c r="E871" s="66" t="s">
        <v>188</v>
      </c>
      <c r="F871" s="66">
        <f>F870</f>
        <v>10.199999999999999</v>
      </c>
      <c r="G871" s="119">
        <f>C871</f>
        <v>0</v>
      </c>
    </row>
    <row r="872" spans="1:7">
      <c r="A872" s="90" t="str">
        <v>F5y</v>
      </c>
      <c r="B872" s="100"/>
      <c r="C872" s="103">
        <v>0</v>
      </c>
      <c r="D872" s="5"/>
    </row>
    <row r="873" spans="1:7">
      <c r="A873" s="90" t="str">
        <v>F6x</v>
      </c>
      <c r="B873" s="100"/>
      <c r="C873" s="103">
        <f>C853</f>
        <v>1.1368683772161603E-13</v>
      </c>
      <c r="D873" s="5"/>
    </row>
    <row r="874" spans="1:7">
      <c r="A874" s="90" t="str">
        <v>F6y</v>
      </c>
      <c r="B874" s="100"/>
      <c r="C874" s="103">
        <f>C854-B418</f>
        <v>-5.6843418860808015E-14</v>
      </c>
      <c r="D874" s="5"/>
    </row>
    <row r="875" spans="1:7">
      <c r="A875" s="90" t="str">
        <v>F7x</v>
      </c>
      <c r="B875" s="100"/>
      <c r="C875" s="103">
        <f>C855</f>
        <v>1.7053025658242404E-13</v>
      </c>
      <c r="D875" s="5"/>
    </row>
    <row r="876" spans="1:7">
      <c r="A876" s="90" t="str">
        <v>F7y</v>
      </c>
      <c r="B876" s="100"/>
      <c r="C876" s="103">
        <f>C856-B412</f>
        <v>0</v>
      </c>
      <c r="D876" s="5"/>
    </row>
    <row r="877" spans="1:7">
      <c r="A877" s="90" t="str">
        <v>F8x</v>
      </c>
      <c r="B877" s="100"/>
      <c r="C877" s="103">
        <f>C857</f>
        <v>-2.5754092535439591E-14</v>
      </c>
      <c r="D877" s="5"/>
    </row>
    <row r="878" spans="1:7">
      <c r="A878" s="90" t="str">
        <v>F8y</v>
      </c>
      <c r="B878" s="100"/>
      <c r="C878" s="103">
        <f>C858-B420</f>
        <v>-4.5474735088646412E-13</v>
      </c>
      <c r="D878" s="5"/>
    </row>
    <row r="879" spans="1:7">
      <c r="A879" s="90"/>
      <c r="B879" s="91"/>
      <c r="C879" s="103"/>
      <c r="D879" s="5"/>
    </row>
    <row r="880" spans="1:7">
      <c r="A880" s="90"/>
      <c r="B880" s="91"/>
      <c r="C880" s="103"/>
      <c r="D880" s="5"/>
    </row>
    <row r="881" spans="1:6">
      <c r="A881" s="90"/>
      <c r="B881" s="91"/>
      <c r="C881" s="103"/>
      <c r="D881" s="5"/>
    </row>
    <row r="882" spans="1:6">
      <c r="A882" s="90"/>
      <c r="B882" s="91"/>
      <c r="C882" s="103"/>
      <c r="D882" s="5"/>
    </row>
    <row r="883" spans="1:6">
      <c r="A883" s="90"/>
      <c r="B883" s="91"/>
      <c r="C883" s="103"/>
      <c r="D883" s="5"/>
    </row>
    <row r="884" spans="1:6">
      <c r="A884" s="90"/>
      <c r="B884" s="91"/>
      <c r="C884" s="103"/>
      <c r="D884" s="5"/>
    </row>
    <row r="886" spans="1:6" s="105" customFormat="1">
      <c r="A886" s="32" t="s">
        <v>169</v>
      </c>
    </row>
    <row r="887" spans="1:6">
      <c r="A887" t="s">
        <v>177</v>
      </c>
    </row>
    <row r="888" spans="1:6">
      <c r="A888" t="s">
        <v>170</v>
      </c>
      <c r="B888" t="s">
        <v>171</v>
      </c>
      <c r="E888" s="111" t="s">
        <v>169</v>
      </c>
      <c r="F888" s="111"/>
    </row>
    <row r="889" spans="1:6">
      <c r="B889">
        <f>$C$864*(0.5*$F$18)-0.5*$F$19*(0.5*$F$18)^2</f>
        <v>36.847500000000011</v>
      </c>
      <c r="C889" t="s">
        <v>172</v>
      </c>
      <c r="E889" s="66" t="s">
        <v>178</v>
      </c>
      <c r="F889" s="66" t="s">
        <v>175</v>
      </c>
    </row>
    <row r="890" spans="1:6">
      <c r="A890" t="s">
        <v>173</v>
      </c>
      <c r="E890" s="66">
        <f>A892</f>
        <v>0</v>
      </c>
      <c r="F890" s="66">
        <f>B892</f>
        <v>0</v>
      </c>
    </row>
    <row r="891" spans="1:6">
      <c r="A891" s="66" t="s">
        <v>174</v>
      </c>
      <c r="B891" s="107" t="s">
        <v>175</v>
      </c>
      <c r="C891" s="107"/>
      <c r="E891" s="66">
        <f t="shared" ref="E891:F891" si="24">A893</f>
        <v>0.5</v>
      </c>
      <c r="F891" s="66">
        <f t="shared" si="24"/>
        <v>18.487500000000001</v>
      </c>
    </row>
    <row r="892" spans="1:6">
      <c r="A892" s="66">
        <f>0</f>
        <v>0</v>
      </c>
      <c r="B892" s="108">
        <v>0</v>
      </c>
      <c r="C892" s="109"/>
      <c r="E892" s="66">
        <f t="shared" ref="E892:F892" si="25">A894</f>
        <v>1</v>
      </c>
      <c r="F892" s="66">
        <f t="shared" si="25"/>
        <v>30.6</v>
      </c>
    </row>
    <row r="893" spans="1:6">
      <c r="A893" s="66">
        <v>0.5</v>
      </c>
      <c r="B893" s="108">
        <f>$C$864*A893-0.5*$F$19*A893^2</f>
        <v>18.487500000000001</v>
      </c>
      <c r="C893" s="109"/>
      <c r="E893" s="66">
        <f t="shared" ref="E893:F893" si="26">A895</f>
        <v>1.5</v>
      </c>
      <c r="F893" s="66">
        <f t="shared" si="26"/>
        <v>36.337500000000006</v>
      </c>
    </row>
    <row r="894" spans="1:6">
      <c r="A894" s="66">
        <v>1</v>
      </c>
      <c r="B894" s="108">
        <f>$C$864*A894-0.5*$F$19*A894^2</f>
        <v>30.6</v>
      </c>
      <c r="C894" s="109"/>
      <c r="E894" s="66">
        <f t="shared" ref="E894:F894" si="27">A896</f>
        <v>1.7</v>
      </c>
      <c r="F894" s="66">
        <f t="shared" si="27"/>
        <v>36.847500000000011</v>
      </c>
    </row>
    <row r="895" spans="1:6">
      <c r="A895" s="66">
        <v>1.5</v>
      </c>
      <c r="B895" s="108">
        <f>$C$864*A895-0.5*$F$19*A895^2</f>
        <v>36.337500000000006</v>
      </c>
      <c r="C895" s="109"/>
      <c r="E895" s="66">
        <f t="shared" ref="E895:F895" si="28">A897</f>
        <v>2</v>
      </c>
      <c r="F895" s="66">
        <f t="shared" si="28"/>
        <v>35.700000000000003</v>
      </c>
    </row>
    <row r="896" spans="1:6">
      <c r="A896" s="66">
        <f>F18/2</f>
        <v>1.7</v>
      </c>
      <c r="B896" s="108">
        <f>B889</f>
        <v>36.847500000000011</v>
      </c>
      <c r="C896" s="109"/>
      <c r="E896" s="66">
        <f t="shared" ref="E896:F896" si="29">A898</f>
        <v>2.5</v>
      </c>
      <c r="F896" s="66">
        <f t="shared" si="29"/>
        <v>28.6875</v>
      </c>
    </row>
    <row r="897" spans="1:6">
      <c r="A897" s="66">
        <v>2</v>
      </c>
      <c r="B897" s="108">
        <f>$C$864*A897-0.5*$F$19*A897^2</f>
        <v>35.700000000000003</v>
      </c>
      <c r="C897" s="109"/>
      <c r="E897" s="66">
        <f t="shared" ref="E897:F897" si="30">A899</f>
        <v>3</v>
      </c>
      <c r="F897" s="66">
        <f t="shared" si="30"/>
        <v>15.300000000000011</v>
      </c>
    </row>
    <row r="898" spans="1:6">
      <c r="A898" s="66">
        <v>2.5</v>
      </c>
      <c r="B898" s="108">
        <f>$C$864*A898-0.5*$F$19*A898^2</f>
        <v>28.6875</v>
      </c>
      <c r="C898" s="109"/>
      <c r="E898" s="66">
        <f t="shared" ref="E898:F898" si="31">A900</f>
        <v>3.4</v>
      </c>
      <c r="F898" s="66">
        <f t="shared" si="31"/>
        <v>0</v>
      </c>
    </row>
    <row r="899" spans="1:6">
      <c r="A899" s="66">
        <v>3</v>
      </c>
      <c r="B899" s="108">
        <f>$C$864*A899-0.5*$F$19*A899^2</f>
        <v>15.300000000000011</v>
      </c>
      <c r="C899" s="109"/>
      <c r="E899" s="66">
        <v>3.5</v>
      </c>
      <c r="F899" s="66">
        <v>0</v>
      </c>
    </row>
    <row r="900" spans="1:6">
      <c r="A900" s="66">
        <f>A896*2</f>
        <v>3.4</v>
      </c>
      <c r="B900" s="108">
        <f>$C$864*A900-0.5*$F$19*A900^2</f>
        <v>0</v>
      </c>
      <c r="C900" s="109"/>
      <c r="E900" s="66">
        <v>4</v>
      </c>
      <c r="F900" s="66">
        <v>0</v>
      </c>
    </row>
    <row r="901" spans="1:6">
      <c r="E901" s="66">
        <v>4.5</v>
      </c>
      <c r="F901" s="66">
        <v>0</v>
      </c>
    </row>
    <row r="902" spans="1:6">
      <c r="A902" t="s">
        <v>176</v>
      </c>
      <c r="E902" s="66">
        <v>5</v>
      </c>
      <c r="F902" s="66">
        <v>0</v>
      </c>
    </row>
    <row r="903" spans="1:6">
      <c r="A903" t="s">
        <v>170</v>
      </c>
      <c r="B903" t="s">
        <v>171</v>
      </c>
      <c r="E903" s="66">
        <v>5.5</v>
      </c>
      <c r="F903" s="66">
        <v>0</v>
      </c>
    </row>
    <row r="904" spans="1:6">
      <c r="B904">
        <f>$C$864*(0.5*$F$18)-0.5*$F$19*(0.5*$F$18)^2</f>
        <v>36.847500000000011</v>
      </c>
      <c r="C904" t="s">
        <v>172</v>
      </c>
      <c r="E904" s="66">
        <v>6</v>
      </c>
      <c r="F904" s="66">
        <v>0</v>
      </c>
    </row>
    <row r="905" spans="1:6">
      <c r="A905" t="s">
        <v>173</v>
      </c>
      <c r="E905" s="66">
        <v>6.5</v>
      </c>
      <c r="F905" s="66">
        <v>0</v>
      </c>
    </row>
    <row r="906" spans="1:6">
      <c r="A906" s="66" t="s">
        <v>174</v>
      </c>
      <c r="B906" s="107" t="s">
        <v>175</v>
      </c>
      <c r="C906" s="107"/>
      <c r="E906" s="66">
        <f>A907</f>
        <v>6.8</v>
      </c>
      <c r="F906" s="66">
        <f>B907</f>
        <v>0</v>
      </c>
    </row>
    <row r="907" spans="1:6">
      <c r="A907" s="66">
        <f>A900+A900</f>
        <v>6.8</v>
      </c>
      <c r="B907" s="110">
        <v>0</v>
      </c>
      <c r="C907" s="110"/>
      <c r="E907" s="66">
        <f>A908</f>
        <v>7</v>
      </c>
      <c r="F907" s="66">
        <f>B908</f>
        <v>8.1600000000000072</v>
      </c>
    </row>
    <row r="908" spans="1:6">
      <c r="A908" s="66">
        <v>7</v>
      </c>
      <c r="B908" s="110">
        <f>$C$864*(A908-$A$907)-0.5*$F$19*(A908-$A$907)^2</f>
        <v>8.1600000000000072</v>
      </c>
      <c r="C908" s="110"/>
      <c r="E908" s="66">
        <f>A909</f>
        <v>7.5</v>
      </c>
      <c r="F908" s="66">
        <f>B909</f>
        <v>24.097500000000007</v>
      </c>
    </row>
    <row r="909" spans="1:6">
      <c r="A909" s="66">
        <v>7.5</v>
      </c>
      <c r="B909" s="110">
        <f>$C$864*(A909-$A$907)-0.5*$F$19*(A909-$A$907)^2</f>
        <v>24.097500000000007</v>
      </c>
      <c r="C909" s="110"/>
      <c r="E909" s="66">
        <f>A910</f>
        <v>8</v>
      </c>
      <c r="F909" s="66">
        <f>B910</f>
        <v>33.660000000000004</v>
      </c>
    </row>
    <row r="910" spans="1:6">
      <c r="A910" s="66">
        <v>8</v>
      </c>
      <c r="B910" s="110">
        <f>$C$864*(A910-$A$907)-0.5*$F$19*(A910-$A$907)^2</f>
        <v>33.660000000000004</v>
      </c>
      <c r="C910" s="110"/>
      <c r="E910" s="66">
        <f>A911</f>
        <v>8.5</v>
      </c>
      <c r="F910" s="66">
        <f>B911</f>
        <v>36.847500000000011</v>
      </c>
    </row>
    <row r="911" spans="1:6">
      <c r="A911" s="66">
        <f>A907+A896</f>
        <v>8.5</v>
      </c>
      <c r="B911" s="110">
        <f>B904</f>
        <v>36.847500000000011</v>
      </c>
      <c r="C911" s="110"/>
      <c r="E911" s="66">
        <f>A912</f>
        <v>9</v>
      </c>
      <c r="F911" s="66">
        <f>B912</f>
        <v>33.659999999999997</v>
      </c>
    </row>
    <row r="912" spans="1:6">
      <c r="A912" s="66">
        <v>9</v>
      </c>
      <c r="B912" s="110">
        <f>$C$864*(A912-$A$907)-0.5*$F$19*(A912-$A$907)^2</f>
        <v>33.659999999999997</v>
      </c>
      <c r="C912" s="110"/>
      <c r="E912" s="66">
        <f>A913</f>
        <v>9.5</v>
      </c>
      <c r="F912" s="66">
        <f>B913</f>
        <v>24.097500000000011</v>
      </c>
    </row>
    <row r="913" spans="1:6">
      <c r="A913" s="66">
        <v>9.5</v>
      </c>
      <c r="B913" s="110">
        <f>$C$864*(A913-$A$907)-0.5*$F$19*(A913-$A$907)^2</f>
        <v>24.097500000000011</v>
      </c>
      <c r="C913" s="110"/>
      <c r="E913" s="66">
        <f>A914</f>
        <v>10</v>
      </c>
      <c r="F913" s="66">
        <f>B914</f>
        <v>8.1599999999999682</v>
      </c>
    </row>
    <row r="914" spans="1:6">
      <c r="A914" s="66">
        <v>10</v>
      </c>
      <c r="B914" s="110">
        <f>$C$864*(A914-$A$907)-0.5*$F$19*(A914-$A$907)^2</f>
        <v>8.1599999999999682</v>
      </c>
      <c r="C914" s="110"/>
      <c r="E914" s="66">
        <f>A915</f>
        <v>10.199999999999999</v>
      </c>
      <c r="F914" s="66">
        <f>B915</f>
        <v>0</v>
      </c>
    </row>
    <row r="915" spans="1:6">
      <c r="A915" s="66">
        <f>A907+A900</f>
        <v>10.199999999999999</v>
      </c>
      <c r="B915" s="108">
        <v>0</v>
      </c>
      <c r="C915" s="109"/>
    </row>
    <row r="917" spans="1:6" s="105" customFormat="1">
      <c r="A917" s="32" t="s">
        <v>190</v>
      </c>
    </row>
    <row r="919" spans="1:6">
      <c r="A919" s="107" t="s">
        <v>213</v>
      </c>
      <c r="B919" s="107"/>
      <c r="C919" s="66" t="s">
        <v>179</v>
      </c>
      <c r="D919" s="66" t="s">
        <v>211</v>
      </c>
      <c r="E919" s="66" t="s">
        <v>214</v>
      </c>
      <c r="F919" s="66" t="s">
        <v>212</v>
      </c>
    </row>
    <row r="920" spans="1:6">
      <c r="A920" s="107" t="s">
        <v>199</v>
      </c>
      <c r="B920" s="107"/>
      <c r="C920" s="76">
        <f>C474</f>
        <v>0</v>
      </c>
      <c r="D920" s="66"/>
      <c r="E920" s="76">
        <f>0</f>
        <v>0</v>
      </c>
      <c r="F920" s="123">
        <v>0</v>
      </c>
    </row>
    <row r="921" spans="1:6">
      <c r="A921" s="107" t="s">
        <v>200</v>
      </c>
      <c r="B921" s="107"/>
      <c r="C921" s="76">
        <f>C484</f>
        <v>-357.54999999999967</v>
      </c>
      <c r="D921" s="66" t="str">
        <f>F483</f>
        <v>TEKAN</v>
      </c>
      <c r="E921" s="76">
        <f>G483</f>
        <v>-357.55</v>
      </c>
      <c r="F921" s="123">
        <f>G484</f>
        <v>9.5388201136861536E-16</v>
      </c>
    </row>
    <row r="922" spans="1:6">
      <c r="A922" s="107" t="s">
        <v>201</v>
      </c>
      <c r="B922" s="107"/>
      <c r="C922" s="76">
        <f>C494</f>
        <v>-134.35000000000002</v>
      </c>
      <c r="D922" s="66" t="str">
        <f>F493</f>
        <v>TEKAN</v>
      </c>
      <c r="E922" s="76">
        <f>G493</f>
        <v>-134.35</v>
      </c>
      <c r="F922" s="123">
        <f>G494</f>
        <v>2.115497538548865E-16</v>
      </c>
    </row>
    <row r="923" spans="1:6">
      <c r="A923" s="107" t="s">
        <v>202</v>
      </c>
      <c r="B923" s="107"/>
      <c r="C923" s="76">
        <f>C504</f>
        <v>357.54999999999978</v>
      </c>
      <c r="D923" s="66" t="str">
        <f>F503</f>
        <v>TARIK</v>
      </c>
      <c r="E923" s="76">
        <f>G503</f>
        <v>357.55</v>
      </c>
      <c r="F923" s="123">
        <f>G504</f>
        <v>6.3592134091240998E-16</v>
      </c>
    </row>
    <row r="924" spans="1:6">
      <c r="A924" s="107" t="s">
        <v>203</v>
      </c>
      <c r="B924" s="107"/>
      <c r="C924" s="76">
        <f>C514</f>
        <v>134.35000000000002</v>
      </c>
      <c r="D924" s="66" t="str">
        <f>F513</f>
        <v>TARIK</v>
      </c>
      <c r="E924" s="76">
        <f>G513</f>
        <v>134.35</v>
      </c>
      <c r="F924" s="123">
        <f>G514</f>
        <v>2.115497538548865E-16</v>
      </c>
    </row>
    <row r="925" spans="1:6">
      <c r="A925" s="107" t="s">
        <v>204</v>
      </c>
      <c r="B925" s="107"/>
      <c r="C925" s="76">
        <f>C524</f>
        <v>0</v>
      </c>
      <c r="D925" s="66"/>
      <c r="E925" s="76">
        <v>0</v>
      </c>
      <c r="F925" s="123">
        <v>0</v>
      </c>
    </row>
    <row r="926" spans="1:6">
      <c r="A926" s="107" t="s">
        <v>205</v>
      </c>
      <c r="B926" s="107"/>
      <c r="C926" s="76">
        <v>0</v>
      </c>
      <c r="D926" s="66"/>
      <c r="E926" s="76">
        <v>0</v>
      </c>
      <c r="F926" s="123">
        <v>0</v>
      </c>
    </row>
    <row r="927" spans="1:6">
      <c r="A927" s="107" t="s">
        <v>206</v>
      </c>
      <c r="B927" s="107"/>
      <c r="C927" s="76">
        <f>C544</f>
        <v>-268.69999999999987</v>
      </c>
      <c r="D927" s="66" t="str">
        <f>F543</f>
        <v>TEKAN</v>
      </c>
      <c r="E927" s="76">
        <f>G543</f>
        <v>-268.73</v>
      </c>
      <c r="F927" s="123">
        <f>G544</f>
        <v>1.1164867882450041E-4</v>
      </c>
    </row>
    <row r="928" spans="1:6">
      <c r="A928" s="107" t="s">
        <v>207</v>
      </c>
      <c r="B928" s="107"/>
      <c r="C928" s="76">
        <f>C554</f>
        <v>315.65246712167442</v>
      </c>
      <c r="D928" s="66" t="str">
        <f>F553</f>
        <v>TARIK</v>
      </c>
      <c r="E928" s="76">
        <f>G553</f>
        <v>315.64999999999998</v>
      </c>
      <c r="F928" s="123">
        <f>G554</f>
        <v>7.8159429480755371E-6</v>
      </c>
    </row>
    <row r="929" spans="1:6">
      <c r="A929" s="107" t="s">
        <v>208</v>
      </c>
      <c r="B929" s="107"/>
      <c r="C929" s="76">
        <f>C564</f>
        <v>-179.85000000000014</v>
      </c>
      <c r="D929" s="66" t="str">
        <f>F563</f>
        <v>TEKAN</v>
      </c>
      <c r="E929" s="76">
        <f>G563</f>
        <v>-179.85</v>
      </c>
      <c r="F929" s="123">
        <f>G564</f>
        <v>7.9015038727839828E-16</v>
      </c>
    </row>
    <row r="930" spans="1:6">
      <c r="A930" s="107" t="s">
        <v>209</v>
      </c>
      <c r="B930" s="107"/>
      <c r="C930" s="76">
        <f>C574</f>
        <v>189.9995921048253</v>
      </c>
      <c r="D930" s="66" t="str">
        <f>F573</f>
        <v>TARIK</v>
      </c>
      <c r="E930" s="76">
        <f>G573</f>
        <v>190</v>
      </c>
      <c r="F930" s="123">
        <f>G574</f>
        <v>2.2679742824759438E-6</v>
      </c>
    </row>
    <row r="931" spans="1:6">
      <c r="A931" s="107" t="s">
        <v>210</v>
      </c>
      <c r="B931" s="107"/>
      <c r="C931" s="76">
        <f>C584</f>
        <v>-45.500000000000455</v>
      </c>
      <c r="D931" s="66" t="str">
        <f>F583</f>
        <v>TEKAN</v>
      </c>
      <c r="E931" s="76">
        <f>G583</f>
        <v>-45.5</v>
      </c>
      <c r="F931" s="123">
        <f>G584</f>
        <v>2.3934122481461642E-15</v>
      </c>
    </row>
  </sheetData>
  <mergeCells count="191">
    <mergeCell ref="A925:B925"/>
    <mergeCell ref="A926:B926"/>
    <mergeCell ref="A927:B927"/>
    <mergeCell ref="A928:B928"/>
    <mergeCell ref="A929:B929"/>
    <mergeCell ref="A930:B930"/>
    <mergeCell ref="A931:B931"/>
    <mergeCell ref="E888:F888"/>
    <mergeCell ref="A862:C862"/>
    <mergeCell ref="E842:F842"/>
    <mergeCell ref="A919:B919"/>
    <mergeCell ref="A920:B920"/>
    <mergeCell ref="A921:B921"/>
    <mergeCell ref="A922:B922"/>
    <mergeCell ref="A923:B923"/>
    <mergeCell ref="A924:B924"/>
    <mergeCell ref="B908:C908"/>
    <mergeCell ref="B910:C910"/>
    <mergeCell ref="B911:C911"/>
    <mergeCell ref="B912:C912"/>
    <mergeCell ref="B914:C914"/>
    <mergeCell ref="B915:C915"/>
    <mergeCell ref="B893:C893"/>
    <mergeCell ref="B895:C895"/>
    <mergeCell ref="B898:C898"/>
    <mergeCell ref="B909:C909"/>
    <mergeCell ref="B913:C913"/>
    <mergeCell ref="B891:C891"/>
    <mergeCell ref="B892:C892"/>
    <mergeCell ref="B894:C894"/>
    <mergeCell ref="B896:C896"/>
    <mergeCell ref="B897:C897"/>
    <mergeCell ref="B899:C899"/>
    <mergeCell ref="B900:C900"/>
    <mergeCell ref="B906:C906"/>
    <mergeCell ref="B907:C907"/>
    <mergeCell ref="A17:C17"/>
    <mergeCell ref="E17:H17"/>
    <mergeCell ref="A59:A60"/>
    <mergeCell ref="A63:A66"/>
    <mergeCell ref="A74:A75"/>
    <mergeCell ref="A78:A81"/>
    <mergeCell ref="F483:F484"/>
    <mergeCell ref="F493:F494"/>
    <mergeCell ref="F503:F504"/>
    <mergeCell ref="A137:A138"/>
    <mergeCell ref="A141:A144"/>
    <mergeCell ref="A152:A153"/>
    <mergeCell ref="A156:A159"/>
    <mergeCell ref="A167:A168"/>
    <mergeCell ref="A171:A174"/>
    <mergeCell ref="A89:A90"/>
    <mergeCell ref="A93:A96"/>
    <mergeCell ref="A107:A108"/>
    <mergeCell ref="A111:A114"/>
    <mergeCell ref="A122:A123"/>
    <mergeCell ref="A126:A129"/>
    <mergeCell ref="A228:A229"/>
    <mergeCell ref="A232:A235"/>
    <mergeCell ref="A244:A253"/>
    <mergeCell ref="A257:A266"/>
    <mergeCell ref="A269:A278"/>
    <mergeCell ref="A281:A290"/>
    <mergeCell ref="A182:A183"/>
    <mergeCell ref="A186:A189"/>
    <mergeCell ref="A197:A198"/>
    <mergeCell ref="A202:A205"/>
    <mergeCell ref="A213:A214"/>
    <mergeCell ref="A217:A220"/>
    <mergeCell ref="A365:A374"/>
    <mergeCell ref="A377:A386"/>
    <mergeCell ref="A390:A399"/>
    <mergeCell ref="A404:A407"/>
    <mergeCell ref="E404:E407"/>
    <mergeCell ref="A410:A413"/>
    <mergeCell ref="A293:A302"/>
    <mergeCell ref="A305:A314"/>
    <mergeCell ref="A317:A326"/>
    <mergeCell ref="A329:A338"/>
    <mergeCell ref="A341:A350"/>
    <mergeCell ref="A353:A362"/>
    <mergeCell ref="B467:B468"/>
    <mergeCell ref="E467:E468"/>
    <mergeCell ref="J467:J468"/>
    <mergeCell ref="B470:B471"/>
    <mergeCell ref="E470:E471"/>
    <mergeCell ref="B473:B474"/>
    <mergeCell ref="A416:A420"/>
    <mergeCell ref="K425:K434"/>
    <mergeCell ref="M425:M434"/>
    <mergeCell ref="B436:B445"/>
    <mergeCell ref="M436:M445"/>
    <mergeCell ref="B447:B456"/>
    <mergeCell ref="B487:B488"/>
    <mergeCell ref="E487:E488"/>
    <mergeCell ref="J487:J488"/>
    <mergeCell ref="B490:B491"/>
    <mergeCell ref="E490:E491"/>
    <mergeCell ref="B493:B494"/>
    <mergeCell ref="B477:B478"/>
    <mergeCell ref="E477:E478"/>
    <mergeCell ref="J477:J478"/>
    <mergeCell ref="B480:B481"/>
    <mergeCell ref="E480:E481"/>
    <mergeCell ref="B483:B484"/>
    <mergeCell ref="H493:H494"/>
    <mergeCell ref="H483:H484"/>
    <mergeCell ref="B507:B508"/>
    <mergeCell ref="E507:E508"/>
    <mergeCell ref="J507:J508"/>
    <mergeCell ref="B510:B511"/>
    <mergeCell ref="E510:E511"/>
    <mergeCell ref="B513:B514"/>
    <mergeCell ref="B497:B498"/>
    <mergeCell ref="E497:E498"/>
    <mergeCell ref="J497:J498"/>
    <mergeCell ref="B500:B501"/>
    <mergeCell ref="E500:E501"/>
    <mergeCell ref="B503:B504"/>
    <mergeCell ref="F513:F514"/>
    <mergeCell ref="H503:H504"/>
    <mergeCell ref="H513:H514"/>
    <mergeCell ref="B527:B528"/>
    <mergeCell ref="E527:E528"/>
    <mergeCell ref="J527:J528"/>
    <mergeCell ref="B530:B531"/>
    <mergeCell ref="E530:E531"/>
    <mergeCell ref="B533:B534"/>
    <mergeCell ref="B517:B518"/>
    <mergeCell ref="E517:E518"/>
    <mergeCell ref="J517:J518"/>
    <mergeCell ref="B520:B521"/>
    <mergeCell ref="E520:E521"/>
    <mergeCell ref="B523:B524"/>
    <mergeCell ref="B547:B548"/>
    <mergeCell ref="E547:E548"/>
    <mergeCell ref="J547:J548"/>
    <mergeCell ref="B550:B551"/>
    <mergeCell ref="E550:E551"/>
    <mergeCell ref="B553:B554"/>
    <mergeCell ref="B537:B538"/>
    <mergeCell ref="E537:E538"/>
    <mergeCell ref="J537:J538"/>
    <mergeCell ref="B540:B541"/>
    <mergeCell ref="E540:E541"/>
    <mergeCell ref="B543:B544"/>
    <mergeCell ref="F543:F544"/>
    <mergeCell ref="F553:F554"/>
    <mergeCell ref="H543:H544"/>
    <mergeCell ref="H553:H554"/>
    <mergeCell ref="B567:B568"/>
    <mergeCell ref="E567:E568"/>
    <mergeCell ref="J567:J568"/>
    <mergeCell ref="B570:B571"/>
    <mergeCell ref="E570:E571"/>
    <mergeCell ref="B573:B574"/>
    <mergeCell ref="B557:B558"/>
    <mergeCell ref="E557:E558"/>
    <mergeCell ref="J557:J558"/>
    <mergeCell ref="B560:B561"/>
    <mergeCell ref="E560:E561"/>
    <mergeCell ref="B563:B564"/>
    <mergeCell ref="F563:F564"/>
    <mergeCell ref="F573:F574"/>
    <mergeCell ref="H563:H564"/>
    <mergeCell ref="H573:H574"/>
    <mergeCell ref="A589:A604"/>
    <mergeCell ref="A607:A622"/>
    <mergeCell ref="A625:A640"/>
    <mergeCell ref="A643:A658"/>
    <mergeCell ref="A661:A676"/>
    <mergeCell ref="A679:A694"/>
    <mergeCell ref="B577:B578"/>
    <mergeCell ref="E577:E578"/>
    <mergeCell ref="J577:J578"/>
    <mergeCell ref="B580:B581"/>
    <mergeCell ref="E580:E581"/>
    <mergeCell ref="B583:B584"/>
    <mergeCell ref="F583:F584"/>
    <mergeCell ref="H583:H584"/>
    <mergeCell ref="A805:A820"/>
    <mergeCell ref="B825:B840"/>
    <mergeCell ref="T825:T840"/>
    <mergeCell ref="B843:B858"/>
    <mergeCell ref="B863:B878"/>
    <mergeCell ref="A697:A712"/>
    <mergeCell ref="A715:A730"/>
    <mergeCell ref="A733:A748"/>
    <mergeCell ref="A751:A766"/>
    <mergeCell ref="A769:A784"/>
    <mergeCell ref="A787:A802"/>
  </mergeCells>
  <conditionalFormatting sqref="B63:E66 B78:E81 B93:E96 B111:E114 B126:E129 B141:E144 B156:E159 B171:E174 B186:E189 B202:E205 B217:E220 B232:E235">
    <cfRule type="cellIs" dxfId="20" priority="63" operator="equal">
      <formula>0</formula>
    </cfRule>
  </conditionalFormatting>
  <conditionalFormatting sqref="E483:E484 E473:E474 E493:E494 E503:E504 E513:E514 E523:E524 E533:E534 E543:E544 E553:E554 E563:E564 E573:E574 E583:E584">
    <cfRule type="containsText" dxfId="19" priority="61" operator="containsText" text="kanan">
      <formula>NOT(ISERROR(SEARCH("kanan",E473)))</formula>
    </cfRule>
    <cfRule type="containsText" dxfId="18" priority="62" operator="containsText" text="kiri">
      <formula>NOT(ISERROR(SEARCH("kiri",E473)))</formula>
    </cfRule>
  </conditionalFormatting>
  <conditionalFormatting sqref="C483:C484 C473:C474 C493:C494 C503:C504 C513:C514 C523:C524 C533:C534 C543:C544 C553:C554 C563:C564 C573:C574 C583:C584">
    <cfRule type="cellIs" dxfId="17" priority="59" operator="lessThan">
      <formula>0</formula>
    </cfRule>
    <cfRule type="cellIs" dxfId="16" priority="60" operator="greaterThan">
      <formula>0</formula>
    </cfRule>
  </conditionalFormatting>
  <conditionalFormatting sqref="D920:D931">
    <cfRule type="containsText" dxfId="15" priority="6" operator="containsText" text="TEKAN">
      <formula>NOT(ISERROR(SEARCH("TEKAN",D920)))</formula>
    </cfRule>
    <cfRule type="containsText" dxfId="14" priority="5" operator="containsText" text="TARIK">
      <formula>NOT(ISERROR(SEARCH("TARIK",D920)))</formula>
    </cfRule>
  </conditionalFormatting>
  <conditionalFormatting sqref="C920:C931">
    <cfRule type="cellIs" dxfId="13" priority="4" operator="greaterThan">
      <formula>0</formula>
    </cfRule>
    <cfRule type="cellIs" dxfId="12" priority="3" operator="lessThan">
      <formula>0</formula>
    </cfRule>
  </conditionalFormatting>
  <conditionalFormatting sqref="E920:E931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COBA 1</vt:lpstr>
      <vt:lpstr>COBA SAP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Al-Gis</dc:creator>
  <cp:lastModifiedBy>Al-Gis</cp:lastModifiedBy>
  <dcterms:created xsi:type="dcterms:W3CDTF">2023-11-12T02:59:55Z</dcterms:created>
  <dcterms:modified xsi:type="dcterms:W3CDTF">2023-11-17T04:41:11Z</dcterms:modified>
</cp:coreProperties>
</file>