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764" i="1"/>
  <c r="E763"/>
  <c r="A763"/>
  <c r="E762"/>
  <c r="A762"/>
  <c r="C762"/>
  <c r="F727" a="1"/>
  <c r="F729" s="1"/>
  <c r="F705" a="1"/>
  <c r="F707" s="1"/>
  <c r="F705"/>
  <c r="F706"/>
  <c r="F708"/>
  <c r="F709"/>
  <c r="F710"/>
  <c r="F683" a="1"/>
  <c r="F685" s="1"/>
  <c r="F683"/>
  <c r="F684"/>
  <c r="F686"/>
  <c r="F687"/>
  <c r="F688"/>
  <c r="F661" a="1"/>
  <c r="F663" s="1"/>
  <c r="F639" a="1"/>
  <c r="F641" s="1"/>
  <c r="F639"/>
  <c r="F640"/>
  <c r="F642"/>
  <c r="F643"/>
  <c r="F644"/>
  <c r="B513"/>
  <c r="B498"/>
  <c r="B497"/>
  <c r="B496"/>
  <c r="B495"/>
  <c r="B494"/>
  <c r="B493"/>
  <c r="B492"/>
  <c r="B491"/>
  <c r="B490"/>
  <c r="B489"/>
  <c r="B401"/>
  <c r="D756"/>
  <c r="D753"/>
  <c r="D748"/>
  <c r="D745"/>
  <c r="D740"/>
  <c r="D737"/>
  <c r="I748"/>
  <c r="I745"/>
  <c r="I740"/>
  <c r="I737"/>
  <c r="I746"/>
  <c r="I749"/>
  <c r="D757"/>
  <c r="D754"/>
  <c r="D749"/>
  <c r="D746"/>
  <c r="D741"/>
  <c r="D738"/>
  <c r="I750"/>
  <c r="I747"/>
  <c r="I742"/>
  <c r="I739"/>
  <c r="D755"/>
  <c r="D750"/>
  <c r="D747"/>
  <c r="D742"/>
  <c r="B611"/>
  <c r="B598"/>
  <c r="B581"/>
  <c r="B582"/>
  <c r="B583"/>
  <c r="B584"/>
  <c r="B585"/>
  <c r="B580"/>
  <c r="B567"/>
  <c r="B568"/>
  <c r="B569"/>
  <c r="B570"/>
  <c r="B571"/>
  <c r="B566"/>
  <c r="B555"/>
  <c r="B556"/>
  <c r="B557"/>
  <c r="B554"/>
  <c r="B510"/>
  <c r="B509"/>
  <c r="B507"/>
  <c r="B473" a="1"/>
  <c r="D473" s="1"/>
  <c r="B473"/>
  <c r="C473"/>
  <c r="E473"/>
  <c r="F473"/>
  <c r="G473"/>
  <c r="C474"/>
  <c r="D474"/>
  <c r="E474"/>
  <c r="G474"/>
  <c r="B475"/>
  <c r="C475"/>
  <c r="E475"/>
  <c r="F475"/>
  <c r="G475"/>
  <c r="C476"/>
  <c r="D476"/>
  <c r="E476"/>
  <c r="G476"/>
  <c r="B477"/>
  <c r="C477"/>
  <c r="E477"/>
  <c r="F477"/>
  <c r="G477"/>
  <c r="C478"/>
  <c r="D478"/>
  <c r="E478"/>
  <c r="G478"/>
  <c r="B459" a="1"/>
  <c r="D459" s="1"/>
  <c r="B459"/>
  <c r="C459"/>
  <c r="E459"/>
  <c r="F459"/>
  <c r="G459"/>
  <c r="C460"/>
  <c r="D460"/>
  <c r="E460"/>
  <c r="G460"/>
  <c r="B461"/>
  <c r="C461"/>
  <c r="E461"/>
  <c r="F461"/>
  <c r="G461"/>
  <c r="C462"/>
  <c r="D462"/>
  <c r="E462"/>
  <c r="G462"/>
  <c r="B463"/>
  <c r="C463"/>
  <c r="E463"/>
  <c r="F463"/>
  <c r="G463"/>
  <c r="C464"/>
  <c r="D464"/>
  <c r="E464"/>
  <c r="G464"/>
  <c r="B445" a="1"/>
  <c r="D445" s="1"/>
  <c r="B445"/>
  <c r="C445"/>
  <c r="E445"/>
  <c r="F445"/>
  <c r="G445"/>
  <c r="C446"/>
  <c r="D446"/>
  <c r="E446"/>
  <c r="G446"/>
  <c r="B447"/>
  <c r="C447"/>
  <c r="E447"/>
  <c r="F447"/>
  <c r="G447"/>
  <c r="C448"/>
  <c r="D448"/>
  <c r="E448"/>
  <c r="G448"/>
  <c r="B449"/>
  <c r="C449"/>
  <c r="E449"/>
  <c r="F449"/>
  <c r="G449"/>
  <c r="C450"/>
  <c r="D450"/>
  <c r="E450"/>
  <c r="G450"/>
  <c r="B431" a="1"/>
  <c r="D431" s="1"/>
  <c r="B431"/>
  <c r="C431"/>
  <c r="E431"/>
  <c r="F431"/>
  <c r="G431"/>
  <c r="C432"/>
  <c r="D432"/>
  <c r="E432"/>
  <c r="G432"/>
  <c r="B433"/>
  <c r="C433"/>
  <c r="E433"/>
  <c r="F433"/>
  <c r="G433"/>
  <c r="C434"/>
  <c r="D434"/>
  <c r="E434"/>
  <c r="G434"/>
  <c r="B435"/>
  <c r="C435"/>
  <c r="E435"/>
  <c r="F435"/>
  <c r="G435"/>
  <c r="C436"/>
  <c r="D436"/>
  <c r="E436"/>
  <c r="G436"/>
  <c r="B417" a="1"/>
  <c r="D417" s="1"/>
  <c r="B417"/>
  <c r="C417"/>
  <c r="E417"/>
  <c r="F417"/>
  <c r="G417"/>
  <c r="C418"/>
  <c r="D418"/>
  <c r="E418"/>
  <c r="G418"/>
  <c r="B419"/>
  <c r="C419"/>
  <c r="E419"/>
  <c r="F419"/>
  <c r="G419"/>
  <c r="C420"/>
  <c r="D420"/>
  <c r="E420"/>
  <c r="G420"/>
  <c r="B421"/>
  <c r="C421"/>
  <c r="E421"/>
  <c r="F421"/>
  <c r="G421"/>
  <c r="C422"/>
  <c r="D422"/>
  <c r="E422"/>
  <c r="G422"/>
  <c r="F409"/>
  <c r="F408"/>
  <c r="F402"/>
  <c r="F401"/>
  <c r="B408"/>
  <c r="B402"/>
  <c r="B387"/>
  <c r="E156"/>
  <c r="E157"/>
  <c r="F157"/>
  <c r="F156"/>
  <c r="B153"/>
  <c r="B125"/>
  <c r="B124"/>
  <c r="G89"/>
  <c r="D89"/>
  <c r="D88"/>
  <c r="C89"/>
  <c r="C88"/>
  <c r="F18"/>
  <c r="B83" s="1"/>
  <c r="F19"/>
  <c r="A539" a="1"/>
  <c r="A541" s="1"/>
  <c r="A539"/>
  <c r="A540"/>
  <c r="A542"/>
  <c r="A543"/>
  <c r="A544"/>
  <c r="A546"/>
  <c r="A547"/>
  <c r="A548"/>
  <c r="N528" a="1"/>
  <c r="A528" a="1"/>
  <c r="A530" s="1"/>
  <c r="C513" a="1"/>
  <c r="C515" s="1"/>
  <c r="C513"/>
  <c r="C514"/>
  <c r="C516"/>
  <c r="C517"/>
  <c r="C518"/>
  <c r="C520"/>
  <c r="C521"/>
  <c r="C522"/>
  <c r="C502" a="1"/>
  <c r="C504" s="1"/>
  <c r="C502"/>
  <c r="C503"/>
  <c r="C505"/>
  <c r="C506"/>
  <c r="C507"/>
  <c r="C509"/>
  <c r="C510"/>
  <c r="C511"/>
  <c r="C489" a="1"/>
  <c r="C491" s="1"/>
  <c r="C489"/>
  <c r="C490"/>
  <c r="C492"/>
  <c r="C493"/>
  <c r="C494"/>
  <c r="C496"/>
  <c r="C497"/>
  <c r="C498"/>
  <c r="F727" l="1"/>
  <c r="F732"/>
  <c r="F728"/>
  <c r="F730"/>
  <c r="F731"/>
  <c r="F664"/>
  <c r="F661"/>
  <c r="F666"/>
  <c r="F662"/>
  <c r="F665"/>
  <c r="F478"/>
  <c r="B478"/>
  <c r="D477"/>
  <c r="F476"/>
  <c r="B476"/>
  <c r="D475"/>
  <c r="F474"/>
  <c r="B474"/>
  <c r="F464"/>
  <c r="B464"/>
  <c r="D463"/>
  <c r="F462"/>
  <c r="B462"/>
  <c r="D461"/>
  <c r="F460"/>
  <c r="B460"/>
  <c r="F450"/>
  <c r="B450"/>
  <c r="D449"/>
  <c r="F448"/>
  <c r="B448"/>
  <c r="D447"/>
  <c r="F446"/>
  <c r="B446"/>
  <c r="F436"/>
  <c r="B436"/>
  <c r="D435"/>
  <c r="F434"/>
  <c r="B434"/>
  <c r="D433"/>
  <c r="F432"/>
  <c r="B432"/>
  <c r="F422"/>
  <c r="B422"/>
  <c r="D421"/>
  <c r="F420"/>
  <c r="B420"/>
  <c r="D419"/>
  <c r="F418"/>
  <c r="B418"/>
  <c r="A545"/>
  <c r="A536"/>
  <c r="A532"/>
  <c r="A528"/>
  <c r="A537"/>
  <c r="A533"/>
  <c r="A529"/>
  <c r="A535"/>
  <c r="A531"/>
  <c r="A534"/>
  <c r="C519"/>
  <c r="C508"/>
  <c r="C495"/>
  <c r="F745" l="1" a="1"/>
  <c r="F747" s="1"/>
  <c r="F737" a="1"/>
  <c r="F739" s="1"/>
  <c r="A753" a="1"/>
  <c r="A755" s="1"/>
  <c r="A745" a="1"/>
  <c r="A747" s="1"/>
  <c r="A748"/>
  <c r="A749"/>
  <c r="A737" a="1"/>
  <c r="A739" s="1"/>
  <c r="A740" l="1"/>
  <c r="A746"/>
  <c r="F740"/>
  <c r="F741"/>
  <c r="F742"/>
  <c r="F737"/>
  <c r="A750"/>
  <c r="A745"/>
  <c r="F738"/>
  <c r="F745"/>
  <c r="F750"/>
  <c r="F746"/>
  <c r="F748"/>
  <c r="F749"/>
  <c r="A753"/>
  <c r="A758"/>
  <c r="A754"/>
  <c r="A756"/>
  <c r="A757"/>
  <c r="A741"/>
  <c r="A737"/>
  <c r="A742"/>
  <c r="A738"/>
  <c r="J405" l="1"/>
  <c r="I473" s="1" a="1"/>
  <c r="I478" s="1"/>
  <c r="G407" a="1"/>
  <c r="G409" s="1"/>
  <c r="F410"/>
  <c r="F407"/>
  <c r="G400" a="1"/>
  <c r="G402" s="1"/>
  <c r="G403"/>
  <c r="G404"/>
  <c r="F400"/>
  <c r="C407" a="1"/>
  <c r="C408" s="1"/>
  <c r="B407"/>
  <c r="B400"/>
  <c r="I388"/>
  <c r="J388"/>
  <c r="K388"/>
  <c r="I389"/>
  <c r="J389"/>
  <c r="K389"/>
  <c r="I390"/>
  <c r="J390"/>
  <c r="K390"/>
  <c r="B391"/>
  <c r="B392"/>
  <c r="B393"/>
  <c r="B394"/>
  <c r="C394"/>
  <c r="D394"/>
  <c r="E394"/>
  <c r="B395"/>
  <c r="C395"/>
  <c r="D395"/>
  <c r="E395"/>
  <c r="B396"/>
  <c r="C396"/>
  <c r="D396"/>
  <c r="E396"/>
  <c r="F387"/>
  <c r="G387"/>
  <c r="H387"/>
  <c r="I387"/>
  <c r="J387"/>
  <c r="K387"/>
  <c r="L388"/>
  <c r="L387" a="1"/>
  <c r="L395" s="1"/>
  <c r="L374" a="1"/>
  <c r="L382" s="1"/>
  <c r="L362"/>
  <c r="L361" a="1"/>
  <c r="L368" s="1"/>
  <c r="L348" a="1"/>
  <c r="L335" a="1"/>
  <c r="L341" s="1"/>
  <c r="L322" a="1"/>
  <c r="L323" s="1"/>
  <c r="H312" a="1"/>
  <c r="H314" s="1"/>
  <c r="C295"/>
  <c r="A295"/>
  <c r="H288" a="1"/>
  <c r="H290" s="1"/>
  <c r="C271"/>
  <c r="A271"/>
  <c r="H264" a="1"/>
  <c r="H266" s="1"/>
  <c r="C247"/>
  <c r="A247"/>
  <c r="H240" a="1"/>
  <c r="H242" s="1"/>
  <c r="C223"/>
  <c r="A223"/>
  <c r="C199"/>
  <c r="A199"/>
  <c r="H216" a="1"/>
  <c r="H218" s="1"/>
  <c r="C190"/>
  <c r="F193" s="1"/>
  <c r="B190"/>
  <c r="E193" s="1"/>
  <c r="C189"/>
  <c r="F192" s="1"/>
  <c r="B189"/>
  <c r="E192" s="1"/>
  <c r="C181"/>
  <c r="F184" s="1"/>
  <c r="B181"/>
  <c r="E184" s="1"/>
  <c r="C180"/>
  <c r="F183" s="1"/>
  <c r="B180"/>
  <c r="E183" s="1"/>
  <c r="C172"/>
  <c r="F175" s="1"/>
  <c r="B172"/>
  <c r="E175" s="1"/>
  <c r="C171"/>
  <c r="F174" s="1"/>
  <c r="B171"/>
  <c r="E174" s="1"/>
  <c r="C163"/>
  <c r="F166" s="1"/>
  <c r="B163"/>
  <c r="E166" s="1"/>
  <c r="C162"/>
  <c r="F165" s="1"/>
  <c r="B162"/>
  <c r="E165" s="1"/>
  <c r="C153"/>
  <c r="B154"/>
  <c r="C154"/>
  <c r="H143" a="1"/>
  <c r="H147" s="1"/>
  <c r="H129" a="1"/>
  <c r="H133" s="1"/>
  <c r="H115" a="1"/>
  <c r="H119" s="1"/>
  <c r="H101" a="1"/>
  <c r="H105" s="1"/>
  <c r="F81"/>
  <c r="F95" s="1"/>
  <c r="H87" a="1"/>
  <c r="H89" s="1"/>
  <c r="B22"/>
  <c r="B24" s="1"/>
  <c r="B19"/>
  <c r="F23"/>
  <c r="F22"/>
  <c r="B15"/>
  <c r="F137" s="1"/>
  <c r="B17"/>
  <c r="F109" s="1"/>
  <c r="B16"/>
  <c r="F123" s="1"/>
  <c r="F15"/>
  <c r="B81" s="1"/>
  <c r="L369" l="1"/>
  <c r="H315"/>
  <c r="F594" a="1"/>
  <c r="H594" s="1"/>
  <c r="G410"/>
  <c r="F566" a="1"/>
  <c r="J571" s="1"/>
  <c r="G405"/>
  <c r="G400"/>
  <c r="G411"/>
  <c r="F608" a="1"/>
  <c r="J613" s="1"/>
  <c r="G401"/>
  <c r="F580" a="1"/>
  <c r="J585" s="1"/>
  <c r="G599"/>
  <c r="I596"/>
  <c r="J598"/>
  <c r="I599"/>
  <c r="K596"/>
  <c r="G594"/>
  <c r="H595"/>
  <c r="H598"/>
  <c r="J595"/>
  <c r="J581"/>
  <c r="F571"/>
  <c r="H568"/>
  <c r="B297" a="1"/>
  <c r="D297" s="1"/>
  <c r="F405"/>
  <c r="B97"/>
  <c r="B111" s="1"/>
  <c r="L328"/>
  <c r="L339"/>
  <c r="L361"/>
  <c r="L396"/>
  <c r="G412"/>
  <c r="G407"/>
  <c r="L344"/>
  <c r="L336"/>
  <c r="L370"/>
  <c r="L389"/>
  <c r="G408"/>
  <c r="B23"/>
  <c r="B21"/>
  <c r="B409"/>
  <c r="B412" s="1"/>
  <c r="L355"/>
  <c r="L350"/>
  <c r="L353"/>
  <c r="L357"/>
  <c r="L349"/>
  <c r="P297" a="1"/>
  <c r="T302" s="1"/>
  <c r="E302"/>
  <c r="B297"/>
  <c r="I475"/>
  <c r="I476"/>
  <c r="I477"/>
  <c r="I474"/>
  <c r="B504"/>
  <c r="L354"/>
  <c r="I473"/>
  <c r="L329"/>
  <c r="P249" a="1"/>
  <c r="P254" s="1"/>
  <c r="B273" a="1"/>
  <c r="D273" s="1"/>
  <c r="P273" a="1"/>
  <c r="R275" s="1"/>
  <c r="L325"/>
  <c r="L340"/>
  <c r="L365"/>
  <c r="L392"/>
  <c r="C410"/>
  <c r="L324"/>
  <c r="L335"/>
  <c r="L343"/>
  <c r="L366"/>
  <c r="L393"/>
  <c r="C409"/>
  <c r="C411"/>
  <c r="C407"/>
  <c r="C412"/>
  <c r="L390"/>
  <c r="L394"/>
  <c r="L387"/>
  <c r="L391"/>
  <c r="L375"/>
  <c r="L379"/>
  <c r="L383"/>
  <c r="L377"/>
  <c r="L381"/>
  <c r="L376"/>
  <c r="L380"/>
  <c r="L374"/>
  <c r="L378"/>
  <c r="L363"/>
  <c r="L367"/>
  <c r="L364"/>
  <c r="L348"/>
  <c r="L352"/>
  <c r="L356"/>
  <c r="L351"/>
  <c r="L338"/>
  <c r="L342"/>
  <c r="L337"/>
  <c r="L330"/>
  <c r="L326"/>
  <c r="L322"/>
  <c r="L331"/>
  <c r="L327"/>
  <c r="H316"/>
  <c r="H312"/>
  <c r="H317"/>
  <c r="H313"/>
  <c r="B302"/>
  <c r="D301"/>
  <c r="H288"/>
  <c r="H293"/>
  <c r="H289"/>
  <c r="H291"/>
  <c r="H292"/>
  <c r="P278"/>
  <c r="F277"/>
  <c r="G275"/>
  <c r="C273"/>
  <c r="D277"/>
  <c r="F274"/>
  <c r="H264"/>
  <c r="H269"/>
  <c r="H265"/>
  <c r="H267"/>
  <c r="H268"/>
  <c r="T252"/>
  <c r="H220"/>
  <c r="H244"/>
  <c r="B249" a="1"/>
  <c r="F254" s="1"/>
  <c r="H245"/>
  <c r="H240"/>
  <c r="F20"/>
  <c r="B82" s="1"/>
  <c r="H217"/>
  <c r="P225" a="1"/>
  <c r="R225" s="1"/>
  <c r="H241"/>
  <c r="H221"/>
  <c r="H216"/>
  <c r="F24"/>
  <c r="B138" s="1"/>
  <c r="P201" a="1"/>
  <c r="H219"/>
  <c r="B225" a="1"/>
  <c r="D229" s="1"/>
  <c r="H243"/>
  <c r="T225"/>
  <c r="P226"/>
  <c r="B95"/>
  <c r="B109" s="1"/>
  <c r="B84"/>
  <c r="B20"/>
  <c r="H145"/>
  <c r="H146"/>
  <c r="H144"/>
  <c r="H148"/>
  <c r="H143"/>
  <c r="H132"/>
  <c r="H130"/>
  <c r="H134"/>
  <c r="H131"/>
  <c r="H129"/>
  <c r="G601" s="1" a="1"/>
  <c r="H117"/>
  <c r="H116"/>
  <c r="H118"/>
  <c r="H120"/>
  <c r="H115"/>
  <c r="H104"/>
  <c r="H103"/>
  <c r="H102"/>
  <c r="H106"/>
  <c r="H101"/>
  <c r="H91"/>
  <c r="H87"/>
  <c r="G559" s="1" a="1"/>
  <c r="H92"/>
  <c r="H88"/>
  <c r="H90"/>
  <c r="B96" l="1"/>
  <c r="B110" s="1"/>
  <c r="B115" s="1"/>
  <c r="B87"/>
  <c r="E90" s="1"/>
  <c r="F609"/>
  <c r="F613"/>
  <c r="P250"/>
  <c r="G276"/>
  <c r="B275"/>
  <c r="F567"/>
  <c r="J569"/>
  <c r="F611"/>
  <c r="T250"/>
  <c r="J567"/>
  <c r="H570"/>
  <c r="J611"/>
  <c r="B226"/>
  <c r="R253"/>
  <c r="C274"/>
  <c r="E278"/>
  <c r="F569"/>
  <c r="H610"/>
  <c r="G561"/>
  <c r="G563"/>
  <c r="G559"/>
  <c r="G562"/>
  <c r="G560"/>
  <c r="G564"/>
  <c r="G603"/>
  <c r="G602"/>
  <c r="G601"/>
  <c r="G605"/>
  <c r="G606"/>
  <c r="H608"/>
  <c r="I608"/>
  <c r="H609"/>
  <c r="G610"/>
  <c r="G611"/>
  <c r="F612"/>
  <c r="K612"/>
  <c r="K613"/>
  <c r="G608"/>
  <c r="G609"/>
  <c r="F610"/>
  <c r="K610"/>
  <c r="K611"/>
  <c r="J612"/>
  <c r="I613"/>
  <c r="F608"/>
  <c r="K608"/>
  <c r="K609"/>
  <c r="J610"/>
  <c r="I611"/>
  <c r="I612"/>
  <c r="H613"/>
  <c r="J608"/>
  <c r="I609"/>
  <c r="I610"/>
  <c r="H611"/>
  <c r="G612"/>
  <c r="G613"/>
  <c r="H566"/>
  <c r="G566"/>
  <c r="G567"/>
  <c r="F568"/>
  <c r="K568"/>
  <c r="K569"/>
  <c r="J570"/>
  <c r="I571"/>
  <c r="J566"/>
  <c r="I567"/>
  <c r="I568"/>
  <c r="H569"/>
  <c r="G570"/>
  <c r="G571"/>
  <c r="F566"/>
  <c r="K566"/>
  <c r="K567"/>
  <c r="J568"/>
  <c r="I569"/>
  <c r="I570"/>
  <c r="H571"/>
  <c r="I566"/>
  <c r="H567"/>
  <c r="G568"/>
  <c r="G569"/>
  <c r="F570"/>
  <c r="K570"/>
  <c r="K571"/>
  <c r="H584"/>
  <c r="G587" a="1"/>
  <c r="F581"/>
  <c r="J583"/>
  <c r="G604"/>
  <c r="F595"/>
  <c r="J597"/>
  <c r="F594"/>
  <c r="H599"/>
  <c r="G596"/>
  <c r="K598"/>
  <c r="H597"/>
  <c r="K595"/>
  <c r="I598"/>
  <c r="G573" a="1"/>
  <c r="C580" a="1"/>
  <c r="B276"/>
  <c r="F278"/>
  <c r="E275"/>
  <c r="C278"/>
  <c r="E274"/>
  <c r="C277"/>
  <c r="F273"/>
  <c r="D276"/>
  <c r="D299"/>
  <c r="T300"/>
  <c r="B503"/>
  <c r="F297"/>
  <c r="E300"/>
  <c r="C300"/>
  <c r="B299"/>
  <c r="F583"/>
  <c r="F597"/>
  <c r="J599"/>
  <c r="F598"/>
  <c r="I595"/>
  <c r="G598"/>
  <c r="F596"/>
  <c r="G595"/>
  <c r="K597"/>
  <c r="H580"/>
  <c r="J580"/>
  <c r="I581"/>
  <c r="I582"/>
  <c r="H583"/>
  <c r="G584"/>
  <c r="G585"/>
  <c r="G580"/>
  <c r="F580"/>
  <c r="K580"/>
  <c r="K581"/>
  <c r="J582"/>
  <c r="I583"/>
  <c r="I584"/>
  <c r="H585"/>
  <c r="I580"/>
  <c r="H581"/>
  <c r="G582"/>
  <c r="G583"/>
  <c r="F584"/>
  <c r="K584"/>
  <c r="K585"/>
  <c r="G581"/>
  <c r="F582"/>
  <c r="K582"/>
  <c r="K583"/>
  <c r="J584"/>
  <c r="I585"/>
  <c r="C566" a="1"/>
  <c r="C594" a="1"/>
  <c r="F552" a="1"/>
  <c r="I552" s="1"/>
  <c r="B274"/>
  <c r="F276"/>
  <c r="E273"/>
  <c r="C276"/>
  <c r="G278"/>
  <c r="C275"/>
  <c r="G277"/>
  <c r="D274"/>
  <c r="B277"/>
  <c r="F299"/>
  <c r="C299"/>
  <c r="C298"/>
  <c r="G615" a="1"/>
  <c r="B239" a="1"/>
  <c r="G239" s="1"/>
  <c r="D275"/>
  <c r="B278"/>
  <c r="G274"/>
  <c r="E277"/>
  <c r="G273"/>
  <c r="E276"/>
  <c r="B273"/>
  <c r="F275"/>
  <c r="D278"/>
  <c r="F298"/>
  <c r="P300"/>
  <c r="C608" a="1"/>
  <c r="G302"/>
  <c r="F301"/>
  <c r="C302"/>
  <c r="H582"/>
  <c r="F585"/>
  <c r="H596"/>
  <c r="F599"/>
  <c r="J596"/>
  <c r="K594"/>
  <c r="I597"/>
  <c r="J594"/>
  <c r="I594"/>
  <c r="G597"/>
  <c r="K599"/>
  <c r="J609"/>
  <c r="H612"/>
  <c r="J445" a="1"/>
  <c r="D251"/>
  <c r="B287" a="1"/>
  <c r="G287" s="1"/>
  <c r="P252"/>
  <c r="T254"/>
  <c r="B298"/>
  <c r="F300"/>
  <c r="P298"/>
  <c r="B311" a="1"/>
  <c r="D311" s="1"/>
  <c r="E301"/>
  <c r="G297"/>
  <c r="B301"/>
  <c r="E297"/>
  <c r="G299"/>
  <c r="J459" a="1"/>
  <c r="G553"/>
  <c r="K553"/>
  <c r="I554"/>
  <c r="K555"/>
  <c r="I556"/>
  <c r="G557"/>
  <c r="F552"/>
  <c r="J552"/>
  <c r="H553"/>
  <c r="J554"/>
  <c r="H555"/>
  <c r="J556"/>
  <c r="H552"/>
  <c r="F553"/>
  <c r="J553"/>
  <c r="F555"/>
  <c r="J555"/>
  <c r="H556"/>
  <c r="J557"/>
  <c r="G552"/>
  <c r="K552"/>
  <c r="G554"/>
  <c r="K554"/>
  <c r="I555"/>
  <c r="K556"/>
  <c r="I557"/>
  <c r="F556"/>
  <c r="E298"/>
  <c r="E299"/>
  <c r="F230"/>
  <c r="F250"/>
  <c r="C552" a="1"/>
  <c r="B98"/>
  <c r="C103" s="1"/>
  <c r="F103" s="1"/>
  <c r="F228"/>
  <c r="B250"/>
  <c r="B228"/>
  <c r="B254"/>
  <c r="R251"/>
  <c r="B300"/>
  <c r="F302"/>
  <c r="C301"/>
  <c r="D302"/>
  <c r="G298"/>
  <c r="G301"/>
  <c r="D298"/>
  <c r="G300"/>
  <c r="C297"/>
  <c r="D300"/>
  <c r="R273"/>
  <c r="S273"/>
  <c r="R274"/>
  <c r="Q275"/>
  <c r="Q276"/>
  <c r="P277"/>
  <c r="U277"/>
  <c r="U278"/>
  <c r="Q273"/>
  <c r="T273"/>
  <c r="S274"/>
  <c r="S275"/>
  <c r="R276"/>
  <c r="Q277"/>
  <c r="Q278"/>
  <c r="Q274"/>
  <c r="P275"/>
  <c r="U275"/>
  <c r="U276"/>
  <c r="T277"/>
  <c r="S278"/>
  <c r="T275"/>
  <c r="U273"/>
  <c r="S277"/>
  <c r="P273"/>
  <c r="S276"/>
  <c r="U274"/>
  <c r="R278"/>
  <c r="R297"/>
  <c r="Q297"/>
  <c r="Q298"/>
  <c r="P299"/>
  <c r="U299"/>
  <c r="U300"/>
  <c r="T301"/>
  <c r="S302"/>
  <c r="S297"/>
  <c r="R298"/>
  <c r="Q299"/>
  <c r="Q300"/>
  <c r="P301"/>
  <c r="U301"/>
  <c r="U302"/>
  <c r="P297"/>
  <c r="U297"/>
  <c r="U298"/>
  <c r="T299"/>
  <c r="S300"/>
  <c r="S301"/>
  <c r="R302"/>
  <c r="S299"/>
  <c r="S298"/>
  <c r="Q302"/>
  <c r="T297"/>
  <c r="Q301"/>
  <c r="R300"/>
  <c r="B405"/>
  <c r="B411"/>
  <c r="I431" s="1" a="1"/>
  <c r="F412"/>
  <c r="Q229"/>
  <c r="P229"/>
  <c r="S229"/>
  <c r="C102"/>
  <c r="F105" s="1"/>
  <c r="T228"/>
  <c r="S226"/>
  <c r="R226"/>
  <c r="U226"/>
  <c r="D253"/>
  <c r="K400" a="1"/>
  <c r="T226"/>
  <c r="R230"/>
  <c r="U229"/>
  <c r="T229"/>
  <c r="Q230"/>
  <c r="F252"/>
  <c r="C400" a="1"/>
  <c r="B201" a="1"/>
  <c r="E206" s="1"/>
  <c r="P276"/>
  <c r="T278"/>
  <c r="T298"/>
  <c r="R301"/>
  <c r="F404"/>
  <c r="I445" s="1" a="1"/>
  <c r="R249"/>
  <c r="S249"/>
  <c r="R250"/>
  <c r="Q251"/>
  <c r="Q252"/>
  <c r="P253"/>
  <c r="U253"/>
  <c r="U254"/>
  <c r="Q249"/>
  <c r="Q250"/>
  <c r="P251"/>
  <c r="U251"/>
  <c r="U252"/>
  <c r="T253"/>
  <c r="T249"/>
  <c r="S250"/>
  <c r="S251"/>
  <c r="R252"/>
  <c r="Q253"/>
  <c r="Q254"/>
  <c r="S254"/>
  <c r="U250"/>
  <c r="R254"/>
  <c r="P249"/>
  <c r="S252"/>
  <c r="T251"/>
  <c r="U249"/>
  <c r="S253"/>
  <c r="R229"/>
  <c r="Q227"/>
  <c r="P227"/>
  <c r="S227"/>
  <c r="T274"/>
  <c r="R277"/>
  <c r="J431" a="1"/>
  <c r="P274"/>
  <c r="T276"/>
  <c r="R299"/>
  <c r="P302"/>
  <c r="B215" a="1"/>
  <c r="G311"/>
  <c r="B311"/>
  <c r="B287"/>
  <c r="R201"/>
  <c r="Q202"/>
  <c r="U204"/>
  <c r="S203"/>
  <c r="Q206"/>
  <c r="S201"/>
  <c r="Q204"/>
  <c r="U206"/>
  <c r="U202"/>
  <c r="S205"/>
  <c r="R206"/>
  <c r="T203"/>
  <c r="P201"/>
  <c r="S204"/>
  <c r="U201"/>
  <c r="R205"/>
  <c r="T202"/>
  <c r="R204"/>
  <c r="T201"/>
  <c r="Q205"/>
  <c r="S202"/>
  <c r="P206"/>
  <c r="R203"/>
  <c r="P205"/>
  <c r="R202"/>
  <c r="U205"/>
  <c r="Q203"/>
  <c r="T206"/>
  <c r="P204"/>
  <c r="T205"/>
  <c r="P203"/>
  <c r="S206"/>
  <c r="U203"/>
  <c r="Q201"/>
  <c r="T204"/>
  <c r="P202"/>
  <c r="B139"/>
  <c r="B202"/>
  <c r="G202"/>
  <c r="E205"/>
  <c r="D227"/>
  <c r="B230"/>
  <c r="P228"/>
  <c r="T230"/>
  <c r="U225"/>
  <c r="S228"/>
  <c r="P225"/>
  <c r="R228"/>
  <c r="Q226"/>
  <c r="U228"/>
  <c r="B204"/>
  <c r="F206"/>
  <c r="F226"/>
  <c r="R227"/>
  <c r="P230"/>
  <c r="Q225"/>
  <c r="U227"/>
  <c r="S230"/>
  <c r="T227"/>
  <c r="S225"/>
  <c r="Q228"/>
  <c r="U230"/>
  <c r="B263" a="1"/>
  <c r="G263" s="1"/>
  <c r="B252"/>
  <c r="D225"/>
  <c r="F225"/>
  <c r="E226"/>
  <c r="E227"/>
  <c r="D228"/>
  <c r="C229"/>
  <c r="C230"/>
  <c r="C225"/>
  <c r="C226"/>
  <c r="B227"/>
  <c r="G227"/>
  <c r="G228"/>
  <c r="F229"/>
  <c r="E230"/>
  <c r="E225"/>
  <c r="D226"/>
  <c r="C227"/>
  <c r="C228"/>
  <c r="B229"/>
  <c r="G229"/>
  <c r="G230"/>
  <c r="B225"/>
  <c r="G225"/>
  <c r="G226"/>
  <c r="F227"/>
  <c r="E228"/>
  <c r="E229"/>
  <c r="D230"/>
  <c r="D249"/>
  <c r="E249"/>
  <c r="D250"/>
  <c r="C251"/>
  <c r="C252"/>
  <c r="B253"/>
  <c r="G253"/>
  <c r="G254"/>
  <c r="F249"/>
  <c r="E250"/>
  <c r="E251"/>
  <c r="D252"/>
  <c r="C253"/>
  <c r="C254"/>
  <c r="C249"/>
  <c r="C250"/>
  <c r="B251"/>
  <c r="G251"/>
  <c r="G252"/>
  <c r="F253"/>
  <c r="E254"/>
  <c r="B249"/>
  <c r="G249"/>
  <c r="G250"/>
  <c r="F251"/>
  <c r="E252"/>
  <c r="E253"/>
  <c r="D254"/>
  <c r="C239"/>
  <c r="B112"/>
  <c r="B123"/>
  <c r="B101"/>
  <c r="G92"/>
  <c r="D92"/>
  <c r="D102" l="1"/>
  <c r="G102" s="1"/>
  <c r="C106" s="1"/>
  <c r="C311"/>
  <c r="D239"/>
  <c r="E311"/>
  <c r="G556"/>
  <c r="I553"/>
  <c r="F557"/>
  <c r="H554"/>
  <c r="H557"/>
  <c r="F554"/>
  <c r="K557"/>
  <c r="G555"/>
  <c r="F311"/>
  <c r="G589"/>
  <c r="G592"/>
  <c r="G587"/>
  <c r="G588"/>
  <c r="G591"/>
  <c r="G590"/>
  <c r="J445"/>
  <c r="C452" s="1"/>
  <c r="J447"/>
  <c r="C454" s="1"/>
  <c r="J450"/>
  <c r="C457" s="1"/>
  <c r="J448"/>
  <c r="C455" s="1"/>
  <c r="J449"/>
  <c r="C456" s="1"/>
  <c r="J446"/>
  <c r="C453" s="1"/>
  <c r="G575"/>
  <c r="G574"/>
  <c r="G578"/>
  <c r="G577"/>
  <c r="G573"/>
  <c r="G576"/>
  <c r="E239"/>
  <c r="F239"/>
  <c r="B239"/>
  <c r="D202"/>
  <c r="G203"/>
  <c r="C610"/>
  <c r="C613"/>
  <c r="C608"/>
  <c r="C611"/>
  <c r="C612"/>
  <c r="C609"/>
  <c r="C596"/>
  <c r="C599"/>
  <c r="C594"/>
  <c r="C598"/>
  <c r="C597"/>
  <c r="C595"/>
  <c r="B90"/>
  <c r="E87" s="1"/>
  <c r="G617"/>
  <c r="G615"/>
  <c r="G619"/>
  <c r="G620"/>
  <c r="G616"/>
  <c r="G618"/>
  <c r="C568"/>
  <c r="C570"/>
  <c r="C567"/>
  <c r="C569"/>
  <c r="C566"/>
  <c r="C571"/>
  <c r="C582"/>
  <c r="C580"/>
  <c r="C583"/>
  <c r="C584"/>
  <c r="C581"/>
  <c r="C585"/>
  <c r="B205"/>
  <c r="C552"/>
  <c r="C555"/>
  <c r="C554"/>
  <c r="C553"/>
  <c r="C557"/>
  <c r="C556"/>
  <c r="F102"/>
  <c r="C105" s="1"/>
  <c r="C287"/>
  <c r="D287"/>
  <c r="E287"/>
  <c r="F287"/>
  <c r="I304" a="1"/>
  <c r="L308" s="1"/>
  <c r="I280" a="1"/>
  <c r="L284" s="1"/>
  <c r="J461"/>
  <c r="C468" s="1"/>
  <c r="J463"/>
  <c r="C470" s="1"/>
  <c r="J464"/>
  <c r="C471" s="1"/>
  <c r="J462"/>
  <c r="C469" s="1"/>
  <c r="J459"/>
  <c r="C466" s="1"/>
  <c r="J460"/>
  <c r="C467" s="1"/>
  <c r="G103"/>
  <c r="D106" s="1"/>
  <c r="I256" a="1"/>
  <c r="N261" s="1"/>
  <c r="D103"/>
  <c r="G106" s="1"/>
  <c r="I432"/>
  <c r="I436"/>
  <c r="I433"/>
  <c r="I431"/>
  <c r="I435"/>
  <c r="I434"/>
  <c r="D201"/>
  <c r="E203"/>
  <c r="F203"/>
  <c r="E204"/>
  <c r="D205"/>
  <c r="C206"/>
  <c r="D206"/>
  <c r="B201"/>
  <c r="G201"/>
  <c r="F202"/>
  <c r="G206"/>
  <c r="E201"/>
  <c r="F201"/>
  <c r="E202"/>
  <c r="D203"/>
  <c r="C204"/>
  <c r="D204"/>
  <c r="C205"/>
  <c r="B206"/>
  <c r="I417" a="1"/>
  <c r="B404"/>
  <c r="I232" a="1"/>
  <c r="N235" s="1"/>
  <c r="G204"/>
  <c r="G205"/>
  <c r="F205"/>
  <c r="C201"/>
  <c r="C400"/>
  <c r="C402"/>
  <c r="C403"/>
  <c r="C401"/>
  <c r="C405"/>
  <c r="C404"/>
  <c r="I447"/>
  <c r="I448"/>
  <c r="I446"/>
  <c r="I450"/>
  <c r="I445"/>
  <c r="I449"/>
  <c r="K402"/>
  <c r="K400"/>
  <c r="K405"/>
  <c r="K401"/>
  <c r="K404"/>
  <c r="K403"/>
  <c r="F411"/>
  <c r="I459" s="1" a="1"/>
  <c r="J433"/>
  <c r="C440" s="1"/>
  <c r="J434"/>
  <c r="C441" s="1"/>
  <c r="J431"/>
  <c r="C438" s="1"/>
  <c r="J432"/>
  <c r="C439" s="1"/>
  <c r="J436"/>
  <c r="C443" s="1"/>
  <c r="J435"/>
  <c r="C442" s="1"/>
  <c r="B480" a="1"/>
  <c r="C202"/>
  <c r="C203"/>
  <c r="B203"/>
  <c r="F204"/>
  <c r="D215"/>
  <c r="G215"/>
  <c r="B215"/>
  <c r="E215"/>
  <c r="F215"/>
  <c r="C215"/>
  <c r="N307"/>
  <c r="L304"/>
  <c r="M307"/>
  <c r="K309"/>
  <c r="I306"/>
  <c r="J308"/>
  <c r="J304"/>
  <c r="N285"/>
  <c r="N283"/>
  <c r="J283"/>
  <c r="J281"/>
  <c r="L280"/>
  <c r="J284"/>
  <c r="L283"/>
  <c r="L281"/>
  <c r="N280"/>
  <c r="I285"/>
  <c r="K284"/>
  <c r="K282"/>
  <c r="M281"/>
  <c r="K285"/>
  <c r="M284"/>
  <c r="M282"/>
  <c r="I282"/>
  <c r="I280"/>
  <c r="D263"/>
  <c r="C263"/>
  <c r="I208" a="1"/>
  <c r="K213" s="1"/>
  <c r="E263"/>
  <c r="F263"/>
  <c r="B263"/>
  <c r="J261"/>
  <c r="L260"/>
  <c r="L258"/>
  <c r="N257"/>
  <c r="L261"/>
  <c r="N260"/>
  <c r="N258"/>
  <c r="J258"/>
  <c r="J256"/>
  <c r="M261"/>
  <c r="M259"/>
  <c r="I259"/>
  <c r="I257"/>
  <c r="K256"/>
  <c r="I260"/>
  <c r="K259"/>
  <c r="K257"/>
  <c r="M256"/>
  <c r="F89"/>
  <c r="G88"/>
  <c r="C92" s="1"/>
  <c r="D117"/>
  <c r="G120" s="1"/>
  <c r="C116"/>
  <c r="C117"/>
  <c r="G117"/>
  <c r="D120" s="1"/>
  <c r="B126"/>
  <c r="B137"/>
  <c r="B129"/>
  <c r="F91"/>
  <c r="F88"/>
  <c r="C91" s="1"/>
  <c r="B104"/>
  <c r="E101" s="1"/>
  <c r="E104"/>
  <c r="E118"/>
  <c r="B118"/>
  <c r="E115" s="1"/>
  <c r="D105"/>
  <c r="F106"/>
  <c r="G105" s="1"/>
  <c r="N306" l="1"/>
  <c r="K306"/>
  <c r="C647" a="1"/>
  <c r="I256"/>
  <c r="M258"/>
  <c r="K261"/>
  <c r="K258"/>
  <c r="I261"/>
  <c r="L257"/>
  <c r="J260"/>
  <c r="J257"/>
  <c r="N259"/>
  <c r="K281"/>
  <c r="I284"/>
  <c r="I281"/>
  <c r="M283"/>
  <c r="J280"/>
  <c r="N282"/>
  <c r="L285"/>
  <c r="L282"/>
  <c r="J285"/>
  <c r="J306"/>
  <c r="L309"/>
  <c r="I308"/>
  <c r="M305"/>
  <c r="I309"/>
  <c r="L306"/>
  <c r="N309"/>
  <c r="K305"/>
  <c r="M308"/>
  <c r="I304"/>
  <c r="J307"/>
  <c r="I258"/>
  <c r="M260"/>
  <c r="M257"/>
  <c r="K260"/>
  <c r="N256"/>
  <c r="L259"/>
  <c r="L256"/>
  <c r="J259"/>
  <c r="M280"/>
  <c r="K283"/>
  <c r="K280"/>
  <c r="I283"/>
  <c r="M285"/>
  <c r="J282"/>
  <c r="N284"/>
  <c r="N281"/>
  <c r="L305"/>
  <c r="N308"/>
  <c r="M306"/>
  <c r="I305"/>
  <c r="K308"/>
  <c r="J305"/>
  <c r="J309"/>
  <c r="L232"/>
  <c r="M233"/>
  <c r="K212"/>
  <c r="I210"/>
  <c r="M236"/>
  <c r="M210"/>
  <c r="L211"/>
  <c r="K236"/>
  <c r="J235"/>
  <c r="M211"/>
  <c r="I208"/>
  <c r="N304"/>
  <c r="L307"/>
  <c r="M304"/>
  <c r="K307"/>
  <c r="K304"/>
  <c r="I307"/>
  <c r="M309"/>
  <c r="N305"/>
  <c r="L235"/>
  <c r="I234"/>
  <c r="N232"/>
  <c r="N237"/>
  <c r="I419"/>
  <c r="I417"/>
  <c r="I422"/>
  <c r="I421"/>
  <c r="B424" s="1" a="1"/>
  <c r="I418"/>
  <c r="I420"/>
  <c r="B483"/>
  <c r="B484"/>
  <c r="B481"/>
  <c r="B485"/>
  <c r="B480"/>
  <c r="L713" s="1" a="1"/>
  <c r="B482"/>
  <c r="I225" a="1"/>
  <c r="K225" s="1"/>
  <c r="I236"/>
  <c r="M235"/>
  <c r="N234"/>
  <c r="L234"/>
  <c r="M232"/>
  <c r="K235"/>
  <c r="K232"/>
  <c r="I235"/>
  <c r="M237"/>
  <c r="J234"/>
  <c r="N236"/>
  <c r="N233"/>
  <c r="L236"/>
  <c r="B452" a="1"/>
  <c r="I461"/>
  <c r="I462"/>
  <c r="I464"/>
  <c r="I459"/>
  <c r="I463"/>
  <c r="I460"/>
  <c r="K233"/>
  <c r="I233"/>
  <c r="J232"/>
  <c r="L237"/>
  <c r="J237"/>
  <c r="J473" a="1"/>
  <c r="J417" a="1"/>
  <c r="I232"/>
  <c r="M234"/>
  <c r="K237"/>
  <c r="K234"/>
  <c r="I237"/>
  <c r="L233"/>
  <c r="J236"/>
  <c r="J233"/>
  <c r="B438" a="1"/>
  <c r="N225"/>
  <c r="I211"/>
  <c r="K211"/>
  <c r="J212"/>
  <c r="J213"/>
  <c r="L210"/>
  <c r="I213"/>
  <c r="M213"/>
  <c r="I212"/>
  <c r="N212"/>
  <c r="N213"/>
  <c r="J211"/>
  <c r="L208"/>
  <c r="I209"/>
  <c r="K208"/>
  <c r="M208"/>
  <c r="L209"/>
  <c r="N211"/>
  <c r="J209"/>
  <c r="M209"/>
  <c r="K209"/>
  <c r="J210"/>
  <c r="L212"/>
  <c r="N209"/>
  <c r="K210"/>
  <c r="L213"/>
  <c r="N210"/>
  <c r="M212"/>
  <c r="N208"/>
  <c r="J208"/>
  <c r="G131"/>
  <c r="D134" s="1"/>
  <c r="C131"/>
  <c r="D131"/>
  <c r="G134" s="1"/>
  <c r="C130"/>
  <c r="B132"/>
  <c r="E129" s="1"/>
  <c r="E132"/>
  <c r="D116"/>
  <c r="F117"/>
  <c r="D91"/>
  <c r="F92"/>
  <c r="G91" s="1"/>
  <c r="B140"/>
  <c r="B143"/>
  <c r="F116"/>
  <c r="C119" s="1"/>
  <c r="F119"/>
  <c r="E647" l="1"/>
  <c r="F647"/>
  <c r="E648"/>
  <c r="D649"/>
  <c r="D650"/>
  <c r="C651"/>
  <c r="H651"/>
  <c r="H652"/>
  <c r="D647"/>
  <c r="C649"/>
  <c r="H650"/>
  <c r="F652"/>
  <c r="C647"/>
  <c r="H647"/>
  <c r="H648"/>
  <c r="G649"/>
  <c r="F650"/>
  <c r="F651"/>
  <c r="G647"/>
  <c r="F648"/>
  <c r="F649"/>
  <c r="E650"/>
  <c r="D651"/>
  <c r="D652"/>
  <c r="D648"/>
  <c r="H649"/>
  <c r="G651"/>
  <c r="E652"/>
  <c r="G652"/>
  <c r="C650"/>
  <c r="G650"/>
  <c r="C648"/>
  <c r="E651"/>
  <c r="G648"/>
  <c r="C652"/>
  <c r="E649"/>
  <c r="C625" a="1"/>
  <c r="F627" s="1"/>
  <c r="L714"/>
  <c r="L718"/>
  <c r="L717"/>
  <c r="L716"/>
  <c r="L715"/>
  <c r="L713"/>
  <c r="G116"/>
  <c r="C120" s="1"/>
  <c r="B466" a="1"/>
  <c r="B471" s="1"/>
  <c r="F625"/>
  <c r="D626"/>
  <c r="D628"/>
  <c r="H628"/>
  <c r="H630"/>
  <c r="F630"/>
  <c r="E626"/>
  <c r="C627"/>
  <c r="C629"/>
  <c r="G629"/>
  <c r="G626"/>
  <c r="E627"/>
  <c r="E629"/>
  <c r="C630"/>
  <c r="H625"/>
  <c r="F626"/>
  <c r="F628"/>
  <c r="D629"/>
  <c r="J230"/>
  <c r="L229"/>
  <c r="J228"/>
  <c r="I230"/>
  <c r="J225"/>
  <c r="M228"/>
  <c r="N228"/>
  <c r="L226"/>
  <c r="B438"/>
  <c r="B440"/>
  <c r="B443"/>
  <c r="B442"/>
  <c r="B439"/>
  <c r="B441"/>
  <c r="I201" a="1"/>
  <c r="K201" s="1"/>
  <c r="I228"/>
  <c r="M226"/>
  <c r="L228"/>
  <c r="I225"/>
  <c r="N227"/>
  <c r="N230"/>
  <c r="J227"/>
  <c r="J229"/>
  <c r="M225"/>
  <c r="B426"/>
  <c r="N528" s="1"/>
  <c r="B424"/>
  <c r="B429"/>
  <c r="B428"/>
  <c r="B425"/>
  <c r="B427"/>
  <c r="J475"/>
  <c r="C482" s="1"/>
  <c r="J476"/>
  <c r="C483" s="1"/>
  <c r="J477"/>
  <c r="C484" s="1"/>
  <c r="J473"/>
  <c r="C480" s="1"/>
  <c r="J474"/>
  <c r="C481" s="1"/>
  <c r="J478"/>
  <c r="C485" s="1"/>
  <c r="J419"/>
  <c r="C426" s="1"/>
  <c r="J420"/>
  <c r="C427" s="1"/>
  <c r="J418"/>
  <c r="C425" s="1"/>
  <c r="J421"/>
  <c r="C428" s="1"/>
  <c r="J417"/>
  <c r="C424" s="1"/>
  <c r="J422"/>
  <c r="C429" s="1"/>
  <c r="B457"/>
  <c r="B522" s="1"/>
  <c r="N537" s="1"/>
  <c r="B455"/>
  <c r="B520" s="1"/>
  <c r="N535" s="1"/>
  <c r="B456"/>
  <c r="B521" s="1"/>
  <c r="N536" s="1"/>
  <c r="B454"/>
  <c r="B453"/>
  <c r="B452"/>
  <c r="L669" s="1" a="1"/>
  <c r="I226"/>
  <c r="K227"/>
  <c r="K230"/>
  <c r="N226"/>
  <c r="M229"/>
  <c r="J226"/>
  <c r="I229"/>
  <c r="L225"/>
  <c r="L227"/>
  <c r="M230"/>
  <c r="K229"/>
  <c r="M227"/>
  <c r="L230"/>
  <c r="I227"/>
  <c r="N229"/>
  <c r="K226"/>
  <c r="K228"/>
  <c r="J202"/>
  <c r="I203"/>
  <c r="M204"/>
  <c r="E146"/>
  <c r="B146"/>
  <c r="E143" s="1"/>
  <c r="D119"/>
  <c r="F120"/>
  <c r="G119" s="1"/>
  <c r="F131"/>
  <c r="D130"/>
  <c r="G130" s="1"/>
  <c r="C134" s="1"/>
  <c r="C145"/>
  <c r="G145"/>
  <c r="D148" s="1"/>
  <c r="D145"/>
  <c r="G148" s="1"/>
  <c r="C144"/>
  <c r="F130"/>
  <c r="C133" s="1"/>
  <c r="F133"/>
  <c r="B468" l="1"/>
  <c r="B470"/>
  <c r="B467"/>
  <c r="B469"/>
  <c r="B466"/>
  <c r="L671"/>
  <c r="L673"/>
  <c r="L669"/>
  <c r="L674"/>
  <c r="L672"/>
  <c r="L670"/>
  <c r="L691" a="1"/>
  <c r="C669" a="1"/>
  <c r="L202"/>
  <c r="L203"/>
  <c r="L647" a="1"/>
  <c r="H629"/>
  <c r="D627"/>
  <c r="G630"/>
  <c r="C628"/>
  <c r="E625"/>
  <c r="G627"/>
  <c r="C625"/>
  <c r="F629"/>
  <c r="H626"/>
  <c r="B518"/>
  <c r="N533" s="1"/>
  <c r="E630"/>
  <c r="H627"/>
  <c r="D625"/>
  <c r="G628"/>
  <c r="C626"/>
  <c r="E628"/>
  <c r="G625"/>
  <c r="D630"/>
  <c r="E720" a="1"/>
  <c r="B519"/>
  <c r="N534" s="1"/>
  <c r="B514"/>
  <c r="N529" s="1"/>
  <c r="L625" a="1"/>
  <c r="B232" a="1"/>
  <c r="F234" s="1"/>
  <c r="M202"/>
  <c r="J203"/>
  <c r="I201"/>
  <c r="N206"/>
  <c r="I273" a="1"/>
  <c r="I206"/>
  <c r="K204"/>
  <c r="L204"/>
  <c r="I202"/>
  <c r="L206"/>
  <c r="M206"/>
  <c r="I205"/>
  <c r="N204"/>
  <c r="J206"/>
  <c r="B516"/>
  <c r="N531" s="1"/>
  <c r="K203"/>
  <c r="M201"/>
  <c r="N201"/>
  <c r="K206"/>
  <c r="N203"/>
  <c r="I204"/>
  <c r="K202"/>
  <c r="L201"/>
  <c r="N202"/>
  <c r="B517"/>
  <c r="N532" s="1"/>
  <c r="B515"/>
  <c r="N530" s="1"/>
  <c r="I249" a="1"/>
  <c r="J205"/>
  <c r="K205"/>
  <c r="M203"/>
  <c r="J201"/>
  <c r="M205"/>
  <c r="N205"/>
  <c r="J204"/>
  <c r="L205"/>
  <c r="F134"/>
  <c r="G133" s="1"/>
  <c r="D133"/>
  <c r="F147"/>
  <c r="F144"/>
  <c r="C147" s="1"/>
  <c r="F145"/>
  <c r="D144"/>
  <c r="E669" l="1"/>
  <c r="G669"/>
  <c r="F670"/>
  <c r="F671"/>
  <c r="E672"/>
  <c r="D673"/>
  <c r="D674"/>
  <c r="D671"/>
  <c r="C669"/>
  <c r="H669"/>
  <c r="H670"/>
  <c r="G671"/>
  <c r="F672"/>
  <c r="F673"/>
  <c r="E674"/>
  <c r="F669"/>
  <c r="E670"/>
  <c r="D672"/>
  <c r="C673"/>
  <c r="H673"/>
  <c r="H674"/>
  <c r="D669"/>
  <c r="D670"/>
  <c r="C671"/>
  <c r="H671"/>
  <c r="H672"/>
  <c r="G673"/>
  <c r="F674"/>
  <c r="C674"/>
  <c r="E671"/>
  <c r="G672"/>
  <c r="C670"/>
  <c r="E673"/>
  <c r="G670"/>
  <c r="G674"/>
  <c r="C672"/>
  <c r="E235"/>
  <c r="D234"/>
  <c r="C232"/>
  <c r="C237"/>
  <c r="D235"/>
  <c r="G235"/>
  <c r="B234"/>
  <c r="G233"/>
  <c r="B232"/>
  <c r="C235"/>
  <c r="D233"/>
  <c r="E237"/>
  <c r="D236"/>
  <c r="C236"/>
  <c r="B235"/>
  <c r="C234"/>
  <c r="B233"/>
  <c r="D237"/>
  <c r="C691" a="1"/>
  <c r="E723"/>
  <c r="E721"/>
  <c r="E720"/>
  <c r="E724"/>
  <c r="E722"/>
  <c r="E725"/>
  <c r="L649"/>
  <c r="L651"/>
  <c r="L650"/>
  <c r="L647"/>
  <c r="E654" s="1" a="1"/>
  <c r="L652"/>
  <c r="L648"/>
  <c r="L693"/>
  <c r="L691"/>
  <c r="L696"/>
  <c r="L692"/>
  <c r="L695"/>
  <c r="L694"/>
  <c r="G232"/>
  <c r="G237"/>
  <c r="B236"/>
  <c r="E234"/>
  <c r="F232"/>
  <c r="C233"/>
  <c r="F237"/>
  <c r="G236"/>
  <c r="F235"/>
  <c r="E232"/>
  <c r="B237"/>
  <c r="G234"/>
  <c r="F233"/>
  <c r="E233"/>
  <c r="D232"/>
  <c r="F236"/>
  <c r="E236"/>
  <c r="E676" a="1"/>
  <c r="L627"/>
  <c r="L628"/>
  <c r="L630"/>
  <c r="L625"/>
  <c r="L626"/>
  <c r="L629"/>
  <c r="B208" a="1"/>
  <c r="F210" s="1"/>
  <c r="K249"/>
  <c r="L249"/>
  <c r="K250"/>
  <c r="J251"/>
  <c r="J252"/>
  <c r="I253"/>
  <c r="N253"/>
  <c r="N254"/>
  <c r="J249"/>
  <c r="J250"/>
  <c r="I251"/>
  <c r="N252"/>
  <c r="L254"/>
  <c r="M249"/>
  <c r="L250"/>
  <c r="L251"/>
  <c r="K252"/>
  <c r="J253"/>
  <c r="J254"/>
  <c r="N251"/>
  <c r="M253"/>
  <c r="M251"/>
  <c r="N249"/>
  <c r="L253"/>
  <c r="I249"/>
  <c r="L252"/>
  <c r="N250"/>
  <c r="K254"/>
  <c r="M252"/>
  <c r="I250"/>
  <c r="M250"/>
  <c r="I254"/>
  <c r="K251"/>
  <c r="M254"/>
  <c r="I252"/>
  <c r="K253"/>
  <c r="K273"/>
  <c r="L273"/>
  <c r="K274"/>
  <c r="J275"/>
  <c r="J276"/>
  <c r="I277"/>
  <c r="N277"/>
  <c r="N278"/>
  <c r="J274"/>
  <c r="N276"/>
  <c r="L278"/>
  <c r="M273"/>
  <c r="L274"/>
  <c r="L275"/>
  <c r="K276"/>
  <c r="J277"/>
  <c r="J278"/>
  <c r="J273"/>
  <c r="I275"/>
  <c r="N275"/>
  <c r="M277"/>
  <c r="I273"/>
  <c r="L276"/>
  <c r="N274"/>
  <c r="K278"/>
  <c r="N273"/>
  <c r="L277"/>
  <c r="M275"/>
  <c r="M276"/>
  <c r="I274"/>
  <c r="K277"/>
  <c r="M274"/>
  <c r="I278"/>
  <c r="K275"/>
  <c r="M278"/>
  <c r="I276"/>
  <c r="G144"/>
  <c r="D147"/>
  <c r="F148"/>
  <c r="G147" s="1"/>
  <c r="C210" l="1"/>
  <c r="B209"/>
  <c r="E212"/>
  <c r="D209"/>
  <c r="B240" a="1"/>
  <c r="E241" s="1"/>
  <c r="G213"/>
  <c r="C209"/>
  <c r="E209"/>
  <c r="F212"/>
  <c r="C213"/>
  <c r="C148"/>
  <c r="C713" a="1"/>
  <c r="E680"/>
  <c r="E676"/>
  <c r="E677"/>
  <c r="E679"/>
  <c r="E681"/>
  <c r="E678"/>
  <c r="C691"/>
  <c r="D691"/>
  <c r="C692"/>
  <c r="H692"/>
  <c r="H693"/>
  <c r="G694"/>
  <c r="F695"/>
  <c r="F696"/>
  <c r="H691"/>
  <c r="G692"/>
  <c r="F693"/>
  <c r="F694"/>
  <c r="E695"/>
  <c r="D696"/>
  <c r="F691"/>
  <c r="F692"/>
  <c r="E693"/>
  <c r="D694"/>
  <c r="D695"/>
  <c r="C696"/>
  <c r="H696"/>
  <c r="E691"/>
  <c r="D692"/>
  <c r="D693"/>
  <c r="C694"/>
  <c r="H694"/>
  <c r="H695"/>
  <c r="G696"/>
  <c r="C695"/>
  <c r="E692"/>
  <c r="G693"/>
  <c r="E694"/>
  <c r="G691"/>
  <c r="G695"/>
  <c r="C693"/>
  <c r="E696"/>
  <c r="E698" a="1"/>
  <c r="B211"/>
  <c r="D212"/>
  <c r="E208"/>
  <c r="D213"/>
  <c r="G208"/>
  <c r="E657"/>
  <c r="E655"/>
  <c r="E656"/>
  <c r="E659"/>
  <c r="E654"/>
  <c r="E658"/>
  <c r="B208"/>
  <c r="B213"/>
  <c r="E211"/>
  <c r="F208"/>
  <c r="I297" a="1"/>
  <c r="J297" s="1"/>
  <c r="E632" a="1"/>
  <c r="B280" a="1"/>
  <c r="G281" s="1"/>
  <c r="B256" a="1"/>
  <c r="B258" s="1"/>
  <c r="G212"/>
  <c r="C211"/>
  <c r="D208"/>
  <c r="F213"/>
  <c r="G210"/>
  <c r="B212"/>
  <c r="B210"/>
  <c r="G211"/>
  <c r="G209"/>
  <c r="D210"/>
  <c r="C212"/>
  <c r="E213"/>
  <c r="F211"/>
  <c r="F209"/>
  <c r="D211"/>
  <c r="C208"/>
  <c r="E210"/>
  <c r="I299"/>
  <c r="M301"/>
  <c r="L302"/>
  <c r="J300"/>
  <c r="N302"/>
  <c r="I297"/>
  <c r="L300"/>
  <c r="K300"/>
  <c r="L299"/>
  <c r="J301"/>
  <c r="K301"/>
  <c r="M298"/>
  <c r="I298"/>
  <c r="B280"/>
  <c r="C284"/>
  <c r="B282"/>
  <c r="B285"/>
  <c r="F285"/>
  <c r="E283"/>
  <c r="D280"/>
  <c r="F284"/>
  <c r="G243"/>
  <c r="C241"/>
  <c r="D244"/>
  <c r="F241"/>
  <c r="D243" l="1"/>
  <c r="F240"/>
  <c r="B241"/>
  <c r="B240"/>
  <c r="B244"/>
  <c r="E244"/>
  <c r="C243"/>
  <c r="E245"/>
  <c r="C242"/>
  <c r="B245"/>
  <c r="E240"/>
  <c r="G242"/>
  <c r="F245"/>
  <c r="D242"/>
  <c r="F244"/>
  <c r="E243"/>
  <c r="D241"/>
  <c r="C240"/>
  <c r="C245"/>
  <c r="B243"/>
  <c r="G241"/>
  <c r="D245"/>
  <c r="C244"/>
  <c r="B242"/>
  <c r="G240"/>
  <c r="G245"/>
  <c r="F243"/>
  <c r="E242"/>
  <c r="D240"/>
  <c r="G244"/>
  <c r="F242"/>
  <c r="E702"/>
  <c r="E698"/>
  <c r="E699"/>
  <c r="E701"/>
  <c r="E703"/>
  <c r="E700"/>
  <c r="G259"/>
  <c r="G260"/>
  <c r="E256"/>
  <c r="F259"/>
  <c r="E713"/>
  <c r="G715"/>
  <c r="H717"/>
  <c r="D715"/>
  <c r="H718"/>
  <c r="D716"/>
  <c r="F713"/>
  <c r="C713"/>
  <c r="G716"/>
  <c r="C714"/>
  <c r="G713"/>
  <c r="H713"/>
  <c r="F717"/>
  <c r="E716"/>
  <c r="E715"/>
  <c r="E714"/>
  <c r="D717"/>
  <c r="F714"/>
  <c r="D718"/>
  <c r="F715"/>
  <c r="G717"/>
  <c r="G718"/>
  <c r="C716"/>
  <c r="C717"/>
  <c r="F718"/>
  <c r="H715"/>
  <c r="D713"/>
  <c r="H716"/>
  <c r="D714"/>
  <c r="C715"/>
  <c r="E717"/>
  <c r="G714"/>
  <c r="E718"/>
  <c r="F716"/>
  <c r="H714"/>
  <c r="C718"/>
  <c r="E258"/>
  <c r="G282"/>
  <c r="D284"/>
  <c r="D283"/>
  <c r="G285"/>
  <c r="B284"/>
  <c r="B261"/>
  <c r="B281"/>
  <c r="G284"/>
  <c r="E284"/>
  <c r="F281"/>
  <c r="E282"/>
  <c r="M300"/>
  <c r="M297"/>
  <c r="M299"/>
  <c r="J299"/>
  <c r="J298"/>
  <c r="E634"/>
  <c r="E635"/>
  <c r="E636"/>
  <c r="E633"/>
  <c r="E632"/>
  <c r="E637"/>
  <c r="M302"/>
  <c r="I302"/>
  <c r="L298"/>
  <c r="L301"/>
  <c r="N297"/>
  <c r="I301"/>
  <c r="L297"/>
  <c r="N299"/>
  <c r="K297"/>
  <c r="D257"/>
  <c r="B256"/>
  <c r="I300"/>
  <c r="K299"/>
  <c r="J302"/>
  <c r="K302"/>
  <c r="N298"/>
  <c r="N301"/>
  <c r="K298"/>
  <c r="N300"/>
  <c r="B216" a="1"/>
  <c r="G219" s="1"/>
  <c r="E261"/>
  <c r="G256"/>
  <c r="D256"/>
  <c r="B260"/>
  <c r="C259"/>
  <c r="F256"/>
  <c r="C261"/>
  <c r="F258"/>
  <c r="G257"/>
  <c r="C258"/>
  <c r="C257"/>
  <c r="F261"/>
  <c r="E259"/>
  <c r="D258"/>
  <c r="G258"/>
  <c r="D260"/>
  <c r="E257"/>
  <c r="B257"/>
  <c r="F260"/>
  <c r="G283"/>
  <c r="C283"/>
  <c r="F283"/>
  <c r="D282"/>
  <c r="F282"/>
  <c r="C280"/>
  <c r="C282"/>
  <c r="B283"/>
  <c r="F280"/>
  <c r="C260"/>
  <c r="B259"/>
  <c r="C256"/>
  <c r="G261"/>
  <c r="D259"/>
  <c r="F257"/>
  <c r="D261"/>
  <c r="E260"/>
  <c r="E280"/>
  <c r="D281"/>
  <c r="E281"/>
  <c r="E285"/>
  <c r="C281"/>
  <c r="C285"/>
  <c r="D285"/>
  <c r="G280"/>
  <c r="C336" a="1"/>
  <c r="G216" l="1"/>
  <c r="D217"/>
  <c r="C217"/>
  <c r="C219"/>
  <c r="E219"/>
  <c r="F219"/>
  <c r="D218"/>
  <c r="B220"/>
  <c r="G220"/>
  <c r="D219"/>
  <c r="D221"/>
  <c r="G217"/>
  <c r="F221"/>
  <c r="E220"/>
  <c r="E216"/>
  <c r="D216"/>
  <c r="E218"/>
  <c r="B216"/>
  <c r="B304" a="1"/>
  <c r="E217"/>
  <c r="C218"/>
  <c r="D220"/>
  <c r="B219"/>
  <c r="C221"/>
  <c r="C220"/>
  <c r="F220"/>
  <c r="F218"/>
  <c r="E221"/>
  <c r="G218"/>
  <c r="B221"/>
  <c r="B218"/>
  <c r="F217"/>
  <c r="G221"/>
  <c r="C216"/>
  <c r="F216"/>
  <c r="B217"/>
  <c r="B288" a="1"/>
  <c r="E292" s="1"/>
  <c r="B264" a="1"/>
  <c r="G268" s="1"/>
  <c r="B308"/>
  <c r="D305"/>
  <c r="C309"/>
  <c r="E306"/>
  <c r="E309"/>
  <c r="G306"/>
  <c r="C304"/>
  <c r="F307"/>
  <c r="B305"/>
  <c r="B306"/>
  <c r="D308"/>
  <c r="C305"/>
  <c r="D307"/>
  <c r="F304"/>
  <c r="E308"/>
  <c r="G305"/>
  <c r="G308"/>
  <c r="C306"/>
  <c r="F309"/>
  <c r="B307"/>
  <c r="D304"/>
  <c r="F308"/>
  <c r="G309"/>
  <c r="C307"/>
  <c r="E304"/>
  <c r="E307"/>
  <c r="G304"/>
  <c r="F305"/>
  <c r="D309"/>
  <c r="F306"/>
  <c r="B304"/>
  <c r="G307"/>
  <c r="C308"/>
  <c r="E305"/>
  <c r="B309"/>
  <c r="D306"/>
  <c r="E336"/>
  <c r="C336"/>
  <c r="H336"/>
  <c r="H388" s="1"/>
  <c r="H337"/>
  <c r="H389" s="1"/>
  <c r="G338"/>
  <c r="G390" s="1"/>
  <c r="F339"/>
  <c r="F340"/>
  <c r="E341"/>
  <c r="E393" s="1"/>
  <c r="G336"/>
  <c r="G388" s="1"/>
  <c r="F337"/>
  <c r="F389" s="1"/>
  <c r="F338"/>
  <c r="F390" s="1"/>
  <c r="E339"/>
  <c r="E391" s="1"/>
  <c r="D340"/>
  <c r="D392" s="1"/>
  <c r="D341"/>
  <c r="D393" s="1"/>
  <c r="D336"/>
  <c r="D337"/>
  <c r="C338"/>
  <c r="H338"/>
  <c r="H390" s="1"/>
  <c r="H339"/>
  <c r="G340"/>
  <c r="F341"/>
  <c r="D338"/>
  <c r="H341"/>
  <c r="E337"/>
  <c r="H340"/>
  <c r="F336"/>
  <c r="F388" s="1"/>
  <c r="C340"/>
  <c r="C392" s="1"/>
  <c r="D339"/>
  <c r="D391" s="1"/>
  <c r="G341"/>
  <c r="C339"/>
  <c r="C391" s="1"/>
  <c r="C341"/>
  <c r="C393" s="1"/>
  <c r="E338"/>
  <c r="G339"/>
  <c r="C337"/>
  <c r="E340"/>
  <c r="E392" s="1"/>
  <c r="G337"/>
  <c r="G389" s="1"/>
  <c r="F267" l="1"/>
  <c r="B267"/>
  <c r="B269"/>
  <c r="E269"/>
  <c r="G267"/>
  <c r="C268"/>
  <c r="E267"/>
  <c r="G269"/>
  <c r="D267"/>
  <c r="B322" a="1"/>
  <c r="D322" s="1"/>
  <c r="D387" s="1"/>
  <c r="G265"/>
  <c r="D265"/>
  <c r="F266"/>
  <c r="D268"/>
  <c r="C265"/>
  <c r="F264"/>
  <c r="D266"/>
  <c r="G266"/>
  <c r="C267"/>
  <c r="C291"/>
  <c r="F291"/>
  <c r="E289"/>
  <c r="C293"/>
  <c r="F292"/>
  <c r="D291"/>
  <c r="G291"/>
  <c r="F288"/>
  <c r="F289"/>
  <c r="C269"/>
  <c r="F268"/>
  <c r="B265"/>
  <c r="E265"/>
  <c r="E268"/>
  <c r="B268"/>
  <c r="F269"/>
  <c r="D269"/>
  <c r="D288"/>
  <c r="G288"/>
  <c r="G289"/>
  <c r="D289"/>
  <c r="D293"/>
  <c r="B289"/>
  <c r="B288"/>
  <c r="B292"/>
  <c r="D290"/>
  <c r="G292"/>
  <c r="G293"/>
  <c r="F290"/>
  <c r="C288"/>
  <c r="C292"/>
  <c r="E293"/>
  <c r="B293"/>
  <c r="G290"/>
  <c r="C289"/>
  <c r="D264"/>
  <c r="F352" s="1" a="1"/>
  <c r="G264"/>
  <c r="C266"/>
  <c r="E266"/>
  <c r="B266"/>
  <c r="C264"/>
  <c r="E264"/>
  <c r="B264"/>
  <c r="F265"/>
  <c r="E290"/>
  <c r="B290"/>
  <c r="B291"/>
  <c r="E291"/>
  <c r="C362" s="1" a="1"/>
  <c r="C290"/>
  <c r="D292"/>
  <c r="F293"/>
  <c r="E288"/>
  <c r="C322"/>
  <c r="C387" s="1"/>
  <c r="E323"/>
  <c r="B325"/>
  <c r="B390" s="1"/>
  <c r="C323"/>
  <c r="E324"/>
  <c r="E322"/>
  <c r="E387" s="1"/>
  <c r="C325"/>
  <c r="E325"/>
  <c r="C324"/>
  <c r="D324"/>
  <c r="D323"/>
  <c r="D325"/>
  <c r="B312" a="1"/>
  <c r="D364" l="1"/>
  <c r="D390" s="1"/>
  <c r="C363"/>
  <c r="C389" s="1"/>
  <c r="B323"/>
  <c r="B388" s="1"/>
  <c r="B324"/>
  <c r="B389" s="1"/>
  <c r="B322"/>
  <c r="E364"/>
  <c r="E390" s="1"/>
  <c r="E362"/>
  <c r="E388" s="1"/>
  <c r="C364"/>
  <c r="C390" s="1"/>
  <c r="C362"/>
  <c r="C388" s="1"/>
  <c r="D363"/>
  <c r="D362"/>
  <c r="D388" s="1"/>
  <c r="E363"/>
  <c r="E316"/>
  <c r="D313"/>
  <c r="E312"/>
  <c r="C316"/>
  <c r="B315"/>
  <c r="C312"/>
  <c r="F316"/>
  <c r="G315"/>
  <c r="F314"/>
  <c r="G313"/>
  <c r="B316"/>
  <c r="C315"/>
  <c r="F312"/>
  <c r="F317"/>
  <c r="G314"/>
  <c r="F313"/>
  <c r="G312"/>
  <c r="D317"/>
  <c r="G316"/>
  <c r="F315"/>
  <c r="E313"/>
  <c r="D312"/>
  <c r="C317"/>
  <c r="B314"/>
  <c r="C313"/>
  <c r="B312"/>
  <c r="B317"/>
  <c r="C314"/>
  <c r="B313"/>
  <c r="G317"/>
  <c r="D315"/>
  <c r="E314"/>
  <c r="E317"/>
  <c r="D316"/>
  <c r="E315"/>
  <c r="D314"/>
  <c r="D389"/>
  <c r="E389"/>
  <c r="H352"/>
  <c r="I352"/>
  <c r="I391" s="1"/>
  <c r="H353"/>
  <c r="G354"/>
  <c r="G355"/>
  <c r="G394" s="1"/>
  <c r="F356"/>
  <c r="F395" s="1"/>
  <c r="K356"/>
  <c r="K395" s="1"/>
  <c r="K357"/>
  <c r="K396" s="1"/>
  <c r="G352"/>
  <c r="F354"/>
  <c r="K354"/>
  <c r="K393" s="1"/>
  <c r="J356"/>
  <c r="J395" s="1"/>
  <c r="J352"/>
  <c r="J391" s="1"/>
  <c r="I353"/>
  <c r="I392" s="1"/>
  <c r="I354"/>
  <c r="I393" s="1"/>
  <c r="H355"/>
  <c r="H394" s="1"/>
  <c r="G356"/>
  <c r="G395" s="1"/>
  <c r="G357"/>
  <c r="G396" s="1"/>
  <c r="G353"/>
  <c r="K355"/>
  <c r="K394" s="1"/>
  <c r="I357"/>
  <c r="I396" s="1"/>
  <c r="J354"/>
  <c r="J393" s="1"/>
  <c r="K353"/>
  <c r="K392" s="1"/>
  <c r="H357"/>
  <c r="H396" s="1"/>
  <c r="K352"/>
  <c r="K391" s="1"/>
  <c r="I356"/>
  <c r="I395" s="1"/>
  <c r="F352"/>
  <c r="I355"/>
  <c r="I394" s="1"/>
  <c r="J357"/>
  <c r="J396" s="1"/>
  <c r="F355"/>
  <c r="F394" s="1"/>
  <c r="F357"/>
  <c r="F396" s="1"/>
  <c r="H354"/>
  <c r="J355"/>
  <c r="J394" s="1"/>
  <c r="F353"/>
  <c r="H356"/>
  <c r="H395" s="1"/>
  <c r="J353"/>
  <c r="J392" s="1"/>
  <c r="F378" l="1" a="1"/>
  <c r="H378" l="1"/>
  <c r="H391" s="1"/>
  <c r="F379"/>
  <c r="F392" s="1"/>
  <c r="H380"/>
  <c r="H393" s="1"/>
  <c r="G378"/>
  <c r="G391" s="1"/>
  <c r="G379"/>
  <c r="G392" s="1"/>
  <c r="G380"/>
  <c r="G393" s="1"/>
  <c r="H379"/>
  <c r="H392" s="1"/>
  <c r="F378"/>
  <c r="F391" s="1"/>
  <c r="F380"/>
  <c r="F393" s="1"/>
  <c r="C528" l="1" a="1"/>
  <c r="D530" s="1"/>
  <c r="J531" l="1"/>
  <c r="I528"/>
  <c r="C534"/>
  <c r="L530"/>
  <c r="J536"/>
  <c r="E533"/>
  <c r="I530"/>
  <c r="J537"/>
  <c r="F530"/>
  <c r="G535"/>
  <c r="G534"/>
  <c r="F531"/>
  <c r="D537"/>
  <c r="I533"/>
  <c r="H530"/>
  <c r="F536"/>
  <c r="J532"/>
  <c r="I534"/>
  <c r="L536"/>
  <c r="C528"/>
  <c r="C535"/>
  <c r="J530"/>
  <c r="F537"/>
  <c r="E534"/>
  <c r="L529"/>
  <c r="H528"/>
  <c r="H536"/>
  <c r="K532"/>
  <c r="D531"/>
  <c r="H537"/>
  <c r="G533"/>
  <c r="J529"/>
  <c r="D536"/>
  <c r="G532"/>
  <c r="D529"/>
  <c r="H535"/>
  <c r="C533"/>
  <c r="F529"/>
  <c r="J535"/>
  <c r="C532"/>
  <c r="J528"/>
  <c r="D535"/>
  <c r="I532"/>
  <c r="L528"/>
  <c r="F535"/>
  <c r="I531"/>
  <c r="F528"/>
  <c r="J534"/>
  <c r="E532"/>
  <c r="E528"/>
  <c r="C537"/>
  <c r="L534"/>
  <c r="E531"/>
  <c r="H529"/>
  <c r="L535"/>
  <c r="K531"/>
  <c r="D528"/>
  <c r="H534"/>
  <c r="K530"/>
  <c r="E537"/>
  <c r="L533"/>
  <c r="G531"/>
  <c r="K537"/>
  <c r="D534"/>
  <c r="G530"/>
  <c r="K536"/>
  <c r="H533"/>
  <c r="C531"/>
  <c r="G537"/>
  <c r="J533"/>
  <c r="C530"/>
  <c r="G536"/>
  <c r="D533"/>
  <c r="C529"/>
  <c r="I537"/>
  <c r="K533"/>
  <c r="F533"/>
  <c r="I529"/>
  <c r="C536"/>
  <c r="F534"/>
  <c r="E530"/>
  <c r="I536"/>
  <c r="L532"/>
  <c r="E529"/>
  <c r="I535"/>
  <c r="F532"/>
  <c r="K529"/>
  <c r="E536"/>
  <c r="H532"/>
  <c r="K528"/>
  <c r="E535"/>
  <c r="L531"/>
  <c r="G529"/>
  <c r="K535"/>
  <c r="D532"/>
  <c r="G528"/>
  <c r="K534"/>
  <c r="H531"/>
  <c r="L537"/>
  <c r="C539" l="1" a="1"/>
  <c r="C548" s="1"/>
  <c r="M552"/>
  <c r="M553"/>
  <c r="M566" a="1"/>
  <c r="M608" a="1"/>
  <c r="M596"/>
  <c r="M595"/>
  <c r="M594"/>
  <c r="M580" a="1"/>
  <c r="C539" l="1"/>
  <c r="M554" s="1"/>
  <c r="C543"/>
  <c r="M580" s="1"/>
  <c r="C540"/>
  <c r="M566" s="1"/>
  <c r="C545"/>
  <c r="M582" s="1"/>
  <c r="C541"/>
  <c r="M598" s="1"/>
  <c r="C546"/>
  <c r="M583" s="1"/>
  <c r="C542"/>
  <c r="B599" s="1"/>
  <c r="M599" s="1"/>
  <c r="C547"/>
  <c r="M584" s="1"/>
  <c r="C544"/>
  <c r="M581" s="1"/>
  <c r="B597"/>
  <c r="B613"/>
  <c r="M613" s="1"/>
  <c r="M585"/>
  <c r="M608"/>
  <c r="M610"/>
  <c r="M609"/>
  <c r="M567" l="1"/>
  <c r="M568"/>
  <c r="M611"/>
  <c r="M570"/>
  <c r="B612"/>
  <c r="M612" s="1"/>
  <c r="F615" s="1" a="1"/>
  <c r="M556"/>
  <c r="M571"/>
  <c r="M569"/>
  <c r="M557"/>
  <c r="M552" a="1"/>
  <c r="M555"/>
  <c r="M594" a="1"/>
  <c r="M597"/>
  <c r="F601" s="1" a="1"/>
  <c r="F604" s="1"/>
  <c r="F587" a="1"/>
  <c r="F573" l="1" a="1"/>
  <c r="F576" s="1"/>
  <c r="J650" s="1"/>
  <c r="F603"/>
  <c r="F602"/>
  <c r="F606"/>
  <c r="F605"/>
  <c r="F601"/>
  <c r="F559" a="1"/>
  <c r="F559" s="1"/>
  <c r="J691" a="1"/>
  <c r="F588"/>
  <c r="F589"/>
  <c r="F592"/>
  <c r="F587"/>
  <c r="F591"/>
  <c r="F590"/>
  <c r="J625" a="1"/>
  <c r="F619"/>
  <c r="F617"/>
  <c r="F615"/>
  <c r="J713" s="1" a="1"/>
  <c r="F616"/>
  <c r="F620"/>
  <c r="F618"/>
  <c r="F574" l="1"/>
  <c r="J648" s="1"/>
  <c r="F575"/>
  <c r="J649" s="1"/>
  <c r="F573"/>
  <c r="J647" s="1" a="1"/>
  <c r="F578"/>
  <c r="J652" s="1"/>
  <c r="F577"/>
  <c r="J651" s="1"/>
  <c r="F561"/>
  <c r="J627" s="1"/>
  <c r="F562"/>
  <c r="J628" s="1"/>
  <c r="F564"/>
  <c r="J630" s="1"/>
  <c r="F563"/>
  <c r="J629" s="1"/>
  <c r="F560"/>
  <c r="J626" s="1"/>
  <c r="J647"/>
  <c r="J715"/>
  <c r="J718"/>
  <c r="J717"/>
  <c r="J716"/>
  <c r="J714"/>
  <c r="J713"/>
  <c r="J669" a="1"/>
  <c r="J693"/>
  <c r="J694"/>
  <c r="J692"/>
  <c r="J696"/>
  <c r="J691"/>
  <c r="J695"/>
  <c r="J625"/>
  <c r="C654" l="1" a="1"/>
  <c r="C656" s="1"/>
  <c r="C663" s="1"/>
  <c r="J671"/>
  <c r="J670"/>
  <c r="J672"/>
  <c r="J669"/>
  <c r="J674"/>
  <c r="J673"/>
  <c r="C720" a="1"/>
  <c r="C698" a="1"/>
  <c r="C632" a="1"/>
  <c r="C633" s="1"/>
  <c r="C655" l="1"/>
  <c r="C662" s="1"/>
  <c r="C657"/>
  <c r="C664" s="1"/>
  <c r="C658"/>
  <c r="C665" s="1"/>
  <c r="C659"/>
  <c r="C666" s="1"/>
  <c r="C654"/>
  <c r="C676" a="1"/>
  <c r="C680" s="1"/>
  <c r="C636"/>
  <c r="C724"/>
  <c r="C720"/>
  <c r="C722"/>
  <c r="C723"/>
  <c r="C725"/>
  <c r="C721"/>
  <c r="C637"/>
  <c r="C632"/>
  <c r="C635"/>
  <c r="C701"/>
  <c r="C702"/>
  <c r="C703"/>
  <c r="C699"/>
  <c r="C700"/>
  <c r="C698"/>
  <c r="C634"/>
  <c r="B745" a="1"/>
  <c r="C661" l="1" a="1"/>
  <c r="C661"/>
  <c r="B745" s="1"/>
  <c r="C681"/>
  <c r="C688" s="1"/>
  <c r="C677"/>
  <c r="C684" s="1"/>
  <c r="C678"/>
  <c r="C685" s="1"/>
  <c r="C679"/>
  <c r="C676"/>
  <c r="C683" s="1" a="1"/>
  <c r="C639" a="1"/>
  <c r="C705" a="1"/>
  <c r="C686"/>
  <c r="C687"/>
  <c r="B747"/>
  <c r="B748"/>
  <c r="B746"/>
  <c r="B750"/>
  <c r="B749"/>
  <c r="C727" a="1"/>
  <c r="C730" s="1"/>
  <c r="C732"/>
  <c r="C683" l="1"/>
  <c r="C641"/>
  <c r="C644"/>
  <c r="C639"/>
  <c r="C643"/>
  <c r="C642"/>
  <c r="C640"/>
  <c r="C710"/>
  <c r="C705"/>
  <c r="C707"/>
  <c r="C709"/>
  <c r="C708"/>
  <c r="C706"/>
  <c r="C731"/>
  <c r="B753" a="1"/>
  <c r="C729"/>
  <c r="C728"/>
  <c r="C727"/>
  <c r="B755" l="1"/>
  <c r="B756"/>
  <c r="B754"/>
  <c r="B753"/>
  <c r="B758"/>
  <c r="B757"/>
  <c r="B737" a="1"/>
  <c r="G745" a="1"/>
  <c r="G737" a="1"/>
  <c r="G747" l="1"/>
  <c r="G748"/>
  <c r="G746"/>
  <c r="G750"/>
  <c r="G749"/>
  <c r="G745"/>
  <c r="G739"/>
  <c r="G741"/>
  <c r="G740"/>
  <c r="G737"/>
  <c r="G742"/>
  <c r="G738"/>
  <c r="B739"/>
  <c r="B740"/>
  <c r="B741"/>
  <c r="B742"/>
  <c r="B737"/>
  <c r="B738"/>
</calcChain>
</file>

<file path=xl/sharedStrings.xml><?xml version="1.0" encoding="utf-8"?>
<sst xmlns="http://schemas.openxmlformats.org/spreadsheetml/2006/main" count="629" uniqueCount="192">
  <si>
    <t>SOAL 3 Portal 2D</t>
  </si>
  <si>
    <t>NIM</t>
  </si>
  <si>
    <t>I0121060</t>
  </si>
  <si>
    <t>n=</t>
  </si>
  <si>
    <t>E=</t>
  </si>
  <si>
    <t>DATA MATERIAL BETON</t>
  </si>
  <si>
    <t>MPa</t>
  </si>
  <si>
    <t>kN/m^2</t>
  </si>
  <si>
    <t>PROFIL</t>
  </si>
  <si>
    <t>L=</t>
  </si>
  <si>
    <t>m</t>
  </si>
  <si>
    <t>0.7L=</t>
  </si>
  <si>
    <t>0.4L=</t>
  </si>
  <si>
    <t>1.3L=</t>
  </si>
  <si>
    <t>Balok</t>
  </si>
  <si>
    <t>b=</t>
  </si>
  <si>
    <t>h=</t>
  </si>
  <si>
    <t>A=</t>
  </si>
  <si>
    <t>m^2</t>
  </si>
  <si>
    <t>Kolom</t>
  </si>
  <si>
    <t>STRUKTUR</t>
  </si>
  <si>
    <t>BEBAN</t>
  </si>
  <si>
    <t>q=</t>
  </si>
  <si>
    <t>1.5q=</t>
  </si>
  <si>
    <t>0.5q=</t>
  </si>
  <si>
    <t>P=</t>
  </si>
  <si>
    <t>kN/m</t>
  </si>
  <si>
    <t>kN</t>
  </si>
  <si>
    <t>0.5P=</t>
  </si>
  <si>
    <t>LANGKAH 1 DESKRETISASI STRUTUR</t>
  </si>
  <si>
    <t>Sebelum reduksi</t>
  </si>
  <si>
    <t>Raz</t>
  </si>
  <si>
    <t>Day</t>
  </si>
  <si>
    <t>Dax</t>
  </si>
  <si>
    <t>Dby</t>
  </si>
  <si>
    <t>Dbx</t>
  </si>
  <si>
    <t>Rbz</t>
  </si>
  <si>
    <t>Dcy</t>
  </si>
  <si>
    <t>Dcx</t>
  </si>
  <si>
    <t>Rcz</t>
  </si>
  <si>
    <t>Dey</t>
  </si>
  <si>
    <t>Ddy</t>
  </si>
  <si>
    <t>Ddx</t>
  </si>
  <si>
    <t>Rdz</t>
  </si>
  <si>
    <t>Rez</t>
  </si>
  <si>
    <t>Dex</t>
  </si>
  <si>
    <t>Dfy</t>
  </si>
  <si>
    <t>Rfz</t>
  </si>
  <si>
    <t>Dfx</t>
  </si>
  <si>
    <t>Sesudah reduksi</t>
  </si>
  <si>
    <t>LANGKAH 2 MATRIKS KEKAKUAN ELEMEN SUMBU LOKAL</t>
  </si>
  <si>
    <t>a) Elemen 1 (A-B)</t>
  </si>
  <si>
    <t>I=</t>
  </si>
  <si>
    <t>EI=</t>
  </si>
  <si>
    <t>balok</t>
  </si>
  <si>
    <t>m^4</t>
  </si>
  <si>
    <t>kNm^2</t>
  </si>
  <si>
    <t>b) Elemen 2 (B-C)</t>
  </si>
  <si>
    <t>[k]2=</t>
  </si>
  <si>
    <t>[k]1=</t>
  </si>
  <si>
    <t>c) Elemen 3 (C-D)</t>
  </si>
  <si>
    <t>dax</t>
  </si>
  <si>
    <t>day</t>
  </si>
  <si>
    <t>raz</t>
  </si>
  <si>
    <t>dbx</t>
  </si>
  <si>
    <t>dby</t>
  </si>
  <si>
    <t>rbz</t>
  </si>
  <si>
    <t>dcx</t>
  </si>
  <si>
    <t>dcy</t>
  </si>
  <si>
    <t>rcz</t>
  </si>
  <si>
    <t>ddx</t>
  </si>
  <si>
    <t>ddy</t>
  </si>
  <si>
    <t>rdz</t>
  </si>
  <si>
    <t>d) Elemen 4 (E-B)</t>
  </si>
  <si>
    <t>kolom</t>
  </si>
  <si>
    <t>e) Elemen 5 (F-C)</t>
  </si>
  <si>
    <t>[k]3=</t>
  </si>
  <si>
    <t>[k]4=</t>
  </si>
  <si>
    <t>dex</t>
  </si>
  <si>
    <t>dey</t>
  </si>
  <si>
    <t>rez</t>
  </si>
  <si>
    <t>[k]5=</t>
  </si>
  <si>
    <t>dfx</t>
  </si>
  <si>
    <t>dfy</t>
  </si>
  <si>
    <t>rfz</t>
  </si>
  <si>
    <t>LANGKAH 3 MENYUSUN MATRIKS TRANSFORMASI TIAP ELEMEN</t>
  </si>
  <si>
    <t>Sudut=</t>
  </si>
  <si>
    <t>[T]1=</t>
  </si>
  <si>
    <t>[T]2=</t>
  </si>
  <si>
    <t>[T]3=</t>
  </si>
  <si>
    <t>[T]4=</t>
  </si>
  <si>
    <t>LANGKAH 4 MENYUSUN MATRIKS KEKAKUAN ELEMEN DALAM SUMBU GLOBAL</t>
  </si>
  <si>
    <t>Rumus : [K] = [T]^T x [k] x [T]</t>
  </si>
  <si>
    <t>[K]1=</t>
  </si>
  <si>
    <t>x</t>
  </si>
  <si>
    <t>[T]5=</t>
  </si>
  <si>
    <t>[K]2=</t>
  </si>
  <si>
    <t>[K]3=</t>
  </si>
  <si>
    <t>[K]4=</t>
  </si>
  <si>
    <t>[K]5=</t>
  </si>
  <si>
    <t>LANGKAH 5 MERAKIT MATRIKS KEKAUAN STRUKTUR</t>
  </si>
  <si>
    <t>[K]1'=</t>
  </si>
  <si>
    <t>[K]2'=</t>
  </si>
  <si>
    <t>[K]3'=</t>
  </si>
  <si>
    <t>[K]4'=</t>
  </si>
  <si>
    <t>[K]5'=</t>
  </si>
  <si>
    <t>Maktriks Struktur</t>
  </si>
  <si>
    <t>[K]s'=</t>
  </si>
  <si>
    <t>LANGKAH 6 MRNGHITUNG DAN MENYUSUN VEKTOR BEBAN LUAR</t>
  </si>
  <si>
    <t>6a) Equivalent Span Load in Local Axis</t>
  </si>
  <si>
    <t>{f0}1=</t>
  </si>
  <si>
    <t>{f0}2=</t>
  </si>
  <si>
    <t>{f0}3=</t>
  </si>
  <si>
    <t>{f0}4=</t>
  </si>
  <si>
    <t>{f0}5=</t>
  </si>
  <si>
    <t>6b) Equivalent Span Load in Global Axis</t>
  </si>
  <si>
    <t>{Fo}</t>
  </si>
  <si>
    <t>=</t>
  </si>
  <si>
    <t>[T]^T</t>
  </si>
  <si>
    <t>*</t>
  </si>
  <si>
    <t>{fo}</t>
  </si>
  <si>
    <t>{Fo}1=</t>
  </si>
  <si>
    <t>{Fo}2=</t>
  </si>
  <si>
    <t>{Fo}3=</t>
  </si>
  <si>
    <t>{Fo}4=</t>
  </si>
  <si>
    <t>{Fo}5=</t>
  </si>
  <si>
    <t>6c) Assemblage Equivalent Span Loac in Global Axis</t>
  </si>
  <si>
    <t>{Fo}=</t>
  </si>
  <si>
    <t>kNm</t>
  </si>
  <si>
    <t>6c) Joint Load in Global Axis</t>
  </si>
  <si>
    <t>{F}=</t>
  </si>
  <si>
    <t>5P=</t>
  </si>
  <si>
    <t>{F}+{F0}</t>
  </si>
  <si>
    <t>LANGKAH 7 MENYUSUN PERSAMAAN STRUKTUR</t>
  </si>
  <si>
    <t>{F} + {Fo}</t>
  </si>
  <si>
    <t>[K]s</t>
  </si>
  <si>
    <t>{D}</t>
  </si>
  <si>
    <t>[K]s^-1</t>
  </si>
  <si>
    <t>rad</t>
  </si>
  <si>
    <t>LANGKAH 8 MENYUSUN VEKTOR PERPINDAHAN DALAM SUMBU LOKAL</t>
  </si>
  <si>
    <t>{D}1 glob=</t>
  </si>
  <si>
    <t>&gt;&gt;&gt;</t>
  </si>
  <si>
    <t>{d}1 lokal=</t>
  </si>
  <si>
    <t>{D}2glob=</t>
  </si>
  <si>
    <t>{D}3glob=</t>
  </si>
  <si>
    <t>{D}4glob=</t>
  </si>
  <si>
    <t>{d}2 lokal=</t>
  </si>
  <si>
    <t>{d}2lokal=</t>
  </si>
  <si>
    <t>{d}3lokal=</t>
  </si>
  <si>
    <t>{d}3 lokal=</t>
  </si>
  <si>
    <t>{d}4 lokal=</t>
  </si>
  <si>
    <t>{d}5 lokal=</t>
  </si>
  <si>
    <t>LANGKAH 9 MENGHITUNG VEKTOR GAYA DALAM ELEMEN SUMBU LOKAL</t>
  </si>
  <si>
    <t>{f}</t>
  </si>
  <si>
    <t>[k]</t>
  </si>
  <si>
    <t>{d}</t>
  </si>
  <si>
    <t>a) Elemen 1 (A- B)</t>
  </si>
  <si>
    <t>-</t>
  </si>
  <si>
    <t>b) Elemen 2(B-C)</t>
  </si>
  <si>
    <t>c) Elemen 3(C-D)</t>
  </si>
  <si>
    <t>d) Elemen 4(E-B)</t>
  </si>
  <si>
    <t>HAx</t>
  </si>
  <si>
    <t>VAy</t>
  </si>
  <si>
    <t>MAz</t>
  </si>
  <si>
    <t>HBx</t>
  </si>
  <si>
    <t>VBy</t>
  </si>
  <si>
    <t>MBz</t>
  </si>
  <si>
    <t>HCx</t>
  </si>
  <si>
    <t>VCy</t>
  </si>
  <si>
    <t>MCz</t>
  </si>
  <si>
    <t>HDx</t>
  </si>
  <si>
    <t>VDy</t>
  </si>
  <si>
    <t>MDz</t>
  </si>
  <si>
    <t>HEx</t>
  </si>
  <si>
    <t>VEy</t>
  </si>
  <si>
    <t>MEz</t>
  </si>
  <si>
    <t>e) Elemen 5(F-C)</t>
  </si>
  <si>
    <t>HFx</t>
  </si>
  <si>
    <t>VFy</t>
  </si>
  <si>
    <t>MFz</t>
  </si>
  <si>
    <t>LANGKAH 10 REKAPITULASI</t>
  </si>
  <si>
    <t>BALOK</t>
  </si>
  <si>
    <t>SAP</t>
  </si>
  <si>
    <t>ERROR</t>
  </si>
  <si>
    <t>Elemen 1 (A-B)</t>
  </si>
  <si>
    <t>Elemen 2 (B-C)</t>
  </si>
  <si>
    <t>Elemen 3 (C-D)</t>
  </si>
  <si>
    <t>KOLOM</t>
  </si>
  <si>
    <t>Elemen 4 (E-B)</t>
  </si>
  <si>
    <t>Elemen 5 (F-C)</t>
  </si>
  <si>
    <t>KONTROL</t>
  </si>
  <si>
    <t>Sigma F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</si>
</sst>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E+00"/>
    <numFmt numFmtId="166" formatCode="0.0000%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11" fontId="0" fillId="4" borderId="11" xfId="0" applyNumberFormat="1" applyFill="1" applyBorder="1" applyAlignment="1">
      <alignment horizontal="center"/>
    </xf>
    <xf numFmtId="0" fontId="0" fillId="8" borderId="0" xfId="0" applyFill="1"/>
    <xf numFmtId="0" fontId="3" fillId="8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20" xfId="0" applyBorder="1"/>
    <xf numFmtId="0" fontId="0" fillId="0" borderId="21" xfId="0" applyBorder="1"/>
    <xf numFmtId="0" fontId="5" fillId="0" borderId="0" xfId="4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5" fillId="0" borderId="0" xfId="6" applyFont="1" applyAlignment="1">
      <alignment horizontal="center" vertical="center"/>
    </xf>
    <xf numFmtId="0" fontId="5" fillId="0" borderId="0" xfId="6" applyFont="1" applyAlignment="1">
      <alignment horizontal="center"/>
    </xf>
    <xf numFmtId="0" fontId="5" fillId="0" borderId="0" xfId="6" quotePrefix="1" applyFont="1" applyAlignment="1">
      <alignment horizontal="center"/>
    </xf>
    <xf numFmtId="2" fontId="0" fillId="7" borderId="1" xfId="0" applyNumberFormat="1" applyFill="1" applyBorder="1" applyAlignment="1">
      <alignment horizontal="center"/>
    </xf>
    <xf numFmtId="0" fontId="0" fillId="7" borderId="0" xfId="0" applyFill="1"/>
    <xf numFmtId="0" fontId="0" fillId="9" borderId="0" xfId="0" applyFill="1"/>
    <xf numFmtId="0" fontId="5" fillId="7" borderId="0" xfId="6" applyFont="1" applyFill="1" applyAlignment="1">
      <alignment horizontal="center" vertical="center"/>
    </xf>
    <xf numFmtId="0" fontId="0" fillId="3" borderId="0" xfId="0" applyFill="1"/>
    <xf numFmtId="0" fontId="5" fillId="0" borderId="0" xfId="7" applyFont="1" applyAlignment="1">
      <alignment horizontal="center" vertical="center"/>
    </xf>
    <xf numFmtId="0" fontId="5" fillId="0" borderId="0" xfId="7" quotePrefix="1" applyFont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7" borderId="0" xfId="0" applyFill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5" fillId="0" borderId="0" xfId="8" applyFont="1" applyAlignment="1">
      <alignment vertical="center"/>
    </xf>
    <xf numFmtId="0" fontId="5" fillId="0" borderId="0" xfId="8" quotePrefix="1" applyFont="1" applyAlignment="1">
      <alignment vertical="center"/>
    </xf>
    <xf numFmtId="0" fontId="5" fillId="0" borderId="0" xfId="9" applyFont="1" applyAlignment="1">
      <alignment horizontal="center" vertical="center"/>
    </xf>
    <xf numFmtId="0" fontId="5" fillId="0" borderId="0" xfId="9" quotePrefix="1" applyFont="1" applyAlignment="1">
      <alignment horizontal="center" vertical="center"/>
    </xf>
    <xf numFmtId="164" fontId="0" fillId="3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6" fontId="0" fillId="3" borderId="1" xfId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6" fontId="3" fillId="3" borderId="1" xfId="1" applyNumberFormat="1" applyFont="1" applyFill="1" applyBorder="1" applyAlignment="1">
      <alignment horizontal="center"/>
    </xf>
    <xf numFmtId="166" fontId="1" fillId="3" borderId="1" xfId="1" applyNumberFormat="1" applyFont="1" applyFill="1" applyBorder="1" applyAlignment="1">
      <alignment horizontal="center"/>
    </xf>
    <xf numFmtId="166" fontId="0" fillId="0" borderId="1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6" fontId="3" fillId="0" borderId="1" xfId="1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6" fontId="1" fillId="0" borderId="1" xfId="1" applyNumberFormat="1" applyFont="1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0" fillId="7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7" borderId="0" xfId="6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6" applyFont="1" applyAlignment="1">
      <alignment horizontal="center" vertical="center"/>
    </xf>
    <xf numFmtId="0" fontId="5" fillId="0" borderId="23" xfId="5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3" applyFont="1" applyAlignment="1">
      <alignment vertical="center"/>
    </xf>
    <xf numFmtId="0" fontId="6" fillId="0" borderId="0" xfId="3" applyFont="1" applyAlignment="1"/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5" fillId="0" borderId="0" xfId="2" applyFont="1" applyAlignment="1">
      <alignment horizontal="center" vertic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0">
    <cellStyle name="Normal" xfId="0" builtinId="0"/>
    <cellStyle name="Normal 2" xfId="2"/>
    <cellStyle name="Normal 3" xfId="3"/>
    <cellStyle name="Normal 4" xfId="4"/>
    <cellStyle name="Normal 5" xfId="5"/>
    <cellStyle name="Normal 6" xfId="6"/>
    <cellStyle name="Normal 7" xfId="7"/>
    <cellStyle name="Normal 8" xfId="8"/>
    <cellStyle name="Normal 9" xfId="9"/>
    <cellStyle name="Percent" xfId="1" builtinId="5"/>
  </cellStyles>
  <dxfs count="5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257735</xdr:colOff>
      <xdr:row>52</xdr:row>
      <xdr:rowOff>33618</xdr:rowOff>
    </xdr:from>
    <xdr:to>
      <xdr:col>2</xdr:col>
      <xdr:colOff>336177</xdr:colOff>
      <xdr:row>58</xdr:row>
      <xdr:rowOff>79338</xdr:rowOff>
    </xdr:to>
    <xdr:sp macro="" textlink="">
      <xdr:nvSpPr>
        <xdr:cNvPr id="9" name="Rectangle 8"/>
        <xdr:cNvSpPr/>
      </xdr:nvSpPr>
      <xdr:spPr>
        <a:xfrm>
          <a:off x="1467970" y="9827559"/>
          <a:ext cx="78442" cy="1188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1</xdr:colOff>
      <xdr:row>1</xdr:row>
      <xdr:rowOff>26168</xdr:rowOff>
    </xdr:from>
    <xdr:to>
      <xdr:col>3</xdr:col>
      <xdr:colOff>840282</xdr:colOff>
      <xdr:row>11</xdr:row>
      <xdr:rowOff>66990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6567" t="34317" r="9772" b="12915"/>
        <a:stretch>
          <a:fillRect/>
        </a:stretch>
      </xdr:blipFill>
      <xdr:spPr bwMode="auto">
        <a:xfrm>
          <a:off x="1" y="216668"/>
          <a:ext cx="3638550" cy="19458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0</xdr:col>
      <xdr:colOff>0</xdr:colOff>
      <xdr:row>24</xdr:row>
      <xdr:rowOff>156881</xdr:rowOff>
    </xdr:from>
    <xdr:ext cx="4235824" cy="1938619"/>
    <xdr:pic>
      <xdr:nvPicPr>
        <xdr:cNvPr id="3" name="image1.png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4807322"/>
          <a:ext cx="4235824" cy="1938619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</xdr:row>
      <xdr:rowOff>179294</xdr:rowOff>
    </xdr:from>
    <xdr:ext cx="4235824" cy="1893794"/>
    <xdr:pic>
      <xdr:nvPicPr>
        <xdr:cNvPr id="4" name="image6.png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6734735"/>
          <a:ext cx="4235824" cy="1893794"/>
        </a:xfrm>
        <a:prstGeom prst="rect">
          <a:avLst/>
        </a:prstGeom>
        <a:noFill/>
      </xdr:spPr>
    </xdr:pic>
    <xdr:clientData fLocksWithSheet="0"/>
  </xdr:oneCellAnchor>
  <xdr:twoCellAnchor>
    <xdr:from>
      <xdr:col>0</xdr:col>
      <xdr:colOff>403416</xdr:colOff>
      <xdr:row>51</xdr:row>
      <xdr:rowOff>168711</xdr:rowOff>
    </xdr:from>
    <xdr:to>
      <xdr:col>4</xdr:col>
      <xdr:colOff>504169</xdr:colOff>
      <xdr:row>52</xdr:row>
      <xdr:rowOff>79064</xdr:rowOff>
    </xdr:to>
    <xdr:sp macro="" textlink="">
      <xdr:nvSpPr>
        <xdr:cNvPr id="6" name="Rectangle 5"/>
        <xdr:cNvSpPr/>
      </xdr:nvSpPr>
      <xdr:spPr>
        <a:xfrm>
          <a:off x="403416" y="9958294"/>
          <a:ext cx="3931920" cy="100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224118</xdr:colOff>
      <xdr:row>51</xdr:row>
      <xdr:rowOff>145677</xdr:rowOff>
    </xdr:from>
    <xdr:to>
      <xdr:col>2</xdr:col>
      <xdr:colOff>381000</xdr:colOff>
      <xdr:row>52</xdr:row>
      <xdr:rowOff>134471</xdr:rowOff>
    </xdr:to>
    <xdr:sp macro="" textlink="">
      <xdr:nvSpPr>
        <xdr:cNvPr id="7" name="Oval 6"/>
        <xdr:cNvSpPr/>
      </xdr:nvSpPr>
      <xdr:spPr>
        <a:xfrm>
          <a:off x="1434353" y="9749118"/>
          <a:ext cx="156882" cy="179294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11204</xdr:colOff>
      <xdr:row>49</xdr:row>
      <xdr:rowOff>158750</xdr:rowOff>
    </xdr:from>
    <xdr:to>
      <xdr:col>1</xdr:col>
      <xdr:colOff>145674</xdr:colOff>
      <xdr:row>52</xdr:row>
      <xdr:rowOff>156884</xdr:rowOff>
    </xdr:to>
    <xdr:sp macro="" textlink="">
      <xdr:nvSpPr>
        <xdr:cNvPr id="11" name="Curved Down Arrow 10"/>
        <xdr:cNvSpPr/>
      </xdr:nvSpPr>
      <xdr:spPr>
        <a:xfrm flipH="1">
          <a:off x="11204" y="9567333"/>
          <a:ext cx="811803" cy="569634"/>
        </a:xfrm>
        <a:prstGeom prst="curvedDownArrow">
          <a:avLst>
            <a:gd name="adj1" fmla="val 15183"/>
            <a:gd name="adj2" fmla="val 42861"/>
            <a:gd name="adj3" fmla="val 42096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306594</xdr:colOff>
      <xdr:row>51</xdr:row>
      <xdr:rowOff>99061</xdr:rowOff>
    </xdr:from>
    <xdr:to>
      <xdr:col>2</xdr:col>
      <xdr:colOff>580914</xdr:colOff>
      <xdr:row>51</xdr:row>
      <xdr:rowOff>99061</xdr:rowOff>
    </xdr:to>
    <xdr:cxnSp macro="">
      <xdr:nvCxnSpPr>
        <xdr:cNvPr id="14" name="Straight Arrow Connector 13"/>
        <xdr:cNvCxnSpPr/>
      </xdr:nvCxnSpPr>
      <xdr:spPr>
        <a:xfrm rot="10800000" flipH="1" flipV="1">
          <a:off x="1516829" y="9702502"/>
          <a:ext cx="27432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316007</xdr:colOff>
      <xdr:row>50</xdr:row>
      <xdr:rowOff>2243</xdr:rowOff>
    </xdr:from>
    <xdr:to>
      <xdr:col>2</xdr:col>
      <xdr:colOff>316007</xdr:colOff>
      <xdr:row>51</xdr:row>
      <xdr:rowOff>86063</xdr:rowOff>
    </xdr:to>
    <xdr:cxnSp macro="">
      <xdr:nvCxnSpPr>
        <xdr:cNvPr id="15" name="Straight Arrow Connector 14"/>
        <xdr:cNvCxnSpPr/>
      </xdr:nvCxnSpPr>
      <xdr:spPr>
        <a:xfrm rot="5400000" flipH="1" flipV="1">
          <a:off x="1389082" y="9742844"/>
          <a:ext cx="27432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477670</xdr:colOff>
      <xdr:row>51</xdr:row>
      <xdr:rowOff>128194</xdr:rowOff>
    </xdr:from>
    <xdr:to>
      <xdr:col>1</xdr:col>
      <xdr:colOff>74657</xdr:colOff>
      <xdr:row>51</xdr:row>
      <xdr:rowOff>128194</xdr:rowOff>
    </xdr:to>
    <xdr:cxnSp macro="">
      <xdr:nvCxnSpPr>
        <xdr:cNvPr id="16" name="Straight Arrow Connector 15"/>
        <xdr:cNvCxnSpPr/>
      </xdr:nvCxnSpPr>
      <xdr:spPr>
        <a:xfrm rot="10800000" flipH="1" flipV="1">
          <a:off x="477670" y="9917777"/>
          <a:ext cx="27432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457201</xdr:colOff>
      <xdr:row>50</xdr:row>
      <xdr:rowOff>20172</xdr:rowOff>
    </xdr:from>
    <xdr:to>
      <xdr:col>0</xdr:col>
      <xdr:colOff>457201</xdr:colOff>
      <xdr:row>51</xdr:row>
      <xdr:rowOff>103992</xdr:rowOff>
    </xdr:to>
    <xdr:cxnSp macro="">
      <xdr:nvCxnSpPr>
        <xdr:cNvPr id="17" name="Straight Arrow Connector 16"/>
        <xdr:cNvCxnSpPr/>
      </xdr:nvCxnSpPr>
      <xdr:spPr>
        <a:xfrm rot="5400000" flipH="1" flipV="1">
          <a:off x="320041" y="9570273"/>
          <a:ext cx="27432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335554</xdr:colOff>
      <xdr:row>52</xdr:row>
      <xdr:rowOff>140697</xdr:rowOff>
    </xdr:from>
    <xdr:to>
      <xdr:col>1</xdr:col>
      <xdr:colOff>638113</xdr:colOff>
      <xdr:row>54</xdr:row>
      <xdr:rowOff>62256</xdr:rowOff>
    </xdr:to>
    <xdr:sp macro="" textlink="">
      <xdr:nvSpPr>
        <xdr:cNvPr id="55" name="TextBox 54"/>
        <xdr:cNvSpPr txBox="1"/>
      </xdr:nvSpPr>
      <xdr:spPr>
        <a:xfrm>
          <a:off x="1012887" y="10120780"/>
          <a:ext cx="302559" cy="302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2</xdr:col>
      <xdr:colOff>747557</xdr:colOff>
      <xdr:row>52</xdr:row>
      <xdr:rowOff>113180</xdr:rowOff>
    </xdr:from>
    <xdr:to>
      <xdr:col>2</xdr:col>
      <xdr:colOff>1050116</xdr:colOff>
      <xdr:row>54</xdr:row>
      <xdr:rowOff>34739</xdr:rowOff>
    </xdr:to>
    <xdr:sp macro="" textlink="">
      <xdr:nvSpPr>
        <xdr:cNvPr id="56" name="TextBox 55"/>
        <xdr:cNvSpPr txBox="1"/>
      </xdr:nvSpPr>
      <xdr:spPr>
        <a:xfrm>
          <a:off x="2419724" y="10093263"/>
          <a:ext cx="302559" cy="302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</xdr:col>
      <xdr:colOff>376271</xdr:colOff>
      <xdr:row>55</xdr:row>
      <xdr:rowOff>27643</xdr:rowOff>
    </xdr:from>
    <xdr:to>
      <xdr:col>2</xdr:col>
      <xdr:colOff>624417</xdr:colOff>
      <xdr:row>56</xdr:row>
      <xdr:rowOff>139702</xdr:rowOff>
    </xdr:to>
    <xdr:sp macro="" textlink="">
      <xdr:nvSpPr>
        <xdr:cNvPr id="58" name="TextBox 57"/>
        <xdr:cNvSpPr txBox="1"/>
      </xdr:nvSpPr>
      <xdr:spPr>
        <a:xfrm>
          <a:off x="2048438" y="10579226"/>
          <a:ext cx="248146" cy="302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3</xdr:col>
      <xdr:colOff>441886</xdr:colOff>
      <xdr:row>52</xdr:row>
      <xdr:rowOff>6102</xdr:rowOff>
    </xdr:from>
    <xdr:to>
      <xdr:col>3</xdr:col>
      <xdr:colOff>520328</xdr:colOff>
      <xdr:row>58</xdr:row>
      <xdr:rowOff>51822</xdr:rowOff>
    </xdr:to>
    <xdr:sp macro="" textlink="">
      <xdr:nvSpPr>
        <xdr:cNvPr id="67" name="Rectangle 66"/>
        <xdr:cNvSpPr/>
      </xdr:nvSpPr>
      <xdr:spPr>
        <a:xfrm>
          <a:off x="3214719" y="9986185"/>
          <a:ext cx="78442" cy="1188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893855</xdr:colOff>
      <xdr:row>49</xdr:row>
      <xdr:rowOff>158750</xdr:rowOff>
    </xdr:from>
    <xdr:to>
      <xdr:col>2</xdr:col>
      <xdr:colOff>710824</xdr:colOff>
      <xdr:row>52</xdr:row>
      <xdr:rowOff>161118</xdr:rowOff>
    </xdr:to>
    <xdr:sp macro="" textlink="">
      <xdr:nvSpPr>
        <xdr:cNvPr id="68" name="Curved Down Arrow 67"/>
        <xdr:cNvSpPr/>
      </xdr:nvSpPr>
      <xdr:spPr>
        <a:xfrm flipH="1">
          <a:off x="1571188" y="9567333"/>
          <a:ext cx="811803" cy="573868"/>
        </a:xfrm>
        <a:prstGeom prst="curvedDownArrow">
          <a:avLst>
            <a:gd name="adj1" fmla="val 15183"/>
            <a:gd name="adj2" fmla="val 42861"/>
            <a:gd name="adj3" fmla="val 42096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427244</xdr:colOff>
      <xdr:row>51</xdr:row>
      <xdr:rowOff>177378</xdr:rowOff>
    </xdr:from>
    <xdr:to>
      <xdr:col>3</xdr:col>
      <xdr:colOff>701564</xdr:colOff>
      <xdr:row>51</xdr:row>
      <xdr:rowOff>177378</xdr:rowOff>
    </xdr:to>
    <xdr:cxnSp macro="">
      <xdr:nvCxnSpPr>
        <xdr:cNvPr id="70" name="Straight Arrow Connector 69"/>
        <xdr:cNvCxnSpPr/>
      </xdr:nvCxnSpPr>
      <xdr:spPr>
        <a:xfrm rot="10800000" flipH="1" flipV="1">
          <a:off x="3200077" y="9966961"/>
          <a:ext cx="27432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436657</xdr:colOff>
      <xdr:row>50</xdr:row>
      <xdr:rowOff>80560</xdr:rowOff>
    </xdr:from>
    <xdr:to>
      <xdr:col>3</xdr:col>
      <xdr:colOff>436657</xdr:colOff>
      <xdr:row>51</xdr:row>
      <xdr:rowOff>164380</xdr:rowOff>
    </xdr:to>
    <xdr:cxnSp macro="">
      <xdr:nvCxnSpPr>
        <xdr:cNvPr id="71" name="Straight Arrow Connector 70"/>
        <xdr:cNvCxnSpPr/>
      </xdr:nvCxnSpPr>
      <xdr:spPr>
        <a:xfrm rot="5400000" flipH="1" flipV="1">
          <a:off x="3072330" y="9816803"/>
          <a:ext cx="27432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19671</xdr:colOff>
      <xdr:row>50</xdr:row>
      <xdr:rowOff>21168</xdr:rowOff>
    </xdr:from>
    <xdr:to>
      <xdr:col>3</xdr:col>
      <xdr:colOff>831474</xdr:colOff>
      <xdr:row>53</xdr:row>
      <xdr:rowOff>17186</xdr:rowOff>
    </xdr:to>
    <xdr:sp macro="" textlink="">
      <xdr:nvSpPr>
        <xdr:cNvPr id="72" name="Curved Down Arrow 71"/>
        <xdr:cNvSpPr/>
      </xdr:nvSpPr>
      <xdr:spPr>
        <a:xfrm flipH="1">
          <a:off x="2792504" y="9620251"/>
          <a:ext cx="811803" cy="567518"/>
        </a:xfrm>
        <a:prstGeom prst="curvedDownArrow">
          <a:avLst>
            <a:gd name="adj1" fmla="val 15183"/>
            <a:gd name="adj2" fmla="val 42861"/>
            <a:gd name="adj3" fmla="val 42096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473810</xdr:colOff>
      <xdr:row>51</xdr:row>
      <xdr:rowOff>160444</xdr:rowOff>
    </xdr:from>
    <xdr:to>
      <xdr:col>4</xdr:col>
      <xdr:colOff>748130</xdr:colOff>
      <xdr:row>51</xdr:row>
      <xdr:rowOff>160444</xdr:rowOff>
    </xdr:to>
    <xdr:cxnSp macro="">
      <xdr:nvCxnSpPr>
        <xdr:cNvPr id="73" name="Straight Arrow Connector 72"/>
        <xdr:cNvCxnSpPr/>
      </xdr:nvCxnSpPr>
      <xdr:spPr>
        <a:xfrm rot="10800000" flipH="1" flipV="1">
          <a:off x="4304977" y="9950027"/>
          <a:ext cx="27432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483223</xdr:colOff>
      <xdr:row>50</xdr:row>
      <xdr:rowOff>63626</xdr:rowOff>
    </xdr:from>
    <xdr:to>
      <xdr:col>4</xdr:col>
      <xdr:colOff>483223</xdr:colOff>
      <xdr:row>51</xdr:row>
      <xdr:rowOff>147446</xdr:rowOff>
    </xdr:to>
    <xdr:cxnSp macro="">
      <xdr:nvCxnSpPr>
        <xdr:cNvPr id="74" name="Straight Arrow Connector 73"/>
        <xdr:cNvCxnSpPr/>
      </xdr:nvCxnSpPr>
      <xdr:spPr>
        <a:xfrm rot="5400000" flipH="1" flipV="1">
          <a:off x="4177230" y="9799869"/>
          <a:ext cx="27432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13322</xdr:colOff>
      <xdr:row>50</xdr:row>
      <xdr:rowOff>4234</xdr:rowOff>
    </xdr:from>
    <xdr:to>
      <xdr:col>4</xdr:col>
      <xdr:colOff>825125</xdr:colOff>
      <xdr:row>53</xdr:row>
      <xdr:rowOff>252</xdr:rowOff>
    </xdr:to>
    <xdr:sp macro="" textlink="">
      <xdr:nvSpPr>
        <xdr:cNvPr id="75" name="Curved Down Arrow 74"/>
        <xdr:cNvSpPr/>
      </xdr:nvSpPr>
      <xdr:spPr>
        <a:xfrm flipH="1">
          <a:off x="3844489" y="9603317"/>
          <a:ext cx="811803" cy="567518"/>
        </a:xfrm>
        <a:prstGeom prst="curvedDownArrow">
          <a:avLst>
            <a:gd name="adj1" fmla="val 15183"/>
            <a:gd name="adj2" fmla="val 42861"/>
            <a:gd name="adj3" fmla="val 42096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730624</xdr:colOff>
      <xdr:row>53</xdr:row>
      <xdr:rowOff>85664</xdr:rowOff>
    </xdr:from>
    <xdr:to>
      <xdr:col>3</xdr:col>
      <xdr:colOff>1033183</xdr:colOff>
      <xdr:row>55</xdr:row>
      <xdr:rowOff>7223</xdr:rowOff>
    </xdr:to>
    <xdr:sp macro="" textlink="">
      <xdr:nvSpPr>
        <xdr:cNvPr id="80" name="TextBox 79"/>
        <xdr:cNvSpPr txBox="1"/>
      </xdr:nvSpPr>
      <xdr:spPr>
        <a:xfrm>
          <a:off x="3503457" y="10256247"/>
          <a:ext cx="302559" cy="302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0000"/>
              </a:solidFill>
            </a:rPr>
            <a:t>3</a:t>
          </a:r>
        </a:p>
        <a:p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560422</xdr:colOff>
      <xdr:row>55</xdr:row>
      <xdr:rowOff>116543</xdr:rowOff>
    </xdr:from>
    <xdr:to>
      <xdr:col>3</xdr:col>
      <xdr:colOff>846668</xdr:colOff>
      <xdr:row>57</xdr:row>
      <xdr:rowOff>38102</xdr:rowOff>
    </xdr:to>
    <xdr:sp macro="" textlink="">
      <xdr:nvSpPr>
        <xdr:cNvPr id="81" name="TextBox 80"/>
        <xdr:cNvSpPr txBox="1"/>
      </xdr:nvSpPr>
      <xdr:spPr>
        <a:xfrm>
          <a:off x="3333255" y="10668126"/>
          <a:ext cx="286246" cy="302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2</xdr:col>
      <xdr:colOff>279077</xdr:colOff>
      <xdr:row>58</xdr:row>
      <xdr:rowOff>18628</xdr:rowOff>
    </xdr:from>
    <xdr:to>
      <xdr:col>2</xdr:col>
      <xdr:colOff>553397</xdr:colOff>
      <xdr:row>58</xdr:row>
      <xdr:rowOff>18628</xdr:rowOff>
    </xdr:to>
    <xdr:cxnSp macro="">
      <xdr:nvCxnSpPr>
        <xdr:cNvPr id="82" name="Straight Arrow Connector 81"/>
        <xdr:cNvCxnSpPr/>
      </xdr:nvCxnSpPr>
      <xdr:spPr>
        <a:xfrm rot="10800000" flipH="1" flipV="1">
          <a:off x="1951244" y="11141711"/>
          <a:ext cx="27432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288490</xdr:colOff>
      <xdr:row>56</xdr:row>
      <xdr:rowOff>112310</xdr:rowOff>
    </xdr:from>
    <xdr:to>
      <xdr:col>2</xdr:col>
      <xdr:colOff>288490</xdr:colOff>
      <xdr:row>58</xdr:row>
      <xdr:rowOff>5630</xdr:rowOff>
    </xdr:to>
    <xdr:cxnSp macro="">
      <xdr:nvCxnSpPr>
        <xdr:cNvPr id="83" name="Straight Arrow Connector 82"/>
        <xdr:cNvCxnSpPr/>
      </xdr:nvCxnSpPr>
      <xdr:spPr>
        <a:xfrm rot="5400000" flipH="1" flipV="1">
          <a:off x="1823497" y="10991553"/>
          <a:ext cx="27432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855754</xdr:colOff>
      <xdr:row>56</xdr:row>
      <xdr:rowOff>78317</xdr:rowOff>
    </xdr:from>
    <xdr:to>
      <xdr:col>2</xdr:col>
      <xdr:colOff>793749</xdr:colOff>
      <xdr:row>59</xdr:row>
      <xdr:rowOff>80685</xdr:rowOff>
    </xdr:to>
    <xdr:sp macro="" textlink="">
      <xdr:nvSpPr>
        <xdr:cNvPr id="84" name="Curved Down Arrow 83"/>
        <xdr:cNvSpPr/>
      </xdr:nvSpPr>
      <xdr:spPr>
        <a:xfrm flipH="1">
          <a:off x="1533087" y="10820400"/>
          <a:ext cx="932829" cy="573868"/>
        </a:xfrm>
        <a:prstGeom prst="curvedDownArrow">
          <a:avLst>
            <a:gd name="adj1" fmla="val 15183"/>
            <a:gd name="adj2" fmla="val 42861"/>
            <a:gd name="adj3" fmla="val 42096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452644</xdr:colOff>
      <xdr:row>58</xdr:row>
      <xdr:rowOff>54611</xdr:rowOff>
    </xdr:from>
    <xdr:to>
      <xdr:col>3</xdr:col>
      <xdr:colOff>726964</xdr:colOff>
      <xdr:row>58</xdr:row>
      <xdr:rowOff>54611</xdr:rowOff>
    </xdr:to>
    <xdr:cxnSp macro="">
      <xdr:nvCxnSpPr>
        <xdr:cNvPr id="85" name="Straight Arrow Connector 84"/>
        <xdr:cNvCxnSpPr/>
      </xdr:nvCxnSpPr>
      <xdr:spPr>
        <a:xfrm rot="10800000" flipH="1" flipV="1">
          <a:off x="3225477" y="11177694"/>
          <a:ext cx="27432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462057</xdr:colOff>
      <xdr:row>56</xdr:row>
      <xdr:rowOff>148293</xdr:rowOff>
    </xdr:from>
    <xdr:to>
      <xdr:col>3</xdr:col>
      <xdr:colOff>462057</xdr:colOff>
      <xdr:row>58</xdr:row>
      <xdr:rowOff>41613</xdr:rowOff>
    </xdr:to>
    <xdr:cxnSp macro="">
      <xdr:nvCxnSpPr>
        <xdr:cNvPr id="86" name="Straight Arrow Connector 85"/>
        <xdr:cNvCxnSpPr/>
      </xdr:nvCxnSpPr>
      <xdr:spPr>
        <a:xfrm rot="5400000" flipH="1" flipV="1">
          <a:off x="3097730" y="11027536"/>
          <a:ext cx="27432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45071</xdr:colOff>
      <xdr:row>56</xdr:row>
      <xdr:rowOff>50802</xdr:rowOff>
    </xdr:from>
    <xdr:to>
      <xdr:col>3</xdr:col>
      <xdr:colOff>856874</xdr:colOff>
      <xdr:row>59</xdr:row>
      <xdr:rowOff>53170</xdr:rowOff>
    </xdr:to>
    <xdr:sp macro="" textlink="">
      <xdr:nvSpPr>
        <xdr:cNvPr id="87" name="Curved Down Arrow 86"/>
        <xdr:cNvSpPr/>
      </xdr:nvSpPr>
      <xdr:spPr>
        <a:xfrm flipH="1">
          <a:off x="2817904" y="10792885"/>
          <a:ext cx="811803" cy="573868"/>
        </a:xfrm>
        <a:prstGeom prst="curvedDownArrow">
          <a:avLst>
            <a:gd name="adj1" fmla="val 15183"/>
            <a:gd name="adj2" fmla="val 42861"/>
            <a:gd name="adj3" fmla="val 42096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257735</xdr:colOff>
      <xdr:row>68</xdr:row>
      <xdr:rowOff>33618</xdr:rowOff>
    </xdr:from>
    <xdr:to>
      <xdr:col>2</xdr:col>
      <xdr:colOff>336177</xdr:colOff>
      <xdr:row>74</xdr:row>
      <xdr:rowOff>79338</xdr:rowOff>
    </xdr:to>
    <xdr:sp macro="" textlink="">
      <xdr:nvSpPr>
        <xdr:cNvPr id="88" name="Rectangle 87"/>
        <xdr:cNvSpPr/>
      </xdr:nvSpPr>
      <xdr:spPr>
        <a:xfrm>
          <a:off x="1929902" y="10013701"/>
          <a:ext cx="78442" cy="1188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403416</xdr:colOff>
      <xdr:row>67</xdr:row>
      <xdr:rowOff>168711</xdr:rowOff>
    </xdr:from>
    <xdr:to>
      <xdr:col>4</xdr:col>
      <xdr:colOff>504169</xdr:colOff>
      <xdr:row>68</xdr:row>
      <xdr:rowOff>79064</xdr:rowOff>
    </xdr:to>
    <xdr:sp macro="" textlink="">
      <xdr:nvSpPr>
        <xdr:cNvPr id="89" name="Rectangle 88"/>
        <xdr:cNvSpPr/>
      </xdr:nvSpPr>
      <xdr:spPr>
        <a:xfrm>
          <a:off x="403416" y="9958294"/>
          <a:ext cx="3931920" cy="100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224118</xdr:colOff>
      <xdr:row>67</xdr:row>
      <xdr:rowOff>145677</xdr:rowOff>
    </xdr:from>
    <xdr:to>
      <xdr:col>2</xdr:col>
      <xdr:colOff>381000</xdr:colOff>
      <xdr:row>68</xdr:row>
      <xdr:rowOff>134471</xdr:rowOff>
    </xdr:to>
    <xdr:sp macro="" textlink="">
      <xdr:nvSpPr>
        <xdr:cNvPr id="90" name="Oval 89"/>
        <xdr:cNvSpPr/>
      </xdr:nvSpPr>
      <xdr:spPr>
        <a:xfrm>
          <a:off x="1896285" y="9935260"/>
          <a:ext cx="156882" cy="179294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11204</xdr:colOff>
      <xdr:row>65</xdr:row>
      <xdr:rowOff>158750</xdr:rowOff>
    </xdr:from>
    <xdr:to>
      <xdr:col>1</xdr:col>
      <xdr:colOff>145674</xdr:colOff>
      <xdr:row>68</xdr:row>
      <xdr:rowOff>156884</xdr:rowOff>
    </xdr:to>
    <xdr:sp macro="" textlink="">
      <xdr:nvSpPr>
        <xdr:cNvPr id="91" name="Curved Down Arrow 90"/>
        <xdr:cNvSpPr/>
      </xdr:nvSpPr>
      <xdr:spPr>
        <a:xfrm flipH="1">
          <a:off x="11204" y="9567333"/>
          <a:ext cx="811803" cy="569634"/>
        </a:xfrm>
        <a:prstGeom prst="curvedDownArrow">
          <a:avLst>
            <a:gd name="adj1" fmla="val 15183"/>
            <a:gd name="adj2" fmla="val 42861"/>
            <a:gd name="adj3" fmla="val 42096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306594</xdr:colOff>
      <xdr:row>67</xdr:row>
      <xdr:rowOff>99061</xdr:rowOff>
    </xdr:from>
    <xdr:to>
      <xdr:col>2</xdr:col>
      <xdr:colOff>580914</xdr:colOff>
      <xdr:row>67</xdr:row>
      <xdr:rowOff>99061</xdr:rowOff>
    </xdr:to>
    <xdr:cxnSp macro="">
      <xdr:nvCxnSpPr>
        <xdr:cNvPr id="92" name="Straight Arrow Connector 91"/>
        <xdr:cNvCxnSpPr/>
      </xdr:nvCxnSpPr>
      <xdr:spPr>
        <a:xfrm rot="10800000" flipH="1" flipV="1">
          <a:off x="1978761" y="9888644"/>
          <a:ext cx="27432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316007</xdr:colOff>
      <xdr:row>66</xdr:row>
      <xdr:rowOff>2243</xdr:rowOff>
    </xdr:from>
    <xdr:to>
      <xdr:col>2</xdr:col>
      <xdr:colOff>316007</xdr:colOff>
      <xdr:row>67</xdr:row>
      <xdr:rowOff>86063</xdr:rowOff>
    </xdr:to>
    <xdr:cxnSp macro="">
      <xdr:nvCxnSpPr>
        <xdr:cNvPr id="93" name="Straight Arrow Connector 92"/>
        <xdr:cNvCxnSpPr/>
      </xdr:nvCxnSpPr>
      <xdr:spPr>
        <a:xfrm rot="5400000" flipH="1" flipV="1">
          <a:off x="1851014" y="9738486"/>
          <a:ext cx="27432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335554</xdr:colOff>
      <xdr:row>68</xdr:row>
      <xdr:rowOff>140697</xdr:rowOff>
    </xdr:from>
    <xdr:to>
      <xdr:col>1</xdr:col>
      <xdr:colOff>638113</xdr:colOff>
      <xdr:row>70</xdr:row>
      <xdr:rowOff>62256</xdr:rowOff>
    </xdr:to>
    <xdr:sp macro="" textlink="">
      <xdr:nvSpPr>
        <xdr:cNvPr id="96" name="TextBox 95"/>
        <xdr:cNvSpPr txBox="1"/>
      </xdr:nvSpPr>
      <xdr:spPr>
        <a:xfrm>
          <a:off x="1012887" y="10120780"/>
          <a:ext cx="302559" cy="302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2</xdr:col>
      <xdr:colOff>747557</xdr:colOff>
      <xdr:row>68</xdr:row>
      <xdr:rowOff>113180</xdr:rowOff>
    </xdr:from>
    <xdr:to>
      <xdr:col>2</xdr:col>
      <xdr:colOff>1050116</xdr:colOff>
      <xdr:row>70</xdr:row>
      <xdr:rowOff>34739</xdr:rowOff>
    </xdr:to>
    <xdr:sp macro="" textlink="">
      <xdr:nvSpPr>
        <xdr:cNvPr id="97" name="TextBox 96"/>
        <xdr:cNvSpPr txBox="1"/>
      </xdr:nvSpPr>
      <xdr:spPr>
        <a:xfrm>
          <a:off x="2419724" y="10093263"/>
          <a:ext cx="302559" cy="302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</xdr:col>
      <xdr:colOff>376271</xdr:colOff>
      <xdr:row>71</xdr:row>
      <xdr:rowOff>27643</xdr:rowOff>
    </xdr:from>
    <xdr:to>
      <xdr:col>2</xdr:col>
      <xdr:colOff>624417</xdr:colOff>
      <xdr:row>72</xdr:row>
      <xdr:rowOff>139702</xdr:rowOff>
    </xdr:to>
    <xdr:sp macro="" textlink="">
      <xdr:nvSpPr>
        <xdr:cNvPr id="98" name="TextBox 97"/>
        <xdr:cNvSpPr txBox="1"/>
      </xdr:nvSpPr>
      <xdr:spPr>
        <a:xfrm>
          <a:off x="2048438" y="10579226"/>
          <a:ext cx="248146" cy="302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3</xdr:col>
      <xdr:colOff>441886</xdr:colOff>
      <xdr:row>68</xdr:row>
      <xdr:rowOff>6102</xdr:rowOff>
    </xdr:from>
    <xdr:to>
      <xdr:col>3</xdr:col>
      <xdr:colOff>520328</xdr:colOff>
      <xdr:row>74</xdr:row>
      <xdr:rowOff>51822</xdr:rowOff>
    </xdr:to>
    <xdr:sp macro="" textlink="">
      <xdr:nvSpPr>
        <xdr:cNvPr id="99" name="Rectangle 98"/>
        <xdr:cNvSpPr/>
      </xdr:nvSpPr>
      <xdr:spPr>
        <a:xfrm>
          <a:off x="3214719" y="9986185"/>
          <a:ext cx="78442" cy="1188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893855</xdr:colOff>
      <xdr:row>65</xdr:row>
      <xdr:rowOff>158750</xdr:rowOff>
    </xdr:from>
    <xdr:to>
      <xdr:col>2</xdr:col>
      <xdr:colOff>710824</xdr:colOff>
      <xdr:row>68</xdr:row>
      <xdr:rowOff>161118</xdr:rowOff>
    </xdr:to>
    <xdr:sp macro="" textlink="">
      <xdr:nvSpPr>
        <xdr:cNvPr id="100" name="Curved Down Arrow 99"/>
        <xdr:cNvSpPr/>
      </xdr:nvSpPr>
      <xdr:spPr>
        <a:xfrm flipH="1">
          <a:off x="1571188" y="9567333"/>
          <a:ext cx="811803" cy="573868"/>
        </a:xfrm>
        <a:prstGeom prst="curvedDownArrow">
          <a:avLst>
            <a:gd name="adj1" fmla="val 15183"/>
            <a:gd name="adj2" fmla="val 42861"/>
            <a:gd name="adj3" fmla="val 42096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427244</xdr:colOff>
      <xdr:row>67</xdr:row>
      <xdr:rowOff>177378</xdr:rowOff>
    </xdr:from>
    <xdr:to>
      <xdr:col>3</xdr:col>
      <xdr:colOff>701564</xdr:colOff>
      <xdr:row>67</xdr:row>
      <xdr:rowOff>177378</xdr:rowOff>
    </xdr:to>
    <xdr:cxnSp macro="">
      <xdr:nvCxnSpPr>
        <xdr:cNvPr id="101" name="Straight Arrow Connector 100"/>
        <xdr:cNvCxnSpPr/>
      </xdr:nvCxnSpPr>
      <xdr:spPr>
        <a:xfrm rot="10800000" flipH="1" flipV="1">
          <a:off x="3200077" y="9966961"/>
          <a:ext cx="27432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436657</xdr:colOff>
      <xdr:row>66</xdr:row>
      <xdr:rowOff>80560</xdr:rowOff>
    </xdr:from>
    <xdr:to>
      <xdr:col>3</xdr:col>
      <xdr:colOff>436657</xdr:colOff>
      <xdr:row>67</xdr:row>
      <xdr:rowOff>164380</xdr:rowOff>
    </xdr:to>
    <xdr:cxnSp macro="">
      <xdr:nvCxnSpPr>
        <xdr:cNvPr id="102" name="Straight Arrow Connector 101"/>
        <xdr:cNvCxnSpPr/>
      </xdr:nvCxnSpPr>
      <xdr:spPr>
        <a:xfrm rot="5400000" flipH="1" flipV="1">
          <a:off x="3072330" y="9816803"/>
          <a:ext cx="27432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19671</xdr:colOff>
      <xdr:row>66</xdr:row>
      <xdr:rowOff>21168</xdr:rowOff>
    </xdr:from>
    <xdr:to>
      <xdr:col>3</xdr:col>
      <xdr:colOff>831474</xdr:colOff>
      <xdr:row>69</xdr:row>
      <xdr:rowOff>17186</xdr:rowOff>
    </xdr:to>
    <xdr:sp macro="" textlink="">
      <xdr:nvSpPr>
        <xdr:cNvPr id="103" name="Curved Down Arrow 102"/>
        <xdr:cNvSpPr/>
      </xdr:nvSpPr>
      <xdr:spPr>
        <a:xfrm flipH="1">
          <a:off x="2792504" y="9620251"/>
          <a:ext cx="811803" cy="567518"/>
        </a:xfrm>
        <a:prstGeom prst="curvedDownArrow">
          <a:avLst>
            <a:gd name="adj1" fmla="val 15183"/>
            <a:gd name="adj2" fmla="val 42861"/>
            <a:gd name="adj3" fmla="val 42096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473810</xdr:colOff>
      <xdr:row>67</xdr:row>
      <xdr:rowOff>160444</xdr:rowOff>
    </xdr:from>
    <xdr:to>
      <xdr:col>4</xdr:col>
      <xdr:colOff>748130</xdr:colOff>
      <xdr:row>67</xdr:row>
      <xdr:rowOff>160444</xdr:rowOff>
    </xdr:to>
    <xdr:cxnSp macro="">
      <xdr:nvCxnSpPr>
        <xdr:cNvPr id="104" name="Straight Arrow Connector 103"/>
        <xdr:cNvCxnSpPr/>
      </xdr:nvCxnSpPr>
      <xdr:spPr>
        <a:xfrm rot="10800000" flipH="1" flipV="1">
          <a:off x="4304977" y="9950027"/>
          <a:ext cx="27432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483223</xdr:colOff>
      <xdr:row>66</xdr:row>
      <xdr:rowOff>63626</xdr:rowOff>
    </xdr:from>
    <xdr:to>
      <xdr:col>4</xdr:col>
      <xdr:colOff>483223</xdr:colOff>
      <xdr:row>67</xdr:row>
      <xdr:rowOff>147446</xdr:rowOff>
    </xdr:to>
    <xdr:cxnSp macro="">
      <xdr:nvCxnSpPr>
        <xdr:cNvPr id="105" name="Straight Arrow Connector 104"/>
        <xdr:cNvCxnSpPr/>
      </xdr:nvCxnSpPr>
      <xdr:spPr>
        <a:xfrm rot="5400000" flipH="1" flipV="1">
          <a:off x="4177230" y="9799869"/>
          <a:ext cx="27432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13322</xdr:colOff>
      <xdr:row>66</xdr:row>
      <xdr:rowOff>4234</xdr:rowOff>
    </xdr:from>
    <xdr:to>
      <xdr:col>4</xdr:col>
      <xdr:colOff>825125</xdr:colOff>
      <xdr:row>69</xdr:row>
      <xdr:rowOff>252</xdr:rowOff>
    </xdr:to>
    <xdr:sp macro="" textlink="">
      <xdr:nvSpPr>
        <xdr:cNvPr id="106" name="Curved Down Arrow 105"/>
        <xdr:cNvSpPr/>
      </xdr:nvSpPr>
      <xdr:spPr>
        <a:xfrm flipH="1">
          <a:off x="3844489" y="9603317"/>
          <a:ext cx="811803" cy="567518"/>
        </a:xfrm>
        <a:prstGeom prst="curvedDownArrow">
          <a:avLst>
            <a:gd name="adj1" fmla="val 15183"/>
            <a:gd name="adj2" fmla="val 42861"/>
            <a:gd name="adj3" fmla="val 42096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730624</xdr:colOff>
      <xdr:row>69</xdr:row>
      <xdr:rowOff>85664</xdr:rowOff>
    </xdr:from>
    <xdr:to>
      <xdr:col>3</xdr:col>
      <xdr:colOff>1033183</xdr:colOff>
      <xdr:row>71</xdr:row>
      <xdr:rowOff>7223</xdr:rowOff>
    </xdr:to>
    <xdr:sp macro="" textlink="">
      <xdr:nvSpPr>
        <xdr:cNvPr id="107" name="TextBox 106"/>
        <xdr:cNvSpPr txBox="1"/>
      </xdr:nvSpPr>
      <xdr:spPr>
        <a:xfrm>
          <a:off x="3503457" y="10256247"/>
          <a:ext cx="302559" cy="302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0000"/>
              </a:solidFill>
            </a:rPr>
            <a:t>3</a:t>
          </a:r>
        </a:p>
        <a:p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560422</xdr:colOff>
      <xdr:row>71</xdr:row>
      <xdr:rowOff>116543</xdr:rowOff>
    </xdr:from>
    <xdr:to>
      <xdr:col>3</xdr:col>
      <xdr:colOff>846668</xdr:colOff>
      <xdr:row>73</xdr:row>
      <xdr:rowOff>38102</xdr:rowOff>
    </xdr:to>
    <xdr:sp macro="" textlink="">
      <xdr:nvSpPr>
        <xdr:cNvPr id="108" name="TextBox 107"/>
        <xdr:cNvSpPr txBox="1"/>
      </xdr:nvSpPr>
      <xdr:spPr>
        <a:xfrm>
          <a:off x="3333255" y="10668126"/>
          <a:ext cx="286246" cy="302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3</xdr:col>
      <xdr:colOff>387102</xdr:colOff>
      <xdr:row>67</xdr:row>
      <xdr:rowOff>139327</xdr:rowOff>
    </xdr:from>
    <xdr:to>
      <xdr:col>3</xdr:col>
      <xdr:colOff>543984</xdr:colOff>
      <xdr:row>68</xdr:row>
      <xdr:rowOff>128121</xdr:rowOff>
    </xdr:to>
    <xdr:sp macro="" textlink="">
      <xdr:nvSpPr>
        <xdr:cNvPr id="115" name="Oval 114"/>
        <xdr:cNvSpPr/>
      </xdr:nvSpPr>
      <xdr:spPr>
        <a:xfrm>
          <a:off x="3159935" y="12976910"/>
          <a:ext cx="156882" cy="179294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401918</xdr:colOff>
      <xdr:row>51</xdr:row>
      <xdr:rowOff>111810</xdr:rowOff>
    </xdr:from>
    <xdr:to>
      <xdr:col>3</xdr:col>
      <xdr:colOff>558800</xdr:colOff>
      <xdr:row>52</xdr:row>
      <xdr:rowOff>100604</xdr:rowOff>
    </xdr:to>
    <xdr:sp macro="" textlink="">
      <xdr:nvSpPr>
        <xdr:cNvPr id="116" name="Oval 115"/>
        <xdr:cNvSpPr/>
      </xdr:nvSpPr>
      <xdr:spPr>
        <a:xfrm>
          <a:off x="3174751" y="9901393"/>
          <a:ext cx="156882" cy="179294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9</xdr:col>
      <xdr:colOff>190500</xdr:colOff>
      <xdr:row>733</xdr:row>
      <xdr:rowOff>176894</xdr:rowOff>
    </xdr:from>
    <xdr:to>
      <xdr:col>14</xdr:col>
      <xdr:colOff>571500</xdr:colOff>
      <xdr:row>750</xdr:row>
      <xdr:rowOff>12264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 l="14388" t="35164" r="27252" b="9578"/>
        <a:stretch>
          <a:fillRect/>
        </a:stretch>
      </xdr:blipFill>
      <xdr:spPr bwMode="auto">
        <a:xfrm>
          <a:off x="9375321" y="140861144"/>
          <a:ext cx="4340679" cy="3073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204108</xdr:colOff>
      <xdr:row>750</xdr:row>
      <xdr:rowOff>190499</xdr:rowOff>
    </xdr:from>
    <xdr:to>
      <xdr:col>14</xdr:col>
      <xdr:colOff>557893</xdr:colOff>
      <xdr:row>765</xdr:row>
      <xdr:rowOff>16162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 l="13339" t="40159" r="26633" b="9410"/>
        <a:stretch>
          <a:fillRect/>
        </a:stretch>
      </xdr:blipFill>
      <xdr:spPr bwMode="auto">
        <a:xfrm>
          <a:off x="9388929" y="144113249"/>
          <a:ext cx="4313464" cy="27103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952500</xdr:colOff>
      <xdr:row>750</xdr:row>
      <xdr:rowOff>108857</xdr:rowOff>
    </xdr:from>
    <xdr:to>
      <xdr:col>9</xdr:col>
      <xdr:colOff>0</xdr:colOff>
      <xdr:row>766</xdr:row>
      <xdr:rowOff>136073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 l="12789" t="34235" r="28596" b="10529"/>
        <a:stretch>
          <a:fillRect/>
        </a:stretch>
      </xdr:blipFill>
      <xdr:spPr bwMode="auto">
        <a:xfrm>
          <a:off x="4789714" y="144031607"/>
          <a:ext cx="4395107" cy="31024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4"/>
  <sheetViews>
    <sheetView tabSelected="1" topLeftCell="A733" zoomScale="70" zoomScaleNormal="70" workbookViewId="0">
      <selection activeCell="B767" sqref="B767"/>
    </sheetView>
  </sheetViews>
  <sheetFormatPr defaultRowHeight="15"/>
  <cols>
    <col min="1" max="1" width="10.140625" customWidth="1"/>
    <col min="2" max="2" width="14.85546875" bestFit="1" customWidth="1"/>
    <col min="3" max="3" width="16.42578125" customWidth="1"/>
    <col min="4" max="5" width="16" bestFit="1" customWidth="1"/>
    <col min="6" max="8" width="16.140625" bestFit="1" customWidth="1"/>
    <col min="9" max="9" width="16" customWidth="1"/>
    <col min="10" max="10" width="11.5703125" customWidth="1"/>
    <col min="11" max="11" width="14.5703125" customWidth="1"/>
    <col min="12" max="12" width="13.5703125" bestFit="1" customWidth="1"/>
    <col min="13" max="13" width="10.42578125" bestFit="1" customWidth="1"/>
    <col min="16" max="17" width="12.28515625" bestFit="1" customWidth="1"/>
    <col min="18" max="18" width="9.28515625" bestFit="1" customWidth="1"/>
    <col min="19" max="20" width="12.28515625" bestFit="1" customWidth="1"/>
    <col min="21" max="21" width="9.28515625" bestFit="1" customWidth="1"/>
  </cols>
  <sheetData>
    <row r="1" spans="1:8">
      <c r="A1" t="s">
        <v>0</v>
      </c>
    </row>
    <row r="2" spans="1:8">
      <c r="G2" s="14" t="s">
        <v>1</v>
      </c>
      <c r="H2" s="14" t="s">
        <v>2</v>
      </c>
    </row>
    <row r="3" spans="1:8">
      <c r="G3" s="14" t="s">
        <v>3</v>
      </c>
      <c r="H3" s="14">
        <v>11</v>
      </c>
    </row>
    <row r="12" spans="1:8" ht="15.75" thickBot="1"/>
    <row r="13" spans="1:8" ht="15.75" thickBot="1">
      <c r="A13" s="91" t="s">
        <v>20</v>
      </c>
      <c r="B13" s="92"/>
      <c r="C13" s="93"/>
      <c r="E13" s="91" t="s">
        <v>5</v>
      </c>
      <c r="F13" s="92"/>
      <c r="G13" s="93"/>
    </row>
    <row r="14" spans="1:8">
      <c r="A14" s="15" t="s">
        <v>9</v>
      </c>
      <c r="B14" s="16">
        <v>6.2</v>
      </c>
      <c r="C14" s="17" t="s">
        <v>10</v>
      </c>
      <c r="E14" s="15" t="s">
        <v>4</v>
      </c>
      <c r="F14" s="16">
        <v>22000</v>
      </c>
      <c r="G14" s="17" t="s">
        <v>6</v>
      </c>
    </row>
    <row r="15" spans="1:8" ht="15.75" thickBot="1">
      <c r="A15" s="18" t="s">
        <v>13</v>
      </c>
      <c r="B15" s="19">
        <f>1.3*B14</f>
        <v>8.06</v>
      </c>
      <c r="C15" s="20" t="s">
        <v>10</v>
      </c>
      <c r="E15" s="21" t="s">
        <v>4</v>
      </c>
      <c r="F15" s="24">
        <f>F14*1000</f>
        <v>22000000</v>
      </c>
      <c r="G15" s="23" t="s">
        <v>7</v>
      </c>
    </row>
    <row r="16" spans="1:8" ht="15.75" thickBot="1">
      <c r="A16" s="18" t="s">
        <v>11</v>
      </c>
      <c r="B16" s="19">
        <f>0.7*B14</f>
        <v>4.34</v>
      </c>
      <c r="C16" s="20" t="s">
        <v>10</v>
      </c>
      <c r="E16" s="91" t="s">
        <v>8</v>
      </c>
      <c r="F16" s="92"/>
      <c r="G16" s="93"/>
    </row>
    <row r="17" spans="1:10" ht="15.75" thickBot="1">
      <c r="A17" s="21" t="s">
        <v>12</v>
      </c>
      <c r="B17" s="22">
        <f>0.4*B14</f>
        <v>2.4800000000000004</v>
      </c>
      <c r="C17" s="23" t="s">
        <v>10</v>
      </c>
      <c r="E17" s="101" t="s">
        <v>14</v>
      </c>
      <c r="F17" s="102"/>
      <c r="G17" s="103"/>
    </row>
    <row r="18" spans="1:10" ht="15.75" thickBot="1">
      <c r="A18" s="98" t="s">
        <v>21</v>
      </c>
      <c r="B18" s="99"/>
      <c r="C18" s="100"/>
      <c r="E18" s="18" t="s">
        <v>15</v>
      </c>
      <c r="F18" s="19">
        <f>40/100</f>
        <v>0.4</v>
      </c>
      <c r="G18" s="20" t="s">
        <v>10</v>
      </c>
      <c r="H18" s="2"/>
      <c r="I18" s="2"/>
      <c r="J18" s="2"/>
    </row>
    <row r="19" spans="1:10">
      <c r="A19" s="15" t="s">
        <v>22</v>
      </c>
      <c r="B19" s="16">
        <f>20+0.5*H3</f>
        <v>25.5</v>
      </c>
      <c r="C19" s="17" t="s">
        <v>26</v>
      </c>
      <c r="E19" s="18" t="s">
        <v>16</v>
      </c>
      <c r="F19" s="19">
        <f>50/100</f>
        <v>0.5</v>
      </c>
      <c r="G19" s="20" t="s">
        <v>10</v>
      </c>
    </row>
    <row r="20" spans="1:10">
      <c r="A20" s="18" t="s">
        <v>23</v>
      </c>
      <c r="B20" s="19">
        <f>1.5*B19</f>
        <v>38.25</v>
      </c>
      <c r="C20" s="20" t="s">
        <v>26</v>
      </c>
      <c r="E20" s="18" t="s">
        <v>17</v>
      </c>
      <c r="F20" s="19">
        <f>F18*F19</f>
        <v>0.2</v>
      </c>
      <c r="G20" s="20" t="s">
        <v>18</v>
      </c>
    </row>
    <row r="21" spans="1:10">
      <c r="A21" s="18" t="s">
        <v>24</v>
      </c>
      <c r="B21" s="19">
        <f>0.5*B19</f>
        <v>12.75</v>
      </c>
      <c r="C21" s="20" t="s">
        <v>26</v>
      </c>
      <c r="E21" s="94" t="s">
        <v>19</v>
      </c>
      <c r="F21" s="95"/>
      <c r="G21" s="96"/>
    </row>
    <row r="22" spans="1:10">
      <c r="A22" s="18" t="s">
        <v>25</v>
      </c>
      <c r="B22" s="19">
        <f>10+0.5*H3</f>
        <v>15.5</v>
      </c>
      <c r="C22" s="20" t="s">
        <v>27</v>
      </c>
      <c r="E22" s="18" t="s">
        <v>15</v>
      </c>
      <c r="F22" s="19">
        <f>50/100</f>
        <v>0.5</v>
      </c>
      <c r="G22" s="20" t="s">
        <v>10</v>
      </c>
    </row>
    <row r="23" spans="1:10">
      <c r="A23" s="18" t="s">
        <v>131</v>
      </c>
      <c r="B23" s="19">
        <f>5*B22</f>
        <v>77.5</v>
      </c>
      <c r="C23" s="20" t="s">
        <v>27</v>
      </c>
      <c r="E23" s="18" t="s">
        <v>16</v>
      </c>
      <c r="F23" s="19">
        <f>50/100</f>
        <v>0.5</v>
      </c>
      <c r="G23" s="20" t="s">
        <v>10</v>
      </c>
    </row>
    <row r="24" spans="1:10" ht="15.75" thickBot="1">
      <c r="A24" s="21" t="s">
        <v>28</v>
      </c>
      <c r="B24" s="22">
        <f>0.5*B22</f>
        <v>7.75</v>
      </c>
      <c r="C24" s="23" t="s">
        <v>27</v>
      </c>
      <c r="E24" s="21" t="s">
        <v>17</v>
      </c>
      <c r="F24" s="22">
        <f>F22*F23</f>
        <v>0.25</v>
      </c>
      <c r="G24" s="23" t="s">
        <v>18</v>
      </c>
    </row>
    <row r="47" spans="1:1" s="25" customFormat="1">
      <c r="A47" s="26" t="s">
        <v>29</v>
      </c>
    </row>
    <row r="48" spans="1:1">
      <c r="A48" t="s">
        <v>30</v>
      </c>
    </row>
    <row r="49" spans="1:8">
      <c r="E49" s="27"/>
    </row>
    <row r="50" spans="1:8">
      <c r="A50" s="27" t="s">
        <v>32</v>
      </c>
      <c r="C50" s="1" t="s">
        <v>34</v>
      </c>
      <c r="D50" s="1" t="s">
        <v>37</v>
      </c>
      <c r="E50" s="1" t="s">
        <v>41</v>
      </c>
    </row>
    <row r="52" spans="1:8">
      <c r="B52" s="1" t="s">
        <v>33</v>
      </c>
      <c r="C52" s="27" t="s">
        <v>35</v>
      </c>
      <c r="D52" s="27" t="s">
        <v>35</v>
      </c>
      <c r="E52" s="27" t="s">
        <v>42</v>
      </c>
      <c r="F52" s="27"/>
      <c r="H52" s="1"/>
    </row>
    <row r="53" spans="1:8">
      <c r="A53" s="1" t="s">
        <v>31</v>
      </c>
    </row>
    <row r="54" spans="1:8">
      <c r="C54" s="28" t="s">
        <v>36</v>
      </c>
      <c r="D54" s="28" t="s">
        <v>39</v>
      </c>
      <c r="E54" s="28" t="s">
        <v>43</v>
      </c>
    </row>
    <row r="57" spans="1:8">
      <c r="B57" s="27" t="s">
        <v>40</v>
      </c>
      <c r="D57" s="28" t="s">
        <v>46</v>
      </c>
    </row>
    <row r="58" spans="1:8">
      <c r="B58" s="27"/>
      <c r="C58" s="1"/>
    </row>
    <row r="59" spans="1:8">
      <c r="B59" s="27"/>
      <c r="C59" s="1" t="s">
        <v>45</v>
      </c>
      <c r="D59" s="27" t="s">
        <v>48</v>
      </c>
      <c r="E59" s="28"/>
    </row>
    <row r="60" spans="1:8">
      <c r="B60" s="27" t="s">
        <v>44</v>
      </c>
      <c r="D60" t="s">
        <v>47</v>
      </c>
    </row>
    <row r="61" spans="1:8">
      <c r="F61" s="27"/>
    </row>
    <row r="64" spans="1:8">
      <c r="A64" t="s">
        <v>49</v>
      </c>
    </row>
    <row r="65" spans="1:8">
      <c r="A65" s="1"/>
      <c r="C65" s="1"/>
      <c r="E65" s="27"/>
    </row>
    <row r="66" spans="1:8">
      <c r="A66" s="27"/>
      <c r="C66" s="1" t="s">
        <v>34</v>
      </c>
      <c r="D66" s="1" t="s">
        <v>37</v>
      </c>
      <c r="E66" s="1" t="s">
        <v>41</v>
      </c>
    </row>
    <row r="68" spans="1:8">
      <c r="B68" s="1"/>
      <c r="C68" s="27" t="s">
        <v>35</v>
      </c>
      <c r="D68" s="27" t="s">
        <v>35</v>
      </c>
      <c r="E68" s="27" t="s">
        <v>42</v>
      </c>
      <c r="F68" s="27"/>
      <c r="H68" s="1"/>
    </row>
    <row r="69" spans="1:8">
      <c r="A69" s="1" t="s">
        <v>31</v>
      </c>
    </row>
    <row r="70" spans="1:8">
      <c r="C70" s="28" t="s">
        <v>36</v>
      </c>
      <c r="D70" s="28" t="s">
        <v>39</v>
      </c>
      <c r="E70" s="28" t="s">
        <v>43</v>
      </c>
    </row>
    <row r="73" spans="1:8">
      <c r="B73" s="27"/>
      <c r="D73" s="28"/>
    </row>
    <row r="74" spans="1:8">
      <c r="B74" s="27"/>
      <c r="C74" s="1"/>
    </row>
    <row r="75" spans="1:8">
      <c r="B75" s="27"/>
      <c r="C75" s="1"/>
      <c r="D75" s="27"/>
      <c r="E75" s="28"/>
    </row>
    <row r="76" spans="1:8">
      <c r="B76" s="27"/>
    </row>
    <row r="77" spans="1:8">
      <c r="F77" s="27"/>
    </row>
    <row r="79" spans="1:8" s="25" customFormat="1" ht="15.75" thickBot="1">
      <c r="A79" s="26" t="s">
        <v>50</v>
      </c>
    </row>
    <row r="80" spans="1:8" ht="15.75" thickBot="1">
      <c r="A80" s="30" t="s">
        <v>51</v>
      </c>
      <c r="B80" s="31"/>
      <c r="C80" s="29" t="s">
        <v>54</v>
      </c>
    </row>
    <row r="81" spans="1:8">
      <c r="A81" s="1" t="s">
        <v>4</v>
      </c>
      <c r="B81" s="3">
        <f>F15</f>
        <v>22000000</v>
      </c>
      <c r="C81" s="3" t="s">
        <v>7</v>
      </c>
      <c r="E81" t="s">
        <v>9</v>
      </c>
      <c r="F81">
        <f>B14</f>
        <v>6.2</v>
      </c>
      <c r="G81" t="s">
        <v>10</v>
      </c>
    </row>
    <row r="82" spans="1:8">
      <c r="A82" s="1" t="s">
        <v>17</v>
      </c>
      <c r="B82" s="1">
        <f>F20</f>
        <v>0.2</v>
      </c>
      <c r="C82" s="1" t="s">
        <v>18</v>
      </c>
    </row>
    <row r="83" spans="1:8">
      <c r="A83" s="1" t="s">
        <v>52</v>
      </c>
      <c r="B83" s="1">
        <f>1/12*F18*F19^3</f>
        <v>4.1666666666666666E-3</v>
      </c>
      <c r="C83" s="1" t="s">
        <v>55</v>
      </c>
    </row>
    <row r="84" spans="1:8">
      <c r="A84" s="1" t="s">
        <v>53</v>
      </c>
      <c r="B84" s="3">
        <f>B81*B83</f>
        <v>91666.666666666672</v>
      </c>
      <c r="C84" s="1" t="s">
        <v>56</v>
      </c>
    </row>
    <row r="85" spans="1:8">
      <c r="A85" s="1"/>
      <c r="B85" s="1"/>
      <c r="C85" s="1"/>
    </row>
    <row r="86" spans="1:8">
      <c r="B86" s="1" t="s">
        <v>61</v>
      </c>
      <c r="C86" s="1" t="s">
        <v>62</v>
      </c>
      <c r="D86" s="1" t="s">
        <v>63</v>
      </c>
      <c r="E86" s="1" t="s">
        <v>64</v>
      </c>
      <c r="F86" s="1" t="s">
        <v>65</v>
      </c>
      <c r="G86" s="1" t="s">
        <v>66</v>
      </c>
    </row>
    <row r="87" spans="1:8">
      <c r="A87" s="97" t="s">
        <v>59</v>
      </c>
      <c r="B87" s="6">
        <f>B82*B81/F81</f>
        <v>709677.41935483867</v>
      </c>
      <c r="C87" s="4">
        <v>0</v>
      </c>
      <c r="D87" s="4">
        <v>0</v>
      </c>
      <c r="E87" s="6">
        <f>B90</f>
        <v>-709677.41935483867</v>
      </c>
      <c r="F87" s="4">
        <v>0</v>
      </c>
      <c r="G87" s="4">
        <v>0</v>
      </c>
      <c r="H87" t="str">
        <f t="array" ref="H87:H92">TRANSPOSE(B86:G86)</f>
        <v>dax</v>
      </c>
    </row>
    <row r="88" spans="1:8" ht="15.75" customHeight="1">
      <c r="A88" s="97"/>
      <c r="B88" s="4">
        <v>0</v>
      </c>
      <c r="C88" s="6">
        <f>12*B84/F81^3</f>
        <v>4615.4878990299076</v>
      </c>
      <c r="D88" s="6">
        <f>C89</f>
        <v>14308.012486992715</v>
      </c>
      <c r="E88" s="4">
        <v>0</v>
      </c>
      <c r="F88" s="6">
        <f>-C88</f>
        <v>-4615.4878990299076</v>
      </c>
      <c r="G88" s="6">
        <f>D88</f>
        <v>14308.012486992715</v>
      </c>
      <c r="H88" t="str">
        <v>day</v>
      </c>
    </row>
    <row r="89" spans="1:8" ht="15.75" customHeight="1">
      <c r="A89" s="97"/>
      <c r="B89" s="4">
        <v>0</v>
      </c>
      <c r="C89" s="6">
        <f>6*B84/F81^2</f>
        <v>14308.012486992715</v>
      </c>
      <c r="D89" s="6">
        <f>4*B84/F81</f>
        <v>59139.784946236563</v>
      </c>
      <c r="E89" s="4">
        <v>0</v>
      </c>
      <c r="F89" s="6">
        <f>-C89</f>
        <v>-14308.012486992715</v>
      </c>
      <c r="G89" s="6">
        <f>2*B84/F81</f>
        <v>29569.892473118281</v>
      </c>
      <c r="H89" t="str">
        <v>raz</v>
      </c>
    </row>
    <row r="90" spans="1:8" ht="15.75" customHeight="1">
      <c r="A90" s="97"/>
      <c r="B90" s="6">
        <f>-B87</f>
        <v>-709677.41935483867</v>
      </c>
      <c r="C90" s="4">
        <v>0</v>
      </c>
      <c r="D90" s="4">
        <v>0</v>
      </c>
      <c r="E90" s="6">
        <f>B87</f>
        <v>709677.41935483867</v>
      </c>
      <c r="F90" s="4">
        <v>0</v>
      </c>
      <c r="G90" s="4">
        <v>0</v>
      </c>
      <c r="H90" t="str">
        <v>dbx</v>
      </c>
    </row>
    <row r="91" spans="1:8" ht="15.75" customHeight="1">
      <c r="A91" s="97"/>
      <c r="B91" s="4">
        <v>0</v>
      </c>
      <c r="C91" s="6">
        <f>F88</f>
        <v>-4615.4878990299076</v>
      </c>
      <c r="D91" s="6">
        <f>F89</f>
        <v>-14308.012486992715</v>
      </c>
      <c r="E91" s="4">
        <v>0</v>
      </c>
      <c r="F91" s="6">
        <f>C88</f>
        <v>4615.4878990299076</v>
      </c>
      <c r="G91" s="6">
        <f>F92</f>
        <v>-14308.012486992715</v>
      </c>
      <c r="H91" t="str">
        <v>dby</v>
      </c>
    </row>
    <row r="92" spans="1:8" ht="15.75" customHeight="1">
      <c r="A92" s="97"/>
      <c r="B92" s="4">
        <v>0</v>
      </c>
      <c r="C92" s="6">
        <f>G88</f>
        <v>14308.012486992715</v>
      </c>
      <c r="D92" s="6">
        <f>G89</f>
        <v>29569.892473118281</v>
      </c>
      <c r="E92" s="4">
        <v>0</v>
      </c>
      <c r="F92" s="6">
        <f>F89</f>
        <v>-14308.012486992715</v>
      </c>
      <c r="G92" s="6">
        <f>D89</f>
        <v>59139.784946236563</v>
      </c>
      <c r="H92" t="str">
        <v>rbz</v>
      </c>
    </row>
    <row r="93" spans="1:8" ht="15" customHeight="1" thickBot="1"/>
    <row r="94" spans="1:8" ht="15.75" thickBot="1">
      <c r="A94" s="30" t="s">
        <v>57</v>
      </c>
      <c r="B94" s="31"/>
      <c r="C94" s="29" t="s">
        <v>54</v>
      </c>
    </row>
    <row r="95" spans="1:8">
      <c r="A95" s="1" t="s">
        <v>4</v>
      </c>
      <c r="B95" s="3">
        <f>B81</f>
        <v>22000000</v>
      </c>
      <c r="C95" s="3" t="s">
        <v>7</v>
      </c>
      <c r="E95" t="s">
        <v>9</v>
      </c>
      <c r="F95">
        <f>F81</f>
        <v>6.2</v>
      </c>
      <c r="G95" t="s">
        <v>10</v>
      </c>
    </row>
    <row r="96" spans="1:8">
      <c r="A96" s="1" t="s">
        <v>17</v>
      </c>
      <c r="B96" s="1">
        <f>B82</f>
        <v>0.2</v>
      </c>
      <c r="C96" s="1" t="s">
        <v>18</v>
      </c>
    </row>
    <row r="97" spans="1:8">
      <c r="A97" s="1" t="s">
        <v>52</v>
      </c>
      <c r="B97" s="1">
        <f>B83</f>
        <v>4.1666666666666666E-3</v>
      </c>
      <c r="C97" s="1" t="s">
        <v>55</v>
      </c>
    </row>
    <row r="98" spans="1:8">
      <c r="A98" s="1" t="s">
        <v>53</v>
      </c>
      <c r="B98" s="3">
        <f>B95*B97</f>
        <v>91666.666666666672</v>
      </c>
      <c r="C98" s="1" t="s">
        <v>56</v>
      </c>
    </row>
    <row r="99" spans="1:8">
      <c r="A99" s="1"/>
      <c r="B99" s="1"/>
      <c r="C99" s="1"/>
    </row>
    <row r="100" spans="1:8">
      <c r="B100" s="1" t="s">
        <v>64</v>
      </c>
      <c r="C100" s="1" t="s">
        <v>65</v>
      </c>
      <c r="D100" s="1" t="s">
        <v>66</v>
      </c>
      <c r="E100" s="1" t="s">
        <v>67</v>
      </c>
      <c r="F100" s="1" t="s">
        <v>68</v>
      </c>
      <c r="G100" s="1" t="s">
        <v>69</v>
      </c>
    </row>
    <row r="101" spans="1:8">
      <c r="A101" s="97" t="s">
        <v>58</v>
      </c>
      <c r="B101" s="6">
        <f>B96*B95/F95</f>
        <v>709677.41935483867</v>
      </c>
      <c r="C101" s="4">
        <v>0</v>
      </c>
      <c r="D101" s="4">
        <v>0</v>
      </c>
      <c r="E101" s="6">
        <f>B104</f>
        <v>-709677.41935483867</v>
      </c>
      <c r="F101" s="4">
        <v>0</v>
      </c>
      <c r="G101" s="4">
        <v>0</v>
      </c>
      <c r="H101" t="str">
        <f t="array" ref="H101:H106">TRANSPOSE(B100:G100)</f>
        <v>dbx</v>
      </c>
    </row>
    <row r="102" spans="1:8" ht="15.75" customHeight="1">
      <c r="A102" s="97"/>
      <c r="B102" s="4">
        <v>0</v>
      </c>
      <c r="C102" s="6">
        <f>12*B98/F95^3</f>
        <v>4615.4878990299076</v>
      </c>
      <c r="D102" s="6">
        <f>C103</f>
        <v>14308.012486992715</v>
      </c>
      <c r="E102" s="4">
        <v>0</v>
      </c>
      <c r="F102" s="6">
        <f>-C102</f>
        <v>-4615.4878990299076</v>
      </c>
      <c r="G102" s="6">
        <f>D102</f>
        <v>14308.012486992715</v>
      </c>
      <c r="H102" t="str">
        <v>dby</v>
      </c>
    </row>
    <row r="103" spans="1:8" ht="15.75" customHeight="1">
      <c r="A103" s="97"/>
      <c r="B103" s="4">
        <v>0</v>
      </c>
      <c r="C103" s="6">
        <f>6*B98/F95^2</f>
        <v>14308.012486992715</v>
      </c>
      <c r="D103" s="6">
        <f>4*B98/F95</f>
        <v>59139.784946236563</v>
      </c>
      <c r="E103" s="4">
        <v>0</v>
      </c>
      <c r="F103" s="6">
        <f>-C103</f>
        <v>-14308.012486992715</v>
      </c>
      <c r="G103" s="6">
        <f>2*B98/F95</f>
        <v>29569.892473118281</v>
      </c>
      <c r="H103" t="str">
        <v>rbz</v>
      </c>
    </row>
    <row r="104" spans="1:8" ht="15.75" customHeight="1">
      <c r="A104" s="97"/>
      <c r="B104" s="6">
        <f>-B101</f>
        <v>-709677.41935483867</v>
      </c>
      <c r="C104" s="4">
        <v>0</v>
      </c>
      <c r="D104" s="4">
        <v>0</v>
      </c>
      <c r="E104" s="6">
        <f>B101</f>
        <v>709677.41935483867</v>
      </c>
      <c r="F104" s="4">
        <v>0</v>
      </c>
      <c r="G104" s="4">
        <v>0</v>
      </c>
      <c r="H104" t="str">
        <v>dcx</v>
      </c>
    </row>
    <row r="105" spans="1:8" ht="15.75" customHeight="1">
      <c r="A105" s="97"/>
      <c r="B105" s="4">
        <v>0</v>
      </c>
      <c r="C105" s="6">
        <f>F102</f>
        <v>-4615.4878990299076</v>
      </c>
      <c r="D105" s="6">
        <f>F103</f>
        <v>-14308.012486992715</v>
      </c>
      <c r="E105" s="4">
        <v>0</v>
      </c>
      <c r="F105" s="6">
        <f>C102</f>
        <v>4615.4878990299076</v>
      </c>
      <c r="G105" s="6">
        <f>F106</f>
        <v>-14308.012486992715</v>
      </c>
      <c r="H105" t="str">
        <v>dcy</v>
      </c>
    </row>
    <row r="106" spans="1:8" ht="15.75" customHeight="1">
      <c r="A106" s="97"/>
      <c r="B106" s="4">
        <v>0</v>
      </c>
      <c r="C106" s="6">
        <f>G102</f>
        <v>14308.012486992715</v>
      </c>
      <c r="D106" s="6">
        <f>G103</f>
        <v>29569.892473118281</v>
      </c>
      <c r="E106" s="4">
        <v>0</v>
      </c>
      <c r="F106" s="6">
        <f>F103</f>
        <v>-14308.012486992715</v>
      </c>
      <c r="G106" s="6">
        <f>D103</f>
        <v>59139.784946236563</v>
      </c>
      <c r="H106" t="str">
        <v>rcz</v>
      </c>
    </row>
    <row r="107" spans="1:8" ht="15.75" thickBot="1"/>
    <row r="108" spans="1:8" ht="15.75" thickBot="1">
      <c r="A108" s="30" t="s">
        <v>60</v>
      </c>
      <c r="B108" s="31"/>
      <c r="C108" s="29" t="s">
        <v>54</v>
      </c>
    </row>
    <row r="109" spans="1:8">
      <c r="A109" s="1" t="s">
        <v>4</v>
      </c>
      <c r="B109" s="3">
        <f>B95</f>
        <v>22000000</v>
      </c>
      <c r="C109" s="3" t="s">
        <v>7</v>
      </c>
      <c r="E109" t="s">
        <v>9</v>
      </c>
      <c r="F109">
        <f>B17</f>
        <v>2.4800000000000004</v>
      </c>
      <c r="G109" t="s">
        <v>10</v>
      </c>
    </row>
    <row r="110" spans="1:8">
      <c r="A110" s="1" t="s">
        <v>17</v>
      </c>
      <c r="B110" s="1">
        <f>B96</f>
        <v>0.2</v>
      </c>
      <c r="C110" s="1" t="s">
        <v>18</v>
      </c>
    </row>
    <row r="111" spans="1:8">
      <c r="A111" s="1" t="s">
        <v>52</v>
      </c>
      <c r="B111" s="1">
        <f>B97</f>
        <v>4.1666666666666666E-3</v>
      </c>
      <c r="C111" s="1" t="s">
        <v>55</v>
      </c>
    </row>
    <row r="112" spans="1:8">
      <c r="A112" s="1" t="s">
        <v>53</v>
      </c>
      <c r="B112" s="3">
        <f>B109*B111</f>
        <v>91666.666666666672</v>
      </c>
      <c r="C112" s="1" t="s">
        <v>56</v>
      </c>
    </row>
    <row r="113" spans="1:8">
      <c r="A113" s="1"/>
      <c r="B113" s="1"/>
      <c r="C113" s="1"/>
    </row>
    <row r="114" spans="1:8">
      <c r="B114" s="1" t="s">
        <v>67</v>
      </c>
      <c r="C114" s="1" t="s">
        <v>68</v>
      </c>
      <c r="D114" s="1" t="s">
        <v>69</v>
      </c>
      <c r="E114" s="1" t="s">
        <v>70</v>
      </c>
      <c r="F114" s="1" t="s">
        <v>71</v>
      </c>
      <c r="G114" s="1" t="s">
        <v>72</v>
      </c>
    </row>
    <row r="115" spans="1:8">
      <c r="A115" s="97" t="s">
        <v>76</v>
      </c>
      <c r="B115" s="6">
        <f>B110*B109/F109</f>
        <v>1774193.5483870965</v>
      </c>
      <c r="C115" s="4">
        <v>0</v>
      </c>
      <c r="D115" s="4">
        <v>0</v>
      </c>
      <c r="E115" s="6">
        <f>B118</f>
        <v>-1774193.5483870965</v>
      </c>
      <c r="F115" s="4">
        <v>0</v>
      </c>
      <c r="G115" s="4">
        <v>0</v>
      </c>
      <c r="H115" t="str">
        <f t="array" ref="H115:H120">TRANSPOSE(B114:G114)</f>
        <v>dcx</v>
      </c>
    </row>
    <row r="116" spans="1:8" ht="15.75" customHeight="1">
      <c r="A116" s="97"/>
      <c r="B116" s="4">
        <v>0</v>
      </c>
      <c r="C116" s="6">
        <f>12*B112/F109^3</f>
        <v>72116.99842234228</v>
      </c>
      <c r="D116" s="6">
        <f>C117</f>
        <v>89425.078043704445</v>
      </c>
      <c r="E116" s="4">
        <v>0</v>
      </c>
      <c r="F116" s="6">
        <f>-C116</f>
        <v>-72116.99842234228</v>
      </c>
      <c r="G116" s="6">
        <f>D116</f>
        <v>89425.078043704445</v>
      </c>
      <c r="H116" t="str">
        <v>dcy</v>
      </c>
    </row>
    <row r="117" spans="1:8" ht="15.75" customHeight="1">
      <c r="A117" s="97"/>
      <c r="B117" s="4">
        <v>0</v>
      </c>
      <c r="C117" s="6">
        <f>6*B112/F109^2</f>
        <v>89425.078043704445</v>
      </c>
      <c r="D117" s="6">
        <f>4*B112/F109</f>
        <v>147849.46236559137</v>
      </c>
      <c r="E117" s="4">
        <v>0</v>
      </c>
      <c r="F117" s="6">
        <f>-C117</f>
        <v>-89425.078043704445</v>
      </c>
      <c r="G117" s="6">
        <f>2*B112/F109</f>
        <v>73924.731182795687</v>
      </c>
      <c r="H117" t="str">
        <v>rcz</v>
      </c>
    </row>
    <row r="118" spans="1:8" ht="15.75" customHeight="1">
      <c r="A118" s="97"/>
      <c r="B118" s="6">
        <f>-B115</f>
        <v>-1774193.5483870965</v>
      </c>
      <c r="C118" s="4">
        <v>0</v>
      </c>
      <c r="D118" s="4">
        <v>0</v>
      </c>
      <c r="E118" s="6">
        <f>B115</f>
        <v>1774193.5483870965</v>
      </c>
      <c r="F118" s="4">
        <v>0</v>
      </c>
      <c r="G118" s="4">
        <v>0</v>
      </c>
      <c r="H118" t="str">
        <v>ddx</v>
      </c>
    </row>
    <row r="119" spans="1:8" ht="15.75" customHeight="1">
      <c r="A119" s="97"/>
      <c r="B119" s="4">
        <v>0</v>
      </c>
      <c r="C119" s="6">
        <f>F116</f>
        <v>-72116.99842234228</v>
      </c>
      <c r="D119" s="6">
        <f>F117</f>
        <v>-89425.078043704445</v>
      </c>
      <c r="E119" s="4">
        <v>0</v>
      </c>
      <c r="F119" s="6">
        <f>C116</f>
        <v>72116.99842234228</v>
      </c>
      <c r="G119" s="6">
        <f>F120</f>
        <v>-89425.078043704445</v>
      </c>
      <c r="H119" t="str">
        <v>ddy</v>
      </c>
    </row>
    <row r="120" spans="1:8" ht="15.75" customHeight="1">
      <c r="A120" s="97"/>
      <c r="B120" s="4">
        <v>0</v>
      </c>
      <c r="C120" s="6">
        <f>G116</f>
        <v>89425.078043704445</v>
      </c>
      <c r="D120" s="6">
        <f>G117</f>
        <v>73924.731182795687</v>
      </c>
      <c r="E120" s="4">
        <v>0</v>
      </c>
      <c r="F120" s="6">
        <f>F117</f>
        <v>-89425.078043704445</v>
      </c>
      <c r="G120" s="6">
        <f>D117</f>
        <v>147849.46236559137</v>
      </c>
      <c r="H120" t="str">
        <v>rdz</v>
      </c>
    </row>
    <row r="121" spans="1:8" ht="15.75" thickBot="1"/>
    <row r="122" spans="1:8" ht="15.75" thickBot="1">
      <c r="A122" s="30" t="s">
        <v>73</v>
      </c>
      <c r="B122" s="31"/>
      <c r="C122" s="29" t="s">
        <v>74</v>
      </c>
    </row>
    <row r="123" spans="1:8">
      <c r="A123" s="1" t="s">
        <v>4</v>
      </c>
      <c r="B123" s="3">
        <f>B109</f>
        <v>22000000</v>
      </c>
      <c r="C123" s="3" t="s">
        <v>7</v>
      </c>
      <c r="E123" t="s">
        <v>9</v>
      </c>
      <c r="F123">
        <f>B16</f>
        <v>4.34</v>
      </c>
      <c r="G123" t="s">
        <v>10</v>
      </c>
    </row>
    <row r="124" spans="1:8">
      <c r="A124" s="1" t="s">
        <v>17</v>
      </c>
      <c r="B124" s="1">
        <f>F24</f>
        <v>0.25</v>
      </c>
      <c r="C124" s="1" t="s">
        <v>18</v>
      </c>
    </row>
    <row r="125" spans="1:8">
      <c r="A125" s="1" t="s">
        <v>52</v>
      </c>
      <c r="B125" s="1">
        <f>1/12*F22*F23^3</f>
        <v>5.208333333333333E-3</v>
      </c>
      <c r="C125" s="1" t="s">
        <v>55</v>
      </c>
    </row>
    <row r="126" spans="1:8">
      <c r="A126" s="1" t="s">
        <v>53</v>
      </c>
      <c r="B126" s="3">
        <f>B123*B125</f>
        <v>114583.33333333333</v>
      </c>
      <c r="C126" s="1" t="s">
        <v>56</v>
      </c>
    </row>
    <row r="127" spans="1:8">
      <c r="A127" s="1"/>
      <c r="B127" s="1"/>
      <c r="C127" s="1"/>
    </row>
    <row r="128" spans="1:8">
      <c r="B128" s="1" t="s">
        <v>78</v>
      </c>
      <c r="C128" s="1" t="s">
        <v>79</v>
      </c>
      <c r="D128" s="1" t="s">
        <v>80</v>
      </c>
      <c r="E128" s="1" t="s">
        <v>64</v>
      </c>
      <c r="F128" s="1" t="s">
        <v>65</v>
      </c>
      <c r="G128" s="1" t="s">
        <v>66</v>
      </c>
    </row>
    <row r="129" spans="1:8">
      <c r="A129" s="97" t="s">
        <v>77</v>
      </c>
      <c r="B129" s="6">
        <f>B124*B123/F123</f>
        <v>1267281.1059907835</v>
      </c>
      <c r="C129" s="4">
        <v>0</v>
      </c>
      <c r="D129" s="4">
        <v>0</v>
      </c>
      <c r="E129" s="6">
        <f>B132</f>
        <v>-1267281.1059907835</v>
      </c>
      <c r="F129" s="4">
        <v>0</v>
      </c>
      <c r="G129" s="4">
        <v>0</v>
      </c>
      <c r="H129" t="str">
        <f t="array" ref="H129:H134">TRANSPOSE(B128:G128)</f>
        <v>dex</v>
      </c>
    </row>
    <row r="130" spans="1:8" ht="15.75" customHeight="1">
      <c r="A130" s="97"/>
      <c r="B130" s="4">
        <v>0</v>
      </c>
      <c r="C130" s="6">
        <f>12*B126/F123^3</f>
        <v>16820.291177222698</v>
      </c>
      <c r="D130" s="6">
        <f>C131</f>
        <v>36500.031854573259</v>
      </c>
      <c r="E130" s="4">
        <v>0</v>
      </c>
      <c r="F130" s="6">
        <f>-C130</f>
        <v>-16820.291177222698</v>
      </c>
      <c r="G130" s="6">
        <f>D130</f>
        <v>36500.031854573259</v>
      </c>
      <c r="H130" t="str">
        <v>dey</v>
      </c>
    </row>
    <row r="131" spans="1:8" ht="15.75" customHeight="1">
      <c r="A131" s="97"/>
      <c r="B131" s="4">
        <v>0</v>
      </c>
      <c r="C131" s="6">
        <f>6*B126/F123^2</f>
        <v>36500.031854573259</v>
      </c>
      <c r="D131" s="6">
        <f>4*B126/F123</f>
        <v>105606.75883256528</v>
      </c>
      <c r="E131" s="4">
        <v>0</v>
      </c>
      <c r="F131" s="6">
        <f>-C131</f>
        <v>-36500.031854573259</v>
      </c>
      <c r="G131" s="6">
        <f>2*B126/F123</f>
        <v>52803.379416282638</v>
      </c>
      <c r="H131" t="str">
        <v>rez</v>
      </c>
    </row>
    <row r="132" spans="1:8" ht="15.75" customHeight="1">
      <c r="A132" s="97"/>
      <c r="B132" s="6">
        <f>-B129</f>
        <v>-1267281.1059907835</v>
      </c>
      <c r="C132" s="4">
        <v>0</v>
      </c>
      <c r="D132" s="4">
        <v>0</v>
      </c>
      <c r="E132" s="6">
        <f>B129</f>
        <v>1267281.1059907835</v>
      </c>
      <c r="F132" s="4">
        <v>0</v>
      </c>
      <c r="G132" s="4">
        <v>0</v>
      </c>
      <c r="H132" t="str">
        <v>dbx</v>
      </c>
    </row>
    <row r="133" spans="1:8" ht="15.75" customHeight="1">
      <c r="A133" s="97"/>
      <c r="B133" s="4">
        <v>0</v>
      </c>
      <c r="C133" s="6">
        <f>F130</f>
        <v>-16820.291177222698</v>
      </c>
      <c r="D133" s="6">
        <f>F131</f>
        <v>-36500.031854573259</v>
      </c>
      <c r="E133" s="4">
        <v>0</v>
      </c>
      <c r="F133" s="6">
        <f>C130</f>
        <v>16820.291177222698</v>
      </c>
      <c r="G133" s="6">
        <f>F134</f>
        <v>-36500.031854573259</v>
      </c>
      <c r="H133" t="str">
        <v>dby</v>
      </c>
    </row>
    <row r="134" spans="1:8" ht="15.75" customHeight="1">
      <c r="A134" s="97"/>
      <c r="B134" s="4">
        <v>0</v>
      </c>
      <c r="C134" s="6">
        <f>G130</f>
        <v>36500.031854573259</v>
      </c>
      <c r="D134" s="6">
        <f>G131</f>
        <v>52803.379416282638</v>
      </c>
      <c r="E134" s="4">
        <v>0</v>
      </c>
      <c r="F134" s="6">
        <f>F131</f>
        <v>-36500.031854573259</v>
      </c>
      <c r="G134" s="6">
        <f>D131</f>
        <v>105606.75883256528</v>
      </c>
      <c r="H134" t="str">
        <v>rbz</v>
      </c>
    </row>
    <row r="135" spans="1:8" ht="15.75" thickBot="1"/>
    <row r="136" spans="1:8" ht="15.75" thickBot="1">
      <c r="A136" s="30" t="s">
        <v>75</v>
      </c>
      <c r="B136" s="31"/>
      <c r="C136" s="29" t="s">
        <v>74</v>
      </c>
    </row>
    <row r="137" spans="1:8">
      <c r="A137" s="1" t="s">
        <v>4</v>
      </c>
      <c r="B137" s="3">
        <f>B123</f>
        <v>22000000</v>
      </c>
      <c r="C137" s="3" t="s">
        <v>7</v>
      </c>
      <c r="E137" t="s">
        <v>9</v>
      </c>
      <c r="F137">
        <f>B15</f>
        <v>8.06</v>
      </c>
      <c r="G137" t="s">
        <v>10</v>
      </c>
    </row>
    <row r="138" spans="1:8">
      <c r="A138" s="1" t="s">
        <v>17</v>
      </c>
      <c r="B138" s="1">
        <f>B124</f>
        <v>0.25</v>
      </c>
      <c r="C138" s="1" t="s">
        <v>18</v>
      </c>
    </row>
    <row r="139" spans="1:8">
      <c r="A139" s="1" t="s">
        <v>52</v>
      </c>
      <c r="B139" s="1">
        <f>B125</f>
        <v>5.208333333333333E-3</v>
      </c>
      <c r="C139" s="1" t="s">
        <v>55</v>
      </c>
    </row>
    <row r="140" spans="1:8">
      <c r="A140" s="1" t="s">
        <v>53</v>
      </c>
      <c r="B140" s="3">
        <f>B137*B139</f>
        <v>114583.33333333333</v>
      </c>
      <c r="C140" s="1" t="s">
        <v>56</v>
      </c>
    </row>
    <row r="141" spans="1:8">
      <c r="A141" s="1"/>
      <c r="B141" s="1"/>
      <c r="C141" s="1"/>
    </row>
    <row r="142" spans="1:8">
      <c r="B142" s="1" t="s">
        <v>82</v>
      </c>
      <c r="C142" s="1" t="s">
        <v>83</v>
      </c>
      <c r="D142" s="1" t="s">
        <v>84</v>
      </c>
      <c r="E142" s="1" t="s">
        <v>67</v>
      </c>
      <c r="F142" s="1" t="s">
        <v>68</v>
      </c>
      <c r="G142" s="1" t="s">
        <v>69</v>
      </c>
    </row>
    <row r="143" spans="1:8">
      <c r="A143" s="97" t="s">
        <v>81</v>
      </c>
      <c r="B143" s="6">
        <f>B138*B137/F137</f>
        <v>682382.13399503718</v>
      </c>
      <c r="C143" s="4">
        <v>0</v>
      </c>
      <c r="D143" s="4">
        <v>0</v>
      </c>
      <c r="E143" s="6">
        <f>B146</f>
        <v>-682382.13399503718</v>
      </c>
      <c r="F143" s="4">
        <v>0</v>
      </c>
      <c r="G143" s="4">
        <v>0</v>
      </c>
      <c r="H143" t="str">
        <f t="array" ref="H143:H148">TRANSPOSE(B142:G142)</f>
        <v>dfx</v>
      </c>
    </row>
    <row r="144" spans="1:8" ht="15.75" customHeight="1">
      <c r="A144" s="97"/>
      <c r="B144" s="4">
        <v>0</v>
      </c>
      <c r="C144" s="6">
        <f>12*B140/F137^3</f>
        <v>2626.0172388654455</v>
      </c>
      <c r="D144" s="6">
        <f>C145</f>
        <v>10582.849472627746</v>
      </c>
      <c r="E144" s="4">
        <v>0</v>
      </c>
      <c r="F144" s="6">
        <f>-C144</f>
        <v>-2626.0172388654455</v>
      </c>
      <c r="G144" s="6">
        <f>D144</f>
        <v>10582.849472627746</v>
      </c>
      <c r="H144" t="str">
        <v>dfy</v>
      </c>
    </row>
    <row r="145" spans="1:8" ht="15.75" customHeight="1">
      <c r="A145" s="97"/>
      <c r="B145" s="4">
        <v>0</v>
      </c>
      <c r="C145" s="6">
        <f>6*B140/F137^2</f>
        <v>10582.849472627746</v>
      </c>
      <c r="D145" s="6">
        <f>4*B140/F137</f>
        <v>56865.177832919762</v>
      </c>
      <c r="E145" s="4">
        <v>0</v>
      </c>
      <c r="F145" s="6">
        <f>-C145</f>
        <v>-10582.849472627746</v>
      </c>
      <c r="G145" s="6">
        <f>2*B140/F137</f>
        <v>28432.588916459881</v>
      </c>
      <c r="H145" t="str">
        <v>rfz</v>
      </c>
    </row>
    <row r="146" spans="1:8" ht="15.75" customHeight="1">
      <c r="A146" s="97"/>
      <c r="B146" s="6">
        <f>-B143</f>
        <v>-682382.13399503718</v>
      </c>
      <c r="C146" s="4">
        <v>0</v>
      </c>
      <c r="D146" s="4">
        <v>0</v>
      </c>
      <c r="E146" s="6">
        <f>B143</f>
        <v>682382.13399503718</v>
      </c>
      <c r="F146" s="4">
        <v>0</v>
      </c>
      <c r="G146" s="4">
        <v>0</v>
      </c>
      <c r="H146" t="str">
        <v>dcx</v>
      </c>
    </row>
    <row r="147" spans="1:8" ht="15.75" customHeight="1">
      <c r="A147" s="97"/>
      <c r="B147" s="4">
        <v>0</v>
      </c>
      <c r="C147" s="6">
        <f>F144</f>
        <v>-2626.0172388654455</v>
      </c>
      <c r="D147" s="6">
        <f>F145</f>
        <v>-10582.849472627746</v>
      </c>
      <c r="E147" s="4">
        <v>0</v>
      </c>
      <c r="F147" s="6">
        <f>C144</f>
        <v>2626.0172388654455</v>
      </c>
      <c r="G147" s="6">
        <f>F148</f>
        <v>-10582.849472627746</v>
      </c>
      <c r="H147" t="str">
        <v>dcy</v>
      </c>
    </row>
    <row r="148" spans="1:8" ht="15.75" customHeight="1">
      <c r="A148" s="97"/>
      <c r="B148" s="4">
        <v>0</v>
      </c>
      <c r="C148" s="6">
        <f>G144</f>
        <v>10582.849472627746</v>
      </c>
      <c r="D148" s="6">
        <f>G145</f>
        <v>28432.588916459881</v>
      </c>
      <c r="E148" s="4">
        <v>0</v>
      </c>
      <c r="F148" s="6">
        <f>F145</f>
        <v>-10582.849472627746</v>
      </c>
      <c r="G148" s="6">
        <f>D145</f>
        <v>56865.177832919762</v>
      </c>
      <c r="H148" t="str">
        <v>rcz</v>
      </c>
    </row>
    <row r="150" spans="1:8" s="25" customFormat="1" ht="15.75" thickBot="1">
      <c r="A150" s="26" t="s">
        <v>85</v>
      </c>
    </row>
    <row r="151" spans="1:8" ht="15.75" thickBot="1">
      <c r="A151" s="30" t="s">
        <v>51</v>
      </c>
      <c r="B151" s="31"/>
      <c r="C151" s="29" t="s">
        <v>54</v>
      </c>
    </row>
    <row r="152" spans="1:8">
      <c r="A152" t="s">
        <v>86</v>
      </c>
      <c r="B152">
        <v>0</v>
      </c>
    </row>
    <row r="153" spans="1:8">
      <c r="A153" s="89" t="s">
        <v>87</v>
      </c>
      <c r="B153" s="4">
        <f>COS(RADIANS(B152))</f>
        <v>1</v>
      </c>
      <c r="C153" s="4">
        <f>SIN(RADIANS(B152))</f>
        <v>0</v>
      </c>
      <c r="D153" s="4">
        <v>0</v>
      </c>
      <c r="E153" s="4">
        <v>0</v>
      </c>
      <c r="F153" s="4">
        <v>0</v>
      </c>
      <c r="G153" s="4">
        <v>0</v>
      </c>
      <c r="H153" t="s">
        <v>33</v>
      </c>
    </row>
    <row r="154" spans="1:8">
      <c r="A154" s="90"/>
      <c r="B154" s="4">
        <f>-SIN(RADIANS(B152))</f>
        <v>0</v>
      </c>
      <c r="C154" s="4">
        <f>COS(RADIANS(B152))</f>
        <v>1</v>
      </c>
      <c r="D154" s="4">
        <v>0</v>
      </c>
      <c r="E154" s="4">
        <v>0</v>
      </c>
      <c r="F154" s="4">
        <v>0</v>
      </c>
      <c r="G154" s="4">
        <v>0</v>
      </c>
      <c r="H154" t="s">
        <v>32</v>
      </c>
    </row>
    <row r="155" spans="1:8">
      <c r="A155" s="90"/>
      <c r="B155" s="4">
        <v>0</v>
      </c>
      <c r="C155" s="4">
        <v>0</v>
      </c>
      <c r="D155" s="4">
        <v>1</v>
      </c>
      <c r="E155" s="4">
        <v>0</v>
      </c>
      <c r="F155" s="4">
        <v>0</v>
      </c>
      <c r="G155" s="4">
        <v>0</v>
      </c>
      <c r="H155" t="s">
        <v>31</v>
      </c>
    </row>
    <row r="156" spans="1:8">
      <c r="A156" s="90"/>
      <c r="B156" s="4">
        <v>0</v>
      </c>
      <c r="C156" s="4">
        <v>0</v>
      </c>
      <c r="D156" s="4">
        <v>0</v>
      </c>
      <c r="E156" s="4">
        <f>B153</f>
        <v>1</v>
      </c>
      <c r="F156" s="4">
        <f>C153</f>
        <v>0</v>
      </c>
      <c r="G156" s="4">
        <v>0</v>
      </c>
      <c r="H156" t="s">
        <v>35</v>
      </c>
    </row>
    <row r="157" spans="1:8">
      <c r="A157" s="90"/>
      <c r="B157" s="4">
        <v>0</v>
      </c>
      <c r="C157" s="4">
        <v>0</v>
      </c>
      <c r="D157" s="4">
        <v>0</v>
      </c>
      <c r="E157" s="4">
        <f>B154</f>
        <v>0</v>
      </c>
      <c r="F157" s="4">
        <f>C154</f>
        <v>1</v>
      </c>
      <c r="G157" s="4">
        <v>0</v>
      </c>
      <c r="H157" t="s">
        <v>34</v>
      </c>
    </row>
    <row r="158" spans="1:8">
      <c r="A158" s="90"/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1</v>
      </c>
      <c r="H158" t="s">
        <v>36</v>
      </c>
    </row>
    <row r="159" spans="1:8" ht="15.75" thickBot="1"/>
    <row r="160" spans="1:8" ht="15.75" thickBot="1">
      <c r="A160" s="30" t="s">
        <v>57</v>
      </c>
      <c r="B160" s="31"/>
      <c r="C160" s="29" t="s">
        <v>54</v>
      </c>
    </row>
    <row r="161" spans="1:8">
      <c r="A161" t="s">
        <v>86</v>
      </c>
      <c r="B161">
        <v>0</v>
      </c>
    </row>
    <row r="162" spans="1:8">
      <c r="A162" s="89" t="s">
        <v>88</v>
      </c>
      <c r="B162" s="4">
        <f>COS(RADIANS(B161))</f>
        <v>1</v>
      </c>
      <c r="C162" s="4">
        <f>SIN(RADIANS(B161))</f>
        <v>0</v>
      </c>
      <c r="D162" s="4">
        <v>0</v>
      </c>
      <c r="E162" s="4">
        <v>0</v>
      </c>
      <c r="F162" s="4">
        <v>0</v>
      </c>
      <c r="G162" s="4">
        <v>0</v>
      </c>
      <c r="H162" t="s">
        <v>35</v>
      </c>
    </row>
    <row r="163" spans="1:8">
      <c r="A163" s="90"/>
      <c r="B163" s="4">
        <f>-SIN(RADIANS(B161))</f>
        <v>0</v>
      </c>
      <c r="C163" s="4">
        <f>COS(RADIANS(B161))</f>
        <v>1</v>
      </c>
      <c r="D163" s="4">
        <v>0</v>
      </c>
      <c r="E163" s="4">
        <v>0</v>
      </c>
      <c r="F163" s="4">
        <v>0</v>
      </c>
      <c r="G163" s="4">
        <v>0</v>
      </c>
      <c r="H163" t="s">
        <v>34</v>
      </c>
    </row>
    <row r="164" spans="1:8">
      <c r="A164" s="90"/>
      <c r="B164" s="4">
        <v>0</v>
      </c>
      <c r="C164" s="4">
        <v>0</v>
      </c>
      <c r="D164" s="4">
        <v>1</v>
      </c>
      <c r="E164" s="4">
        <v>0</v>
      </c>
      <c r="F164" s="4">
        <v>0</v>
      </c>
      <c r="G164" s="4">
        <v>0</v>
      </c>
      <c r="H164" t="s">
        <v>36</v>
      </c>
    </row>
    <row r="165" spans="1:8">
      <c r="A165" s="90"/>
      <c r="B165" s="4">
        <v>0</v>
      </c>
      <c r="C165" s="4">
        <v>0</v>
      </c>
      <c r="D165" s="4">
        <v>0</v>
      </c>
      <c r="E165" s="4">
        <f>B162</f>
        <v>1</v>
      </c>
      <c r="F165" s="4">
        <f>C162</f>
        <v>0</v>
      </c>
      <c r="G165" s="4">
        <v>0</v>
      </c>
      <c r="H165" t="s">
        <v>38</v>
      </c>
    </row>
    <row r="166" spans="1:8">
      <c r="A166" s="90"/>
      <c r="B166" s="4">
        <v>0</v>
      </c>
      <c r="C166" s="4">
        <v>0</v>
      </c>
      <c r="D166" s="4">
        <v>0</v>
      </c>
      <c r="E166" s="4">
        <f>B163</f>
        <v>0</v>
      </c>
      <c r="F166" s="4">
        <f>C163</f>
        <v>1</v>
      </c>
      <c r="G166" s="4">
        <v>0</v>
      </c>
      <c r="H166" t="s">
        <v>37</v>
      </c>
    </row>
    <row r="167" spans="1:8">
      <c r="A167" s="90"/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1</v>
      </c>
      <c r="H167" t="s">
        <v>39</v>
      </c>
    </row>
    <row r="168" spans="1:8" ht="15.75" thickBot="1"/>
    <row r="169" spans="1:8" ht="15.75" thickBot="1">
      <c r="A169" s="30" t="s">
        <v>60</v>
      </c>
      <c r="B169" s="31"/>
      <c r="C169" s="29" t="s">
        <v>54</v>
      </c>
    </row>
    <row r="170" spans="1:8">
      <c r="A170" t="s">
        <v>86</v>
      </c>
      <c r="B170">
        <v>0</v>
      </c>
    </row>
    <row r="171" spans="1:8">
      <c r="A171" s="89" t="s">
        <v>89</v>
      </c>
      <c r="B171" s="4">
        <f>COS(RADIANS(B170))</f>
        <v>1</v>
      </c>
      <c r="C171" s="4">
        <f>SIN(RADIANS(B170))</f>
        <v>0</v>
      </c>
      <c r="D171" s="4">
        <v>0</v>
      </c>
      <c r="E171" s="4">
        <v>0</v>
      </c>
      <c r="F171" s="4">
        <v>0</v>
      </c>
      <c r="G171" s="4">
        <v>0</v>
      </c>
      <c r="H171" t="s">
        <v>38</v>
      </c>
    </row>
    <row r="172" spans="1:8">
      <c r="A172" s="90"/>
      <c r="B172" s="4">
        <f>-SIN(RADIANS(B170))</f>
        <v>0</v>
      </c>
      <c r="C172" s="4">
        <f>COS(RADIANS(B170))</f>
        <v>1</v>
      </c>
      <c r="D172" s="4">
        <v>0</v>
      </c>
      <c r="E172" s="4">
        <v>0</v>
      </c>
      <c r="F172" s="4">
        <v>0</v>
      </c>
      <c r="G172" s="4">
        <v>0</v>
      </c>
      <c r="H172" t="s">
        <v>37</v>
      </c>
    </row>
    <row r="173" spans="1:8">
      <c r="A173" s="90"/>
      <c r="B173" s="4">
        <v>0</v>
      </c>
      <c r="C173" s="4">
        <v>0</v>
      </c>
      <c r="D173" s="4">
        <v>1</v>
      </c>
      <c r="E173" s="4">
        <v>0</v>
      </c>
      <c r="F173" s="4">
        <v>0</v>
      </c>
      <c r="G173" s="4">
        <v>0</v>
      </c>
      <c r="H173" t="s">
        <v>39</v>
      </c>
    </row>
    <row r="174" spans="1:8">
      <c r="A174" s="90"/>
      <c r="B174" s="4">
        <v>0</v>
      </c>
      <c r="C174" s="4">
        <v>0</v>
      </c>
      <c r="D174" s="4">
        <v>0</v>
      </c>
      <c r="E174" s="4">
        <f>B171</f>
        <v>1</v>
      </c>
      <c r="F174" s="4">
        <f>C171</f>
        <v>0</v>
      </c>
      <c r="G174" s="4">
        <v>0</v>
      </c>
      <c r="H174" t="s">
        <v>42</v>
      </c>
    </row>
    <row r="175" spans="1:8">
      <c r="A175" s="90"/>
      <c r="B175" s="4">
        <v>0</v>
      </c>
      <c r="C175" s="4">
        <v>0</v>
      </c>
      <c r="D175" s="4">
        <v>0</v>
      </c>
      <c r="E175" s="4">
        <f>B172</f>
        <v>0</v>
      </c>
      <c r="F175" s="4">
        <f>C172</f>
        <v>1</v>
      </c>
      <c r="G175" s="4">
        <v>0</v>
      </c>
      <c r="H175" t="s">
        <v>41</v>
      </c>
    </row>
    <row r="176" spans="1:8">
      <c r="A176" s="90"/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1</v>
      </c>
      <c r="H176" t="s">
        <v>43</v>
      </c>
    </row>
    <row r="177" spans="1:8" ht="15.75" thickBot="1"/>
    <row r="178" spans="1:8" ht="15.75" thickBot="1">
      <c r="A178" s="30" t="s">
        <v>73</v>
      </c>
      <c r="B178" s="31"/>
      <c r="C178" s="29" t="s">
        <v>74</v>
      </c>
    </row>
    <row r="179" spans="1:8">
      <c r="A179" t="s">
        <v>86</v>
      </c>
      <c r="B179">
        <v>90</v>
      </c>
    </row>
    <row r="180" spans="1:8">
      <c r="A180" s="89" t="s">
        <v>90</v>
      </c>
      <c r="B180" s="4">
        <f>COS(RADIANS(B179))</f>
        <v>6.1257422745431001E-17</v>
      </c>
      <c r="C180" s="4">
        <f>SIN(RADIANS(B179))</f>
        <v>1</v>
      </c>
      <c r="D180" s="4">
        <v>0</v>
      </c>
      <c r="E180" s="4">
        <v>0</v>
      </c>
      <c r="F180" s="4">
        <v>0</v>
      </c>
      <c r="G180" s="4">
        <v>0</v>
      </c>
      <c r="H180" t="s">
        <v>45</v>
      </c>
    </row>
    <row r="181" spans="1:8">
      <c r="A181" s="90"/>
      <c r="B181" s="4">
        <f>-SIN(RADIANS(B179))</f>
        <v>-1</v>
      </c>
      <c r="C181" s="4">
        <f>COS(RADIANS(B179))</f>
        <v>6.1257422745431001E-17</v>
      </c>
      <c r="D181" s="4">
        <v>0</v>
      </c>
      <c r="E181" s="4">
        <v>0</v>
      </c>
      <c r="F181" s="4">
        <v>0</v>
      </c>
      <c r="G181" s="4">
        <v>0</v>
      </c>
      <c r="H181" t="s">
        <v>40</v>
      </c>
    </row>
    <row r="182" spans="1:8">
      <c r="A182" s="90"/>
      <c r="B182" s="4">
        <v>0</v>
      </c>
      <c r="C182" s="4">
        <v>0</v>
      </c>
      <c r="D182" s="4">
        <v>1</v>
      </c>
      <c r="E182" s="4">
        <v>0</v>
      </c>
      <c r="F182" s="4">
        <v>0</v>
      </c>
      <c r="G182" s="4">
        <v>0</v>
      </c>
      <c r="H182" t="s">
        <v>44</v>
      </c>
    </row>
    <row r="183" spans="1:8">
      <c r="A183" s="90"/>
      <c r="B183" s="4">
        <v>0</v>
      </c>
      <c r="C183" s="4">
        <v>0</v>
      </c>
      <c r="D183" s="4">
        <v>0</v>
      </c>
      <c r="E183" s="4">
        <f>B180</f>
        <v>6.1257422745431001E-17</v>
      </c>
      <c r="F183" s="4">
        <f>C180</f>
        <v>1</v>
      </c>
      <c r="G183" s="4">
        <v>0</v>
      </c>
      <c r="H183" t="s">
        <v>35</v>
      </c>
    </row>
    <row r="184" spans="1:8">
      <c r="A184" s="90"/>
      <c r="B184" s="4">
        <v>0</v>
      </c>
      <c r="C184" s="4">
        <v>0</v>
      </c>
      <c r="D184" s="4">
        <v>0</v>
      </c>
      <c r="E184" s="4">
        <f>B181</f>
        <v>-1</v>
      </c>
      <c r="F184" s="4">
        <f>C181</f>
        <v>6.1257422745431001E-17</v>
      </c>
      <c r="G184" s="4">
        <v>0</v>
      </c>
      <c r="H184" t="s">
        <v>34</v>
      </c>
    </row>
    <row r="185" spans="1:8">
      <c r="A185" s="90"/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1</v>
      </c>
      <c r="H185" t="s">
        <v>36</v>
      </c>
    </row>
    <row r="186" spans="1:8" ht="15.75" thickBot="1"/>
    <row r="187" spans="1:8" ht="15.75" thickBot="1">
      <c r="A187" s="30" t="s">
        <v>75</v>
      </c>
      <c r="B187" s="31"/>
      <c r="C187" s="29" t="s">
        <v>74</v>
      </c>
    </row>
    <row r="188" spans="1:8">
      <c r="A188" t="s">
        <v>86</v>
      </c>
      <c r="B188">
        <v>90</v>
      </c>
    </row>
    <row r="189" spans="1:8">
      <c r="A189" s="89" t="s">
        <v>95</v>
      </c>
      <c r="B189" s="4">
        <f>COS(RADIANS(B188))</f>
        <v>6.1257422745431001E-17</v>
      </c>
      <c r="C189" s="4">
        <f>SIN(RADIANS(B188))</f>
        <v>1</v>
      </c>
      <c r="D189" s="4">
        <v>0</v>
      </c>
      <c r="E189" s="4">
        <v>0</v>
      </c>
      <c r="F189" s="4">
        <v>0</v>
      </c>
      <c r="G189" s="4">
        <v>0</v>
      </c>
      <c r="H189" t="s">
        <v>48</v>
      </c>
    </row>
    <row r="190" spans="1:8">
      <c r="A190" s="90"/>
      <c r="B190" s="4">
        <f>-SIN(RADIANS(B188))</f>
        <v>-1</v>
      </c>
      <c r="C190" s="4">
        <f>COS(RADIANS(B188))</f>
        <v>6.1257422745431001E-17</v>
      </c>
      <c r="D190" s="4">
        <v>0</v>
      </c>
      <c r="E190" s="4">
        <v>0</v>
      </c>
      <c r="F190" s="4">
        <v>0</v>
      </c>
      <c r="G190" s="4">
        <v>0</v>
      </c>
      <c r="H190" t="s">
        <v>46</v>
      </c>
    </row>
    <row r="191" spans="1:8">
      <c r="A191" s="90"/>
      <c r="B191" s="4">
        <v>0</v>
      </c>
      <c r="C191" s="4">
        <v>0</v>
      </c>
      <c r="D191" s="4">
        <v>1</v>
      </c>
      <c r="E191" s="4">
        <v>0</v>
      </c>
      <c r="F191" s="4">
        <v>0</v>
      </c>
      <c r="G191" s="4">
        <v>0</v>
      </c>
      <c r="H191" t="s">
        <v>47</v>
      </c>
    </row>
    <row r="192" spans="1:8">
      <c r="A192" s="90"/>
      <c r="B192" s="4">
        <v>0</v>
      </c>
      <c r="C192" s="4">
        <v>0</v>
      </c>
      <c r="D192" s="4">
        <v>0</v>
      </c>
      <c r="E192" s="4">
        <f>B189</f>
        <v>6.1257422745431001E-17</v>
      </c>
      <c r="F192" s="4">
        <f>C189</f>
        <v>1</v>
      </c>
      <c r="G192" s="4">
        <v>0</v>
      </c>
      <c r="H192" t="s">
        <v>38</v>
      </c>
    </row>
    <row r="193" spans="1:21">
      <c r="A193" s="90"/>
      <c r="B193" s="4">
        <v>0</v>
      </c>
      <c r="C193" s="4">
        <v>0</v>
      </c>
      <c r="D193" s="4">
        <v>0</v>
      </c>
      <c r="E193" s="4">
        <f>B190</f>
        <v>-1</v>
      </c>
      <c r="F193" s="4">
        <f>C190</f>
        <v>6.1257422745431001E-17</v>
      </c>
      <c r="G193" s="4">
        <v>0</v>
      </c>
      <c r="H193" t="s">
        <v>37</v>
      </c>
    </row>
    <row r="194" spans="1:21">
      <c r="A194" s="90"/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1</v>
      </c>
      <c r="H194" t="s">
        <v>39</v>
      </c>
    </row>
    <row r="196" spans="1:21" s="25" customFormat="1">
      <c r="A196" s="26" t="s">
        <v>91</v>
      </c>
    </row>
    <row r="197" spans="1:21">
      <c r="A197" s="32" t="s">
        <v>92</v>
      </c>
    </row>
    <row r="198" spans="1:21" ht="15.75" thickBot="1"/>
    <row r="199" spans="1:21" ht="15.75" thickBot="1">
      <c r="A199" s="30" t="str">
        <f>A151</f>
        <v>a) Elemen 1 (A-B)</v>
      </c>
      <c r="B199" s="31"/>
      <c r="C199" s="29" t="str">
        <f>C151</f>
        <v>balok</v>
      </c>
    </row>
    <row r="200" spans="1:21">
      <c r="A200" s="34"/>
      <c r="B200" s="34"/>
      <c r="C200" s="34"/>
    </row>
    <row r="201" spans="1:21">
      <c r="A201" s="88" t="s">
        <v>93</v>
      </c>
      <c r="B201" s="33">
        <f t="array" ref="B201:G206">TRANSPOSE(B153:G158)</f>
        <v>1</v>
      </c>
      <c r="C201" s="33">
        <v>0</v>
      </c>
      <c r="D201" s="33">
        <v>0</v>
      </c>
      <c r="E201" s="33">
        <v>0</v>
      </c>
      <c r="F201" s="33">
        <v>0</v>
      </c>
      <c r="G201" s="33">
        <v>0</v>
      </c>
      <c r="H201" s="79" t="s">
        <v>94</v>
      </c>
      <c r="I201" s="4">
        <f t="array" ref="I201:N206">B87:G92</f>
        <v>709677.41935483867</v>
      </c>
      <c r="J201" s="4">
        <v>0</v>
      </c>
      <c r="K201" s="4">
        <v>0</v>
      </c>
      <c r="L201" s="4">
        <v>-709677.41935483867</v>
      </c>
      <c r="M201" s="4">
        <v>0</v>
      </c>
      <c r="N201" s="4">
        <v>0</v>
      </c>
      <c r="O201" s="79" t="s">
        <v>94</v>
      </c>
      <c r="P201" s="4">
        <f t="array" ref="P201:U206">B153:G158</f>
        <v>1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</row>
    <row r="202" spans="1:21">
      <c r="A202" s="88"/>
      <c r="B202" s="33">
        <v>0</v>
      </c>
      <c r="C202" s="33">
        <v>1</v>
      </c>
      <c r="D202" s="33">
        <v>0</v>
      </c>
      <c r="E202" s="33">
        <v>0</v>
      </c>
      <c r="F202" s="33">
        <v>0</v>
      </c>
      <c r="G202" s="33">
        <v>0</v>
      </c>
      <c r="H202" s="79"/>
      <c r="I202" s="4">
        <v>0</v>
      </c>
      <c r="J202" s="4">
        <v>4615.4878990299076</v>
      </c>
      <c r="K202" s="4">
        <v>14308.012486992715</v>
      </c>
      <c r="L202" s="4">
        <v>0</v>
      </c>
      <c r="M202" s="4">
        <v>-4615.4878990299076</v>
      </c>
      <c r="N202" s="4">
        <v>14308.012486992715</v>
      </c>
      <c r="O202" s="79"/>
      <c r="P202" s="4">
        <v>0</v>
      </c>
      <c r="Q202" s="4">
        <v>1</v>
      </c>
      <c r="R202" s="4">
        <v>0</v>
      </c>
      <c r="S202" s="4">
        <v>0</v>
      </c>
      <c r="T202" s="4">
        <v>0</v>
      </c>
      <c r="U202" s="4">
        <v>0</v>
      </c>
    </row>
    <row r="203" spans="1:21">
      <c r="A203" s="88"/>
      <c r="B203" s="33">
        <v>0</v>
      </c>
      <c r="C203" s="33">
        <v>0</v>
      </c>
      <c r="D203" s="33">
        <v>1</v>
      </c>
      <c r="E203" s="33">
        <v>0</v>
      </c>
      <c r="F203" s="33">
        <v>0</v>
      </c>
      <c r="G203" s="33">
        <v>0</v>
      </c>
      <c r="H203" s="79"/>
      <c r="I203" s="4">
        <v>0</v>
      </c>
      <c r="J203" s="4">
        <v>14308.012486992715</v>
      </c>
      <c r="K203" s="4">
        <v>59139.784946236563</v>
      </c>
      <c r="L203" s="4">
        <v>0</v>
      </c>
      <c r="M203" s="4">
        <v>-14308.012486992715</v>
      </c>
      <c r="N203" s="4">
        <v>29569.892473118281</v>
      </c>
      <c r="O203" s="79"/>
      <c r="P203" s="4">
        <v>0</v>
      </c>
      <c r="Q203" s="4">
        <v>0</v>
      </c>
      <c r="R203" s="4">
        <v>1</v>
      </c>
      <c r="S203" s="4">
        <v>0</v>
      </c>
      <c r="T203" s="4">
        <v>0</v>
      </c>
      <c r="U203" s="4">
        <v>0</v>
      </c>
    </row>
    <row r="204" spans="1:21">
      <c r="A204" s="88"/>
      <c r="B204" s="33">
        <v>0</v>
      </c>
      <c r="C204" s="33">
        <v>0</v>
      </c>
      <c r="D204" s="33">
        <v>0</v>
      </c>
      <c r="E204" s="33">
        <v>1</v>
      </c>
      <c r="F204" s="33">
        <v>0</v>
      </c>
      <c r="G204" s="33">
        <v>0</v>
      </c>
      <c r="H204" s="79"/>
      <c r="I204" s="4">
        <v>-709677.41935483867</v>
      </c>
      <c r="J204" s="4">
        <v>0</v>
      </c>
      <c r="K204" s="4">
        <v>0</v>
      </c>
      <c r="L204" s="4">
        <v>709677.41935483867</v>
      </c>
      <c r="M204" s="4">
        <v>0</v>
      </c>
      <c r="N204" s="4">
        <v>0</v>
      </c>
      <c r="O204" s="79"/>
      <c r="P204" s="4">
        <v>0</v>
      </c>
      <c r="Q204" s="4">
        <v>0</v>
      </c>
      <c r="R204" s="4">
        <v>0</v>
      </c>
      <c r="S204" s="4">
        <v>1</v>
      </c>
      <c r="T204" s="4">
        <v>0</v>
      </c>
      <c r="U204" s="4">
        <v>0</v>
      </c>
    </row>
    <row r="205" spans="1:21">
      <c r="A205" s="88"/>
      <c r="B205" s="33">
        <v>0</v>
      </c>
      <c r="C205" s="33">
        <v>0</v>
      </c>
      <c r="D205" s="33">
        <v>0</v>
      </c>
      <c r="E205" s="33">
        <v>0</v>
      </c>
      <c r="F205" s="33">
        <v>1</v>
      </c>
      <c r="G205" s="33">
        <v>0</v>
      </c>
      <c r="H205" s="79"/>
      <c r="I205" s="4">
        <v>0</v>
      </c>
      <c r="J205" s="4">
        <v>-4615.4878990299076</v>
      </c>
      <c r="K205" s="4">
        <v>-14308.012486992715</v>
      </c>
      <c r="L205" s="4">
        <v>0</v>
      </c>
      <c r="M205" s="4">
        <v>4615.4878990299076</v>
      </c>
      <c r="N205" s="4">
        <v>-14308.012486992715</v>
      </c>
      <c r="O205" s="79"/>
      <c r="P205" s="4">
        <v>0</v>
      </c>
      <c r="Q205" s="4">
        <v>0</v>
      </c>
      <c r="R205" s="4">
        <v>0</v>
      </c>
      <c r="S205" s="4">
        <v>0</v>
      </c>
      <c r="T205" s="4">
        <v>1</v>
      </c>
      <c r="U205" s="4">
        <v>0</v>
      </c>
    </row>
    <row r="206" spans="1:21">
      <c r="A206" s="88"/>
      <c r="B206" s="33">
        <v>0</v>
      </c>
      <c r="C206" s="33">
        <v>0</v>
      </c>
      <c r="D206" s="33">
        <v>0</v>
      </c>
      <c r="E206" s="33">
        <v>0</v>
      </c>
      <c r="F206" s="33">
        <v>0</v>
      </c>
      <c r="G206" s="33">
        <v>1</v>
      </c>
      <c r="H206" s="79"/>
      <c r="I206" s="4">
        <v>0</v>
      </c>
      <c r="J206" s="4">
        <v>14308.012486992715</v>
      </c>
      <c r="K206" s="4">
        <v>29569.892473118281</v>
      </c>
      <c r="L206" s="4">
        <v>0</v>
      </c>
      <c r="M206" s="4">
        <v>-14308.012486992715</v>
      </c>
      <c r="N206" s="4">
        <v>59139.784946236563</v>
      </c>
      <c r="O206" s="79"/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1</v>
      </c>
    </row>
    <row r="208" spans="1:21">
      <c r="A208" s="88" t="s">
        <v>93</v>
      </c>
      <c r="B208" s="4">
        <f t="array" ref="B208:G213">MMULT(B201:G206,I201:N206)</f>
        <v>709677.41935483867</v>
      </c>
      <c r="C208" s="4">
        <v>0</v>
      </c>
      <c r="D208" s="4">
        <v>0</v>
      </c>
      <c r="E208" s="4">
        <v>-709677.41935483867</v>
      </c>
      <c r="F208" s="4">
        <v>0</v>
      </c>
      <c r="G208" s="4">
        <v>0</v>
      </c>
      <c r="H208" s="79" t="s">
        <v>94</v>
      </c>
      <c r="I208" s="4">
        <f t="array" ref="I208:N213">P201:U206</f>
        <v>1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</row>
    <row r="209" spans="1:14">
      <c r="A209" s="88"/>
      <c r="B209" s="4">
        <v>0</v>
      </c>
      <c r="C209" s="4">
        <v>4615.4878990299076</v>
      </c>
      <c r="D209" s="4">
        <v>14308.012486992715</v>
      </c>
      <c r="E209" s="4">
        <v>0</v>
      </c>
      <c r="F209" s="4">
        <v>-4615.4878990299076</v>
      </c>
      <c r="G209" s="4">
        <v>14308.012486992715</v>
      </c>
      <c r="H209" s="79"/>
      <c r="I209" s="4">
        <v>0</v>
      </c>
      <c r="J209" s="4">
        <v>1</v>
      </c>
      <c r="K209" s="4">
        <v>0</v>
      </c>
      <c r="L209" s="4">
        <v>0</v>
      </c>
      <c r="M209" s="4">
        <v>0</v>
      </c>
      <c r="N209" s="4">
        <v>0</v>
      </c>
    </row>
    <row r="210" spans="1:14">
      <c r="A210" s="88"/>
      <c r="B210" s="4">
        <v>0</v>
      </c>
      <c r="C210" s="4">
        <v>14308.012486992715</v>
      </c>
      <c r="D210" s="4">
        <v>59139.784946236563</v>
      </c>
      <c r="E210" s="4">
        <v>0</v>
      </c>
      <c r="F210" s="4">
        <v>-14308.012486992715</v>
      </c>
      <c r="G210" s="4">
        <v>29569.892473118281</v>
      </c>
      <c r="H210" s="79"/>
      <c r="I210" s="4">
        <v>0</v>
      </c>
      <c r="J210" s="4">
        <v>0</v>
      </c>
      <c r="K210" s="4">
        <v>1</v>
      </c>
      <c r="L210" s="4">
        <v>0</v>
      </c>
      <c r="M210" s="4">
        <v>0</v>
      </c>
      <c r="N210" s="4">
        <v>0</v>
      </c>
    </row>
    <row r="211" spans="1:14">
      <c r="A211" s="88"/>
      <c r="B211" s="4">
        <v>-709677.41935483867</v>
      </c>
      <c r="C211" s="4">
        <v>0</v>
      </c>
      <c r="D211" s="4">
        <v>0</v>
      </c>
      <c r="E211" s="4">
        <v>709677.41935483867</v>
      </c>
      <c r="F211" s="4">
        <v>0</v>
      </c>
      <c r="G211" s="4">
        <v>0</v>
      </c>
      <c r="H211" s="79"/>
      <c r="I211" s="4">
        <v>0</v>
      </c>
      <c r="J211" s="4">
        <v>0</v>
      </c>
      <c r="K211" s="4">
        <v>0</v>
      </c>
      <c r="L211" s="4">
        <v>1</v>
      </c>
      <c r="M211" s="4">
        <v>0</v>
      </c>
      <c r="N211" s="4">
        <v>0</v>
      </c>
    </row>
    <row r="212" spans="1:14">
      <c r="A212" s="88"/>
      <c r="B212" s="4">
        <v>0</v>
      </c>
      <c r="C212" s="4">
        <v>-4615.4878990299076</v>
      </c>
      <c r="D212" s="4">
        <v>-14308.012486992715</v>
      </c>
      <c r="E212" s="4">
        <v>0</v>
      </c>
      <c r="F212" s="4">
        <v>4615.4878990299076</v>
      </c>
      <c r="G212" s="4">
        <v>-14308.012486992715</v>
      </c>
      <c r="H212" s="79"/>
      <c r="I212" s="4">
        <v>0</v>
      </c>
      <c r="J212" s="4">
        <v>0</v>
      </c>
      <c r="K212" s="4">
        <v>0</v>
      </c>
      <c r="L212" s="4">
        <v>0</v>
      </c>
      <c r="M212" s="4">
        <v>1</v>
      </c>
      <c r="N212" s="4">
        <v>0</v>
      </c>
    </row>
    <row r="213" spans="1:14">
      <c r="A213" s="88"/>
      <c r="B213" s="4">
        <v>0</v>
      </c>
      <c r="C213" s="4">
        <v>14308.012486992715</v>
      </c>
      <c r="D213" s="4">
        <v>29569.892473118281</v>
      </c>
      <c r="E213" s="4">
        <v>0</v>
      </c>
      <c r="F213" s="4">
        <v>-14308.012486992715</v>
      </c>
      <c r="G213" s="4">
        <v>59139.784946236563</v>
      </c>
      <c r="H213" s="79"/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1</v>
      </c>
    </row>
    <row r="215" spans="1:14">
      <c r="B215" s="35" t="str">
        <f t="array" ref="B215:G215">TRANSPOSE(H216:H221)</f>
        <v>Dax</v>
      </c>
      <c r="C215" s="35" t="str">
        <v>Day</v>
      </c>
      <c r="D215" s="35" t="str">
        <v>Raz</v>
      </c>
      <c r="E215" s="35" t="str">
        <v>Dbx</v>
      </c>
      <c r="F215" s="35" t="str">
        <v>Dby</v>
      </c>
      <c r="G215" s="35" t="str">
        <v>Rbz</v>
      </c>
    </row>
    <row r="216" spans="1:14">
      <c r="A216" s="88" t="s">
        <v>93</v>
      </c>
      <c r="B216" s="4">
        <f t="array" ref="B216:G221">MMULT(B208:G213,I208:N213)</f>
        <v>709677.41935483867</v>
      </c>
      <c r="C216" s="4">
        <v>0</v>
      </c>
      <c r="D216" s="4">
        <v>0</v>
      </c>
      <c r="E216" s="4">
        <v>-709677.41935483867</v>
      </c>
      <c r="F216" s="4">
        <v>0</v>
      </c>
      <c r="G216" s="4">
        <v>0</v>
      </c>
      <c r="H216" s="36" t="str">
        <f t="array" ref="H216:H221">H153:H158</f>
        <v>Dax</v>
      </c>
    </row>
    <row r="217" spans="1:14" ht="15.75" thickBot="1">
      <c r="A217" s="88"/>
      <c r="B217" s="4">
        <v>0</v>
      </c>
      <c r="C217" s="4">
        <v>4615.4878990299076</v>
      </c>
      <c r="D217" s="7">
        <v>14308.012486992715</v>
      </c>
      <c r="E217" s="7">
        <v>0</v>
      </c>
      <c r="F217" s="7">
        <v>-4615.4878990299076</v>
      </c>
      <c r="G217" s="7">
        <v>14308.012486992715</v>
      </c>
      <c r="H217" s="36" t="str">
        <v>Day</v>
      </c>
    </row>
    <row r="218" spans="1:14">
      <c r="A218" s="88"/>
      <c r="B218" s="4">
        <v>0</v>
      </c>
      <c r="C218" s="62">
        <v>14308.012486992715</v>
      </c>
      <c r="D218" s="63">
        <v>59139.784946236563</v>
      </c>
      <c r="E218" s="64">
        <v>0</v>
      </c>
      <c r="F218" s="64">
        <v>-14308.012486992715</v>
      </c>
      <c r="G218" s="65">
        <v>29569.892473118281</v>
      </c>
      <c r="H218" s="36" t="str">
        <v>Raz</v>
      </c>
    </row>
    <row r="219" spans="1:14">
      <c r="A219" s="88"/>
      <c r="B219" s="4">
        <v>-709677.41935483867</v>
      </c>
      <c r="C219" s="62">
        <v>0</v>
      </c>
      <c r="D219" s="8">
        <v>0</v>
      </c>
      <c r="E219" s="4">
        <v>709677.41935483867</v>
      </c>
      <c r="F219" s="4">
        <v>0</v>
      </c>
      <c r="G219" s="9">
        <v>0</v>
      </c>
      <c r="H219" s="36" t="str">
        <v>Dbx</v>
      </c>
    </row>
    <row r="220" spans="1:14">
      <c r="A220" s="88"/>
      <c r="B220" s="4">
        <v>0</v>
      </c>
      <c r="C220" s="62">
        <v>-4615.4878990299076</v>
      </c>
      <c r="D220" s="8">
        <v>-14308.012486992715</v>
      </c>
      <c r="E220" s="4">
        <v>0</v>
      </c>
      <c r="F220" s="4">
        <v>4615.4878990299076</v>
      </c>
      <c r="G220" s="9">
        <v>-14308.012486992715</v>
      </c>
      <c r="H220" s="36" t="str">
        <v>Dby</v>
      </c>
    </row>
    <row r="221" spans="1:14" ht="15.75" thickBot="1">
      <c r="A221" s="88"/>
      <c r="B221" s="4">
        <v>0</v>
      </c>
      <c r="C221" s="62">
        <v>14308.012486992715</v>
      </c>
      <c r="D221" s="10">
        <v>29569.892473118281</v>
      </c>
      <c r="E221" s="11">
        <v>0</v>
      </c>
      <c r="F221" s="11">
        <v>-14308.012486992715</v>
      </c>
      <c r="G221" s="12">
        <v>59139.784946236563</v>
      </c>
      <c r="H221" s="36" t="str">
        <v>Rbz</v>
      </c>
    </row>
    <row r="222" spans="1:14" ht="15.75" thickBot="1"/>
    <row r="223" spans="1:14" ht="15.75" thickBot="1">
      <c r="A223" s="30" t="str">
        <f>A160</f>
        <v>b) Elemen 2 (B-C)</v>
      </c>
      <c r="B223" s="31"/>
      <c r="C223" s="29" t="str">
        <f>C160</f>
        <v>balok</v>
      </c>
    </row>
    <row r="224" spans="1:14">
      <c r="A224" s="34"/>
      <c r="B224" s="34"/>
      <c r="C224" s="34"/>
    </row>
    <row r="225" spans="1:21">
      <c r="A225" s="88" t="s">
        <v>96</v>
      </c>
      <c r="B225" s="33">
        <f t="array" ref="B225:G230">TRANSPOSE(B162:G167)</f>
        <v>1</v>
      </c>
      <c r="C225" s="33">
        <v>0</v>
      </c>
      <c r="D225" s="33">
        <v>0</v>
      </c>
      <c r="E225" s="33">
        <v>0</v>
      </c>
      <c r="F225" s="33">
        <v>0</v>
      </c>
      <c r="G225" s="33">
        <v>0</v>
      </c>
      <c r="H225" s="79" t="s">
        <v>94</v>
      </c>
      <c r="I225" s="4">
        <f t="array" ref="I225:N230">B101:G106</f>
        <v>709677.41935483867</v>
      </c>
      <c r="J225" s="4">
        <v>0</v>
      </c>
      <c r="K225" s="4">
        <v>0</v>
      </c>
      <c r="L225" s="4">
        <v>-709677.41935483867</v>
      </c>
      <c r="M225" s="4">
        <v>0</v>
      </c>
      <c r="N225" s="4">
        <v>0</v>
      </c>
      <c r="O225" s="79" t="s">
        <v>94</v>
      </c>
      <c r="P225" s="4">
        <f t="array" ref="P225:U230">B162:G167</f>
        <v>1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</row>
    <row r="226" spans="1:21">
      <c r="A226" s="88"/>
      <c r="B226" s="33">
        <v>0</v>
      </c>
      <c r="C226" s="33">
        <v>1</v>
      </c>
      <c r="D226" s="33">
        <v>0</v>
      </c>
      <c r="E226" s="33">
        <v>0</v>
      </c>
      <c r="F226" s="33">
        <v>0</v>
      </c>
      <c r="G226" s="33">
        <v>0</v>
      </c>
      <c r="H226" s="79"/>
      <c r="I226" s="4">
        <v>0</v>
      </c>
      <c r="J226" s="4">
        <v>4615.4878990299076</v>
      </c>
      <c r="K226" s="4">
        <v>14308.012486992715</v>
      </c>
      <c r="L226" s="4">
        <v>0</v>
      </c>
      <c r="M226" s="4">
        <v>-4615.4878990299076</v>
      </c>
      <c r="N226" s="4">
        <v>14308.012486992715</v>
      </c>
      <c r="O226" s="79"/>
      <c r="P226" s="4">
        <v>0</v>
      </c>
      <c r="Q226" s="4">
        <v>1</v>
      </c>
      <c r="R226" s="4">
        <v>0</v>
      </c>
      <c r="S226" s="4">
        <v>0</v>
      </c>
      <c r="T226" s="4">
        <v>0</v>
      </c>
      <c r="U226" s="4">
        <v>0</v>
      </c>
    </row>
    <row r="227" spans="1:21">
      <c r="A227" s="88"/>
      <c r="B227" s="33">
        <v>0</v>
      </c>
      <c r="C227" s="33">
        <v>0</v>
      </c>
      <c r="D227" s="33">
        <v>1</v>
      </c>
      <c r="E227" s="33">
        <v>0</v>
      </c>
      <c r="F227" s="33">
        <v>0</v>
      </c>
      <c r="G227" s="33">
        <v>0</v>
      </c>
      <c r="H227" s="79"/>
      <c r="I227" s="4">
        <v>0</v>
      </c>
      <c r="J227" s="4">
        <v>14308.012486992715</v>
      </c>
      <c r="K227" s="4">
        <v>59139.784946236563</v>
      </c>
      <c r="L227" s="4">
        <v>0</v>
      </c>
      <c r="M227" s="4">
        <v>-14308.012486992715</v>
      </c>
      <c r="N227" s="4">
        <v>29569.892473118281</v>
      </c>
      <c r="O227" s="79"/>
      <c r="P227" s="4">
        <v>0</v>
      </c>
      <c r="Q227" s="4">
        <v>0</v>
      </c>
      <c r="R227" s="4">
        <v>1</v>
      </c>
      <c r="S227" s="4">
        <v>0</v>
      </c>
      <c r="T227" s="4">
        <v>0</v>
      </c>
      <c r="U227" s="4">
        <v>0</v>
      </c>
    </row>
    <row r="228" spans="1:21">
      <c r="A228" s="88"/>
      <c r="B228" s="33">
        <v>0</v>
      </c>
      <c r="C228" s="33">
        <v>0</v>
      </c>
      <c r="D228" s="33">
        <v>0</v>
      </c>
      <c r="E228" s="33">
        <v>1</v>
      </c>
      <c r="F228" s="33">
        <v>0</v>
      </c>
      <c r="G228" s="33">
        <v>0</v>
      </c>
      <c r="H228" s="79"/>
      <c r="I228" s="4">
        <v>-709677.41935483867</v>
      </c>
      <c r="J228" s="4">
        <v>0</v>
      </c>
      <c r="K228" s="4">
        <v>0</v>
      </c>
      <c r="L228" s="4">
        <v>709677.41935483867</v>
      </c>
      <c r="M228" s="4">
        <v>0</v>
      </c>
      <c r="N228" s="4">
        <v>0</v>
      </c>
      <c r="O228" s="79"/>
      <c r="P228" s="4">
        <v>0</v>
      </c>
      <c r="Q228" s="4">
        <v>0</v>
      </c>
      <c r="R228" s="4">
        <v>0</v>
      </c>
      <c r="S228" s="4">
        <v>1</v>
      </c>
      <c r="T228" s="4">
        <v>0</v>
      </c>
      <c r="U228" s="4">
        <v>0</v>
      </c>
    </row>
    <row r="229" spans="1:21">
      <c r="A229" s="88"/>
      <c r="B229" s="33">
        <v>0</v>
      </c>
      <c r="C229" s="33">
        <v>0</v>
      </c>
      <c r="D229" s="33">
        <v>0</v>
      </c>
      <c r="E229" s="33">
        <v>0</v>
      </c>
      <c r="F229" s="33">
        <v>1</v>
      </c>
      <c r="G229" s="33">
        <v>0</v>
      </c>
      <c r="H229" s="79"/>
      <c r="I229" s="4">
        <v>0</v>
      </c>
      <c r="J229" s="4">
        <v>-4615.4878990299076</v>
      </c>
      <c r="K229" s="4">
        <v>-14308.012486992715</v>
      </c>
      <c r="L229" s="4">
        <v>0</v>
      </c>
      <c r="M229" s="4">
        <v>4615.4878990299076</v>
      </c>
      <c r="N229" s="4">
        <v>-14308.012486992715</v>
      </c>
      <c r="O229" s="79"/>
      <c r="P229" s="4">
        <v>0</v>
      </c>
      <c r="Q229" s="4">
        <v>0</v>
      </c>
      <c r="R229" s="4">
        <v>0</v>
      </c>
      <c r="S229" s="4">
        <v>0</v>
      </c>
      <c r="T229" s="4">
        <v>1</v>
      </c>
      <c r="U229" s="4">
        <v>0</v>
      </c>
    </row>
    <row r="230" spans="1:21">
      <c r="A230" s="88"/>
      <c r="B230" s="33">
        <v>0</v>
      </c>
      <c r="C230" s="33">
        <v>0</v>
      </c>
      <c r="D230" s="33">
        <v>0</v>
      </c>
      <c r="E230" s="33">
        <v>0</v>
      </c>
      <c r="F230" s="33">
        <v>0</v>
      </c>
      <c r="G230" s="33">
        <v>1</v>
      </c>
      <c r="H230" s="79"/>
      <c r="I230" s="4">
        <v>0</v>
      </c>
      <c r="J230" s="4">
        <v>14308.012486992715</v>
      </c>
      <c r="K230" s="4">
        <v>29569.892473118281</v>
      </c>
      <c r="L230" s="4">
        <v>0</v>
      </c>
      <c r="M230" s="4">
        <v>-14308.012486992715</v>
      </c>
      <c r="N230" s="4">
        <v>59139.784946236563</v>
      </c>
      <c r="O230" s="79"/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1</v>
      </c>
    </row>
    <row r="232" spans="1:21">
      <c r="A232" s="88" t="s">
        <v>96</v>
      </c>
      <c r="B232" s="4">
        <f t="array" ref="B232:G237">MMULT(B225:G230,I225:N230)</f>
        <v>709677.41935483867</v>
      </c>
      <c r="C232" s="4">
        <v>0</v>
      </c>
      <c r="D232" s="4">
        <v>0</v>
      </c>
      <c r="E232" s="4">
        <v>-709677.41935483867</v>
      </c>
      <c r="F232" s="4">
        <v>0</v>
      </c>
      <c r="G232" s="4">
        <v>0</v>
      </c>
      <c r="H232" s="79" t="s">
        <v>94</v>
      </c>
      <c r="I232" s="4">
        <f t="array" ref="I232:N237">P225:U230</f>
        <v>1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</row>
    <row r="233" spans="1:21">
      <c r="A233" s="88"/>
      <c r="B233" s="4">
        <v>0</v>
      </c>
      <c r="C233" s="4">
        <v>4615.4878990299076</v>
      </c>
      <c r="D233" s="4">
        <v>14308.012486992715</v>
      </c>
      <c r="E233" s="4">
        <v>0</v>
      </c>
      <c r="F233" s="4">
        <v>-4615.4878990299076</v>
      </c>
      <c r="G233" s="4">
        <v>14308.012486992715</v>
      </c>
      <c r="H233" s="79"/>
      <c r="I233" s="4">
        <v>0</v>
      </c>
      <c r="J233" s="4">
        <v>1</v>
      </c>
      <c r="K233" s="4">
        <v>0</v>
      </c>
      <c r="L233" s="4">
        <v>0</v>
      </c>
      <c r="M233" s="4">
        <v>0</v>
      </c>
      <c r="N233" s="4">
        <v>0</v>
      </c>
    </row>
    <row r="234" spans="1:21">
      <c r="A234" s="88"/>
      <c r="B234" s="4">
        <v>0</v>
      </c>
      <c r="C234" s="4">
        <v>14308.012486992715</v>
      </c>
      <c r="D234" s="4">
        <v>59139.784946236563</v>
      </c>
      <c r="E234" s="4">
        <v>0</v>
      </c>
      <c r="F234" s="4">
        <v>-14308.012486992715</v>
      </c>
      <c r="G234" s="4">
        <v>29569.892473118281</v>
      </c>
      <c r="H234" s="79"/>
      <c r="I234" s="4">
        <v>0</v>
      </c>
      <c r="J234" s="4">
        <v>0</v>
      </c>
      <c r="K234" s="4">
        <v>1</v>
      </c>
      <c r="L234" s="4">
        <v>0</v>
      </c>
      <c r="M234" s="4">
        <v>0</v>
      </c>
      <c r="N234" s="4">
        <v>0</v>
      </c>
    </row>
    <row r="235" spans="1:21">
      <c r="A235" s="88"/>
      <c r="B235" s="4">
        <v>-709677.41935483867</v>
      </c>
      <c r="C235" s="4">
        <v>0</v>
      </c>
      <c r="D235" s="4">
        <v>0</v>
      </c>
      <c r="E235" s="4">
        <v>709677.41935483867</v>
      </c>
      <c r="F235" s="4">
        <v>0</v>
      </c>
      <c r="G235" s="4">
        <v>0</v>
      </c>
      <c r="H235" s="79"/>
      <c r="I235" s="4">
        <v>0</v>
      </c>
      <c r="J235" s="4">
        <v>0</v>
      </c>
      <c r="K235" s="4">
        <v>0</v>
      </c>
      <c r="L235" s="4">
        <v>1</v>
      </c>
      <c r="M235" s="4">
        <v>0</v>
      </c>
      <c r="N235" s="4">
        <v>0</v>
      </c>
    </row>
    <row r="236" spans="1:21">
      <c r="A236" s="88"/>
      <c r="B236" s="4">
        <v>0</v>
      </c>
      <c r="C236" s="4">
        <v>-4615.4878990299076</v>
      </c>
      <c r="D236" s="4">
        <v>-14308.012486992715</v>
      </c>
      <c r="E236" s="4">
        <v>0</v>
      </c>
      <c r="F236" s="4">
        <v>4615.4878990299076</v>
      </c>
      <c r="G236" s="4">
        <v>-14308.012486992715</v>
      </c>
      <c r="H236" s="79"/>
      <c r="I236" s="4">
        <v>0</v>
      </c>
      <c r="J236" s="4">
        <v>0</v>
      </c>
      <c r="K236" s="4">
        <v>0</v>
      </c>
      <c r="L236" s="4">
        <v>0</v>
      </c>
      <c r="M236" s="4">
        <v>1</v>
      </c>
      <c r="N236" s="4">
        <v>0</v>
      </c>
    </row>
    <row r="237" spans="1:21">
      <c r="A237" s="88"/>
      <c r="B237" s="4">
        <v>0</v>
      </c>
      <c r="C237" s="4">
        <v>14308.012486992715</v>
      </c>
      <c r="D237" s="4">
        <v>29569.892473118281</v>
      </c>
      <c r="E237" s="4">
        <v>0</v>
      </c>
      <c r="F237" s="4">
        <v>-14308.012486992715</v>
      </c>
      <c r="G237" s="4">
        <v>59139.784946236563</v>
      </c>
      <c r="H237" s="79"/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1</v>
      </c>
    </row>
    <row r="239" spans="1:21" ht="15.75" thickBot="1">
      <c r="B239" s="35" t="str">
        <f t="array" ref="B239:G239">TRANSPOSE(H240:H245)</f>
        <v>Dbx</v>
      </c>
      <c r="C239" s="35" t="str">
        <v>Dby</v>
      </c>
      <c r="D239" s="35" t="str">
        <v>Rbz</v>
      </c>
      <c r="E239" s="35" t="str">
        <v>Dcx</v>
      </c>
      <c r="F239" s="35" t="str">
        <v>Dcy</v>
      </c>
      <c r="G239" s="35" t="str">
        <v>Rcz</v>
      </c>
    </row>
    <row r="240" spans="1:21">
      <c r="A240" s="88" t="s">
        <v>96</v>
      </c>
      <c r="B240" s="63">
        <f t="array" ref="B240:G245">MMULT(B232:G237,I232:N237)</f>
        <v>709677.41935483867</v>
      </c>
      <c r="C240" s="64">
        <v>0</v>
      </c>
      <c r="D240" s="64">
        <v>0</v>
      </c>
      <c r="E240" s="64">
        <v>-709677.41935483867</v>
      </c>
      <c r="F240" s="64">
        <v>0</v>
      </c>
      <c r="G240" s="65">
        <v>0</v>
      </c>
      <c r="H240" s="36" t="str">
        <f t="array" ref="H240:H245">H162:H167</f>
        <v>Dbx</v>
      </c>
    </row>
    <row r="241" spans="1:21">
      <c r="A241" s="88"/>
      <c r="B241" s="8">
        <v>0</v>
      </c>
      <c r="C241" s="4">
        <v>4615.4878990299076</v>
      </c>
      <c r="D241" s="4">
        <v>14308.012486992715</v>
      </c>
      <c r="E241" s="4">
        <v>0</v>
      </c>
      <c r="F241" s="4">
        <v>-4615.4878990299076</v>
      </c>
      <c r="G241" s="9">
        <v>14308.012486992715</v>
      </c>
      <c r="H241" s="36" t="str">
        <v>Dby</v>
      </c>
    </row>
    <row r="242" spans="1:21">
      <c r="A242" s="88"/>
      <c r="B242" s="8">
        <v>0</v>
      </c>
      <c r="C242" s="4">
        <v>14308.012486992715</v>
      </c>
      <c r="D242" s="4">
        <v>59139.784946236563</v>
      </c>
      <c r="E242" s="4">
        <v>0</v>
      </c>
      <c r="F242" s="4">
        <v>-14308.012486992715</v>
      </c>
      <c r="G242" s="9">
        <v>29569.892473118281</v>
      </c>
      <c r="H242" s="36" t="str">
        <v>Rbz</v>
      </c>
    </row>
    <row r="243" spans="1:21">
      <c r="A243" s="88"/>
      <c r="B243" s="8">
        <v>-709677.41935483867</v>
      </c>
      <c r="C243" s="4">
        <v>0</v>
      </c>
      <c r="D243" s="4">
        <v>0</v>
      </c>
      <c r="E243" s="4">
        <v>709677.41935483867</v>
      </c>
      <c r="F243" s="4">
        <v>0</v>
      </c>
      <c r="G243" s="9">
        <v>0</v>
      </c>
      <c r="H243" s="36" t="str">
        <v>Dcx</v>
      </c>
    </row>
    <row r="244" spans="1:21">
      <c r="A244" s="88"/>
      <c r="B244" s="8">
        <v>0</v>
      </c>
      <c r="C244" s="4">
        <v>-4615.4878990299076</v>
      </c>
      <c r="D244" s="4">
        <v>-14308.012486992715</v>
      </c>
      <c r="E244" s="4">
        <v>0</v>
      </c>
      <c r="F244" s="4">
        <v>4615.4878990299076</v>
      </c>
      <c r="G244" s="9">
        <v>-14308.012486992715</v>
      </c>
      <c r="H244" s="36" t="str">
        <v>Dcy</v>
      </c>
    </row>
    <row r="245" spans="1:21" ht="15.75" thickBot="1">
      <c r="A245" s="88"/>
      <c r="B245" s="10">
        <v>0</v>
      </c>
      <c r="C245" s="11">
        <v>14308.012486992715</v>
      </c>
      <c r="D245" s="11">
        <v>29569.892473118281</v>
      </c>
      <c r="E245" s="11">
        <v>0</v>
      </c>
      <c r="F245" s="11">
        <v>-14308.012486992715</v>
      </c>
      <c r="G245" s="12">
        <v>59139.784946236563</v>
      </c>
      <c r="H245" s="36" t="str">
        <v>Rcz</v>
      </c>
    </row>
    <row r="246" spans="1:21" ht="15.75" thickBot="1"/>
    <row r="247" spans="1:21" ht="15.75" thickBot="1">
      <c r="A247" s="30" t="str">
        <f>A169</f>
        <v>c) Elemen 3 (C-D)</v>
      </c>
      <c r="B247" s="31"/>
      <c r="C247" s="29" t="str">
        <f>C169</f>
        <v>balok</v>
      </c>
    </row>
    <row r="248" spans="1:21">
      <c r="A248" s="34"/>
      <c r="B248" s="34"/>
      <c r="C248" s="34"/>
    </row>
    <row r="249" spans="1:21">
      <c r="A249" s="88" t="s">
        <v>97</v>
      </c>
      <c r="B249" s="33">
        <f t="array" ref="B249:G254">TRANSPOSE(B171:G176)</f>
        <v>1</v>
      </c>
      <c r="C249" s="33">
        <v>0</v>
      </c>
      <c r="D249" s="33">
        <v>0</v>
      </c>
      <c r="E249" s="33">
        <v>0</v>
      </c>
      <c r="F249" s="33">
        <v>0</v>
      </c>
      <c r="G249" s="33">
        <v>0</v>
      </c>
      <c r="H249" s="79" t="s">
        <v>94</v>
      </c>
      <c r="I249" s="4">
        <f t="array" ref="I249:N254">B115:G120</f>
        <v>1774193.5483870965</v>
      </c>
      <c r="J249" s="4">
        <v>0</v>
      </c>
      <c r="K249" s="4">
        <v>0</v>
      </c>
      <c r="L249" s="4">
        <v>-1774193.5483870965</v>
      </c>
      <c r="M249" s="4">
        <v>0</v>
      </c>
      <c r="N249" s="4">
        <v>0</v>
      </c>
      <c r="O249" s="79" t="s">
        <v>94</v>
      </c>
      <c r="P249" s="4">
        <f t="array" ref="P249:U254">B171:G176</f>
        <v>1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</row>
    <row r="250" spans="1:21">
      <c r="A250" s="88"/>
      <c r="B250" s="33">
        <v>0</v>
      </c>
      <c r="C250" s="33">
        <v>1</v>
      </c>
      <c r="D250" s="33">
        <v>0</v>
      </c>
      <c r="E250" s="33">
        <v>0</v>
      </c>
      <c r="F250" s="33">
        <v>0</v>
      </c>
      <c r="G250" s="33">
        <v>0</v>
      </c>
      <c r="H250" s="79"/>
      <c r="I250" s="4">
        <v>0</v>
      </c>
      <c r="J250" s="4">
        <v>72116.99842234228</v>
      </c>
      <c r="K250" s="4">
        <v>89425.078043704445</v>
      </c>
      <c r="L250" s="4">
        <v>0</v>
      </c>
      <c r="M250" s="4">
        <v>-72116.99842234228</v>
      </c>
      <c r="N250" s="4">
        <v>89425.078043704445</v>
      </c>
      <c r="O250" s="79"/>
      <c r="P250" s="4">
        <v>0</v>
      </c>
      <c r="Q250" s="4">
        <v>1</v>
      </c>
      <c r="R250" s="4">
        <v>0</v>
      </c>
      <c r="S250" s="4">
        <v>0</v>
      </c>
      <c r="T250" s="4">
        <v>0</v>
      </c>
      <c r="U250" s="4">
        <v>0</v>
      </c>
    </row>
    <row r="251" spans="1:21">
      <c r="A251" s="88"/>
      <c r="B251" s="33">
        <v>0</v>
      </c>
      <c r="C251" s="33">
        <v>0</v>
      </c>
      <c r="D251" s="33">
        <v>1</v>
      </c>
      <c r="E251" s="33">
        <v>0</v>
      </c>
      <c r="F251" s="33">
        <v>0</v>
      </c>
      <c r="G251" s="33">
        <v>0</v>
      </c>
      <c r="H251" s="79"/>
      <c r="I251" s="4">
        <v>0</v>
      </c>
      <c r="J251" s="4">
        <v>89425.078043704445</v>
      </c>
      <c r="K251" s="4">
        <v>147849.46236559137</v>
      </c>
      <c r="L251" s="4">
        <v>0</v>
      </c>
      <c r="M251" s="4">
        <v>-89425.078043704445</v>
      </c>
      <c r="N251" s="4">
        <v>73924.731182795687</v>
      </c>
      <c r="O251" s="79"/>
      <c r="P251" s="4">
        <v>0</v>
      </c>
      <c r="Q251" s="4">
        <v>0</v>
      </c>
      <c r="R251" s="4">
        <v>1</v>
      </c>
      <c r="S251" s="4">
        <v>0</v>
      </c>
      <c r="T251" s="4">
        <v>0</v>
      </c>
      <c r="U251" s="4">
        <v>0</v>
      </c>
    </row>
    <row r="252" spans="1:21">
      <c r="A252" s="88"/>
      <c r="B252" s="33">
        <v>0</v>
      </c>
      <c r="C252" s="33">
        <v>0</v>
      </c>
      <c r="D252" s="33">
        <v>0</v>
      </c>
      <c r="E252" s="33">
        <v>1</v>
      </c>
      <c r="F252" s="33">
        <v>0</v>
      </c>
      <c r="G252" s="33">
        <v>0</v>
      </c>
      <c r="H252" s="79"/>
      <c r="I252" s="4">
        <v>-1774193.5483870965</v>
      </c>
      <c r="J252" s="4">
        <v>0</v>
      </c>
      <c r="K252" s="4">
        <v>0</v>
      </c>
      <c r="L252" s="4">
        <v>1774193.5483870965</v>
      </c>
      <c r="M252" s="4">
        <v>0</v>
      </c>
      <c r="N252" s="4">
        <v>0</v>
      </c>
      <c r="O252" s="79"/>
      <c r="P252" s="4">
        <v>0</v>
      </c>
      <c r="Q252" s="4">
        <v>0</v>
      </c>
      <c r="R252" s="4">
        <v>0</v>
      </c>
      <c r="S252" s="4">
        <v>1</v>
      </c>
      <c r="T252" s="4">
        <v>0</v>
      </c>
      <c r="U252" s="4">
        <v>0</v>
      </c>
    </row>
    <row r="253" spans="1:21">
      <c r="A253" s="88"/>
      <c r="B253" s="33">
        <v>0</v>
      </c>
      <c r="C253" s="33">
        <v>0</v>
      </c>
      <c r="D253" s="33">
        <v>0</v>
      </c>
      <c r="E253" s="33">
        <v>0</v>
      </c>
      <c r="F253" s="33">
        <v>1</v>
      </c>
      <c r="G253" s="33">
        <v>0</v>
      </c>
      <c r="H253" s="79"/>
      <c r="I253" s="4">
        <v>0</v>
      </c>
      <c r="J253" s="4">
        <v>-72116.99842234228</v>
      </c>
      <c r="K253" s="4">
        <v>-89425.078043704445</v>
      </c>
      <c r="L253" s="4">
        <v>0</v>
      </c>
      <c r="M253" s="4">
        <v>72116.99842234228</v>
      </c>
      <c r="N253" s="4">
        <v>-89425.078043704445</v>
      </c>
      <c r="O253" s="79"/>
      <c r="P253" s="4">
        <v>0</v>
      </c>
      <c r="Q253" s="4">
        <v>0</v>
      </c>
      <c r="R253" s="4">
        <v>0</v>
      </c>
      <c r="S253" s="4">
        <v>0</v>
      </c>
      <c r="T253" s="4">
        <v>1</v>
      </c>
      <c r="U253" s="4">
        <v>0</v>
      </c>
    </row>
    <row r="254" spans="1:21">
      <c r="A254" s="88"/>
      <c r="B254" s="33">
        <v>0</v>
      </c>
      <c r="C254" s="33">
        <v>0</v>
      </c>
      <c r="D254" s="33">
        <v>0</v>
      </c>
      <c r="E254" s="33">
        <v>0</v>
      </c>
      <c r="F254" s="33">
        <v>0</v>
      </c>
      <c r="G254" s="33">
        <v>1</v>
      </c>
      <c r="H254" s="79"/>
      <c r="I254" s="4">
        <v>0</v>
      </c>
      <c r="J254" s="4">
        <v>89425.078043704445</v>
      </c>
      <c r="K254" s="4">
        <v>73924.731182795687</v>
      </c>
      <c r="L254" s="4">
        <v>0</v>
      </c>
      <c r="M254" s="4">
        <v>-89425.078043704445</v>
      </c>
      <c r="N254" s="4">
        <v>147849.46236559137</v>
      </c>
      <c r="O254" s="79"/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1</v>
      </c>
    </row>
    <row r="256" spans="1:21">
      <c r="A256" s="88" t="s">
        <v>97</v>
      </c>
      <c r="B256" s="4">
        <f t="array" ref="B256:G261">MMULT(B249:G254,I249:N254)</f>
        <v>1774193.5483870965</v>
      </c>
      <c r="C256" s="4">
        <v>0</v>
      </c>
      <c r="D256" s="4">
        <v>0</v>
      </c>
      <c r="E256" s="4">
        <v>-1774193.5483870965</v>
      </c>
      <c r="F256" s="4">
        <v>0</v>
      </c>
      <c r="G256" s="4">
        <v>0</v>
      </c>
      <c r="H256" s="79" t="s">
        <v>94</v>
      </c>
      <c r="I256" s="4">
        <f t="array" ref="I256:N261">P249:U254</f>
        <v>1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</row>
    <row r="257" spans="1:14">
      <c r="A257" s="88"/>
      <c r="B257" s="4">
        <v>0</v>
      </c>
      <c r="C257" s="4">
        <v>72116.99842234228</v>
      </c>
      <c r="D257" s="4">
        <v>89425.078043704445</v>
      </c>
      <c r="E257" s="4">
        <v>0</v>
      </c>
      <c r="F257" s="4">
        <v>-72116.99842234228</v>
      </c>
      <c r="G257" s="4">
        <v>89425.078043704445</v>
      </c>
      <c r="H257" s="79"/>
      <c r="I257" s="4">
        <v>0</v>
      </c>
      <c r="J257" s="4">
        <v>1</v>
      </c>
      <c r="K257" s="4">
        <v>0</v>
      </c>
      <c r="L257" s="4">
        <v>0</v>
      </c>
      <c r="M257" s="4">
        <v>0</v>
      </c>
      <c r="N257" s="4">
        <v>0</v>
      </c>
    </row>
    <row r="258" spans="1:14">
      <c r="A258" s="88"/>
      <c r="B258" s="4">
        <v>0</v>
      </c>
      <c r="C258" s="4">
        <v>89425.078043704445</v>
      </c>
      <c r="D258" s="4">
        <v>147849.46236559137</v>
      </c>
      <c r="E258" s="4">
        <v>0</v>
      </c>
      <c r="F258" s="4">
        <v>-89425.078043704445</v>
      </c>
      <c r="G258" s="4">
        <v>73924.731182795687</v>
      </c>
      <c r="H258" s="79"/>
      <c r="I258" s="4">
        <v>0</v>
      </c>
      <c r="J258" s="4">
        <v>0</v>
      </c>
      <c r="K258" s="4">
        <v>1</v>
      </c>
      <c r="L258" s="4">
        <v>0</v>
      </c>
      <c r="M258" s="4">
        <v>0</v>
      </c>
      <c r="N258" s="4">
        <v>0</v>
      </c>
    </row>
    <row r="259" spans="1:14">
      <c r="A259" s="88"/>
      <c r="B259" s="4">
        <v>-1774193.5483870965</v>
      </c>
      <c r="C259" s="4">
        <v>0</v>
      </c>
      <c r="D259" s="4">
        <v>0</v>
      </c>
      <c r="E259" s="4">
        <v>1774193.5483870965</v>
      </c>
      <c r="F259" s="4">
        <v>0</v>
      </c>
      <c r="G259" s="4">
        <v>0</v>
      </c>
      <c r="H259" s="79"/>
      <c r="I259" s="4">
        <v>0</v>
      </c>
      <c r="J259" s="4">
        <v>0</v>
      </c>
      <c r="K259" s="4">
        <v>0</v>
      </c>
      <c r="L259" s="4">
        <v>1</v>
      </c>
      <c r="M259" s="4">
        <v>0</v>
      </c>
      <c r="N259" s="4">
        <v>0</v>
      </c>
    </row>
    <row r="260" spans="1:14">
      <c r="A260" s="88"/>
      <c r="B260" s="4">
        <v>0</v>
      </c>
      <c r="C260" s="4">
        <v>-72116.99842234228</v>
      </c>
      <c r="D260" s="4">
        <v>-89425.078043704445</v>
      </c>
      <c r="E260" s="4">
        <v>0</v>
      </c>
      <c r="F260" s="4">
        <v>72116.99842234228</v>
      </c>
      <c r="G260" s="4">
        <v>-89425.078043704445</v>
      </c>
      <c r="H260" s="79"/>
      <c r="I260" s="4">
        <v>0</v>
      </c>
      <c r="J260" s="4">
        <v>0</v>
      </c>
      <c r="K260" s="4">
        <v>0</v>
      </c>
      <c r="L260" s="4">
        <v>0</v>
      </c>
      <c r="M260" s="4">
        <v>1</v>
      </c>
      <c r="N260" s="4">
        <v>0</v>
      </c>
    </row>
    <row r="261" spans="1:14">
      <c r="A261" s="88"/>
      <c r="B261" s="4">
        <v>0</v>
      </c>
      <c r="C261" s="4">
        <v>89425.078043704445</v>
      </c>
      <c r="D261" s="4">
        <v>73924.731182795687</v>
      </c>
      <c r="E261" s="4">
        <v>0</v>
      </c>
      <c r="F261" s="4">
        <v>-89425.078043704445</v>
      </c>
      <c r="G261" s="4">
        <v>147849.46236559137</v>
      </c>
      <c r="H261" s="79"/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1</v>
      </c>
    </row>
    <row r="263" spans="1:14" ht="15.75" thickBot="1">
      <c r="B263" s="35" t="str">
        <f t="array" ref="B263:G263">TRANSPOSE(H264:H269)</f>
        <v>Dcx</v>
      </c>
      <c r="C263" s="35" t="str">
        <v>Dcy</v>
      </c>
      <c r="D263" s="35" t="str">
        <v>Rcz</v>
      </c>
      <c r="E263" s="35" t="str">
        <v>Ddx</v>
      </c>
      <c r="F263" s="35" t="str">
        <v>Ddy</v>
      </c>
      <c r="G263" s="35" t="str">
        <v>Rdz</v>
      </c>
    </row>
    <row r="264" spans="1:14">
      <c r="A264" s="88" t="s">
        <v>97</v>
      </c>
      <c r="B264" s="63">
        <f t="array" ref="B264:G269">MMULT(B256:G261,I256:N261)</f>
        <v>1774193.5483870965</v>
      </c>
      <c r="C264" s="64">
        <v>0</v>
      </c>
      <c r="D264" s="64">
        <v>0</v>
      </c>
      <c r="E264" s="64">
        <v>-1774193.5483870965</v>
      </c>
      <c r="F264" s="64">
        <v>0</v>
      </c>
      <c r="G264" s="65">
        <v>0</v>
      </c>
      <c r="H264" s="36" t="str">
        <f t="array" ref="H264:H269">H171:H176</f>
        <v>Dcx</v>
      </c>
    </row>
    <row r="265" spans="1:14">
      <c r="A265" s="88"/>
      <c r="B265" s="8">
        <v>0</v>
      </c>
      <c r="C265" s="4">
        <v>72116.99842234228</v>
      </c>
      <c r="D265" s="4">
        <v>89425.078043704445</v>
      </c>
      <c r="E265" s="4">
        <v>0</v>
      </c>
      <c r="F265" s="4">
        <v>-72116.99842234228</v>
      </c>
      <c r="G265" s="9">
        <v>89425.078043704445</v>
      </c>
      <c r="H265" s="36" t="str">
        <v>Dcy</v>
      </c>
    </row>
    <row r="266" spans="1:14">
      <c r="A266" s="88"/>
      <c r="B266" s="8">
        <v>0</v>
      </c>
      <c r="C266" s="4">
        <v>89425.078043704445</v>
      </c>
      <c r="D266" s="4">
        <v>147849.46236559137</v>
      </c>
      <c r="E266" s="4">
        <v>0</v>
      </c>
      <c r="F266" s="4">
        <v>-89425.078043704445</v>
      </c>
      <c r="G266" s="9">
        <v>73924.731182795687</v>
      </c>
      <c r="H266" s="36" t="str">
        <v>Rcz</v>
      </c>
    </row>
    <row r="267" spans="1:14">
      <c r="A267" s="88"/>
      <c r="B267" s="8">
        <v>-1774193.5483870965</v>
      </c>
      <c r="C267" s="4">
        <v>0</v>
      </c>
      <c r="D267" s="4">
        <v>0</v>
      </c>
      <c r="E267" s="4">
        <v>1774193.5483870965</v>
      </c>
      <c r="F267" s="4">
        <v>0</v>
      </c>
      <c r="G267" s="9">
        <v>0</v>
      </c>
      <c r="H267" s="36" t="str">
        <v>Ddx</v>
      </c>
    </row>
    <row r="268" spans="1:14">
      <c r="A268" s="88"/>
      <c r="B268" s="8">
        <v>0</v>
      </c>
      <c r="C268" s="4">
        <v>-72116.99842234228</v>
      </c>
      <c r="D268" s="4">
        <v>-89425.078043704445</v>
      </c>
      <c r="E268" s="4">
        <v>0</v>
      </c>
      <c r="F268" s="4">
        <v>72116.99842234228</v>
      </c>
      <c r="G268" s="9">
        <v>-89425.078043704445</v>
      </c>
      <c r="H268" s="36" t="str">
        <v>Ddy</v>
      </c>
    </row>
    <row r="269" spans="1:14" ht="15.75" thickBot="1">
      <c r="A269" s="88"/>
      <c r="B269" s="10">
        <v>0</v>
      </c>
      <c r="C269" s="11">
        <v>89425.078043704445</v>
      </c>
      <c r="D269" s="11">
        <v>73924.731182795687</v>
      </c>
      <c r="E269" s="11">
        <v>0</v>
      </c>
      <c r="F269" s="11">
        <v>-89425.078043704445</v>
      </c>
      <c r="G269" s="12">
        <v>147849.46236559137</v>
      </c>
      <c r="H269" s="36" t="str">
        <v>Rdz</v>
      </c>
    </row>
    <row r="270" spans="1:14" ht="15.75" thickBot="1"/>
    <row r="271" spans="1:14" ht="15.75" thickBot="1">
      <c r="A271" s="30" t="str">
        <f>A178</f>
        <v>d) Elemen 4 (E-B)</v>
      </c>
      <c r="B271" s="31"/>
      <c r="C271" s="29" t="str">
        <f>C178</f>
        <v>kolom</v>
      </c>
    </row>
    <row r="272" spans="1:14">
      <c r="A272" s="34"/>
      <c r="B272" s="34"/>
      <c r="C272" s="34"/>
    </row>
    <row r="273" spans="1:21">
      <c r="A273" s="88" t="s">
        <v>98</v>
      </c>
      <c r="B273" s="33">
        <f t="array" ref="B273:G278">TRANSPOSE(B180:G185)</f>
        <v>6.1257422745431001E-17</v>
      </c>
      <c r="C273" s="33">
        <v>-1</v>
      </c>
      <c r="D273" s="33">
        <v>0</v>
      </c>
      <c r="E273" s="33">
        <v>0</v>
      </c>
      <c r="F273" s="33">
        <v>0</v>
      </c>
      <c r="G273" s="33">
        <v>0</v>
      </c>
      <c r="H273" s="79" t="s">
        <v>94</v>
      </c>
      <c r="I273" s="4">
        <f t="array" ref="I273:N278">B129:G134</f>
        <v>1267281.1059907835</v>
      </c>
      <c r="J273" s="4">
        <v>0</v>
      </c>
      <c r="K273" s="4">
        <v>0</v>
      </c>
      <c r="L273" s="4">
        <v>-1267281.1059907835</v>
      </c>
      <c r="M273" s="4">
        <v>0</v>
      </c>
      <c r="N273" s="4">
        <v>0</v>
      </c>
      <c r="O273" s="79" t="s">
        <v>94</v>
      </c>
      <c r="P273" s="4">
        <f t="array" ref="P273:U278">B189:G194</f>
        <v>6.1257422745431001E-17</v>
      </c>
      <c r="Q273" s="4">
        <v>1</v>
      </c>
      <c r="R273" s="4">
        <v>0</v>
      </c>
      <c r="S273" s="4">
        <v>0</v>
      </c>
      <c r="T273" s="4">
        <v>0</v>
      </c>
      <c r="U273" s="4">
        <v>0</v>
      </c>
    </row>
    <row r="274" spans="1:21">
      <c r="A274" s="88"/>
      <c r="B274" s="33">
        <v>1</v>
      </c>
      <c r="C274" s="33">
        <v>6.1257422745431001E-17</v>
      </c>
      <c r="D274" s="33">
        <v>0</v>
      </c>
      <c r="E274" s="33">
        <v>0</v>
      </c>
      <c r="F274" s="33">
        <v>0</v>
      </c>
      <c r="G274" s="33">
        <v>0</v>
      </c>
      <c r="H274" s="79"/>
      <c r="I274" s="4">
        <v>0</v>
      </c>
      <c r="J274" s="4">
        <v>16820.291177222698</v>
      </c>
      <c r="K274" s="4">
        <v>36500.031854573259</v>
      </c>
      <c r="L274" s="4">
        <v>0</v>
      </c>
      <c r="M274" s="4">
        <v>-16820.291177222698</v>
      </c>
      <c r="N274" s="4">
        <v>36500.031854573259</v>
      </c>
      <c r="O274" s="79"/>
      <c r="P274" s="4">
        <v>-1</v>
      </c>
      <c r="Q274" s="4">
        <v>6.1257422745431001E-17</v>
      </c>
      <c r="R274" s="4">
        <v>0</v>
      </c>
      <c r="S274" s="4">
        <v>0</v>
      </c>
      <c r="T274" s="4">
        <v>0</v>
      </c>
      <c r="U274" s="4">
        <v>0</v>
      </c>
    </row>
    <row r="275" spans="1:21">
      <c r="A275" s="88"/>
      <c r="B275" s="33">
        <v>0</v>
      </c>
      <c r="C275" s="33">
        <v>0</v>
      </c>
      <c r="D275" s="33">
        <v>1</v>
      </c>
      <c r="E275" s="33">
        <v>0</v>
      </c>
      <c r="F275" s="33">
        <v>0</v>
      </c>
      <c r="G275" s="33">
        <v>0</v>
      </c>
      <c r="H275" s="79"/>
      <c r="I275" s="4">
        <v>0</v>
      </c>
      <c r="J275" s="4">
        <v>36500.031854573259</v>
      </c>
      <c r="K275" s="4">
        <v>105606.75883256528</v>
      </c>
      <c r="L275" s="4">
        <v>0</v>
      </c>
      <c r="M275" s="4">
        <v>-36500.031854573259</v>
      </c>
      <c r="N275" s="4">
        <v>52803.379416282638</v>
      </c>
      <c r="O275" s="79"/>
      <c r="P275" s="4">
        <v>0</v>
      </c>
      <c r="Q275" s="4">
        <v>0</v>
      </c>
      <c r="R275" s="4">
        <v>1</v>
      </c>
      <c r="S275" s="4">
        <v>0</v>
      </c>
      <c r="T275" s="4">
        <v>0</v>
      </c>
      <c r="U275" s="4">
        <v>0</v>
      </c>
    </row>
    <row r="276" spans="1:21">
      <c r="A276" s="88"/>
      <c r="B276" s="33">
        <v>0</v>
      </c>
      <c r="C276" s="33">
        <v>0</v>
      </c>
      <c r="D276" s="33">
        <v>0</v>
      </c>
      <c r="E276" s="33">
        <v>6.1257422745431001E-17</v>
      </c>
      <c r="F276" s="33">
        <v>-1</v>
      </c>
      <c r="G276" s="33">
        <v>0</v>
      </c>
      <c r="H276" s="79"/>
      <c r="I276" s="4">
        <v>-1267281.1059907835</v>
      </c>
      <c r="J276" s="4">
        <v>0</v>
      </c>
      <c r="K276" s="4">
        <v>0</v>
      </c>
      <c r="L276" s="4">
        <v>1267281.1059907835</v>
      </c>
      <c r="M276" s="4">
        <v>0</v>
      </c>
      <c r="N276" s="4">
        <v>0</v>
      </c>
      <c r="O276" s="79"/>
      <c r="P276" s="4">
        <v>0</v>
      </c>
      <c r="Q276" s="4">
        <v>0</v>
      </c>
      <c r="R276" s="4">
        <v>0</v>
      </c>
      <c r="S276" s="4">
        <v>6.1257422745431001E-17</v>
      </c>
      <c r="T276" s="4">
        <v>1</v>
      </c>
      <c r="U276" s="4">
        <v>0</v>
      </c>
    </row>
    <row r="277" spans="1:21">
      <c r="A277" s="88"/>
      <c r="B277" s="33">
        <v>0</v>
      </c>
      <c r="C277" s="33">
        <v>0</v>
      </c>
      <c r="D277" s="33">
        <v>0</v>
      </c>
      <c r="E277" s="33">
        <v>1</v>
      </c>
      <c r="F277" s="33">
        <v>6.1257422745431001E-17</v>
      </c>
      <c r="G277" s="33">
        <v>0</v>
      </c>
      <c r="H277" s="79"/>
      <c r="I277" s="4">
        <v>0</v>
      </c>
      <c r="J277" s="4">
        <v>-16820.291177222698</v>
      </c>
      <c r="K277" s="4">
        <v>-36500.031854573259</v>
      </c>
      <c r="L277" s="4">
        <v>0</v>
      </c>
      <c r="M277" s="4">
        <v>16820.291177222698</v>
      </c>
      <c r="N277" s="4">
        <v>-36500.031854573259</v>
      </c>
      <c r="O277" s="79"/>
      <c r="P277" s="4">
        <v>0</v>
      </c>
      <c r="Q277" s="4">
        <v>0</v>
      </c>
      <c r="R277" s="4">
        <v>0</v>
      </c>
      <c r="S277" s="4">
        <v>-1</v>
      </c>
      <c r="T277" s="4">
        <v>6.1257422745431001E-17</v>
      </c>
      <c r="U277" s="4">
        <v>0</v>
      </c>
    </row>
    <row r="278" spans="1:21">
      <c r="A278" s="88"/>
      <c r="B278" s="33">
        <v>0</v>
      </c>
      <c r="C278" s="33">
        <v>0</v>
      </c>
      <c r="D278" s="33">
        <v>0</v>
      </c>
      <c r="E278" s="33">
        <v>0</v>
      </c>
      <c r="F278" s="33">
        <v>0</v>
      </c>
      <c r="G278" s="33">
        <v>1</v>
      </c>
      <c r="H278" s="79"/>
      <c r="I278" s="4">
        <v>0</v>
      </c>
      <c r="J278" s="4">
        <v>36500.031854573259</v>
      </c>
      <c r="K278" s="4">
        <v>52803.379416282638</v>
      </c>
      <c r="L278" s="4">
        <v>0</v>
      </c>
      <c r="M278" s="4">
        <v>-36500.031854573259</v>
      </c>
      <c r="N278" s="4">
        <v>105606.75883256528</v>
      </c>
      <c r="O278" s="79"/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1</v>
      </c>
    </row>
    <row r="280" spans="1:21">
      <c r="A280" s="88" t="s">
        <v>98</v>
      </c>
      <c r="B280" s="4">
        <f t="array" ref="B280:G285">MMULT(B273:G278,I273:N278)</f>
        <v>7.7630374446974777E-11</v>
      </c>
      <c r="C280" s="4">
        <v>-16820.291177222698</v>
      </c>
      <c r="D280" s="4">
        <v>-36500.031854573259</v>
      </c>
      <c r="E280" s="4">
        <v>-7.7630374446974777E-11</v>
      </c>
      <c r="F280" s="4">
        <v>16820.291177222698</v>
      </c>
      <c r="G280" s="4">
        <v>-36500.031854573259</v>
      </c>
      <c r="H280" s="79" t="s">
        <v>94</v>
      </c>
      <c r="I280" s="4">
        <f t="array" ref="I280:N285">P273:U278</f>
        <v>6.1257422745431001E-17</v>
      </c>
      <c r="J280" s="4">
        <v>1</v>
      </c>
      <c r="K280" s="4">
        <v>0</v>
      </c>
      <c r="L280" s="4">
        <v>0</v>
      </c>
      <c r="M280" s="4">
        <v>0</v>
      </c>
      <c r="N280" s="4">
        <v>0</v>
      </c>
    </row>
    <row r="281" spans="1:21">
      <c r="A281" s="88"/>
      <c r="B281" s="4">
        <v>1267281.1059907835</v>
      </c>
      <c r="C281" s="4">
        <v>1.030367687344374E-12</v>
      </c>
      <c r="D281" s="4">
        <v>2.2358978815372922E-12</v>
      </c>
      <c r="E281" s="4">
        <v>-1267281.1059907835</v>
      </c>
      <c r="F281" s="4">
        <v>-1.030367687344374E-12</v>
      </c>
      <c r="G281" s="4">
        <v>2.2358978815372922E-12</v>
      </c>
      <c r="H281" s="79"/>
      <c r="I281" s="4">
        <v>-1</v>
      </c>
      <c r="J281" s="4">
        <v>6.1257422745431001E-17</v>
      </c>
      <c r="K281" s="4">
        <v>0</v>
      </c>
      <c r="L281" s="4">
        <v>0</v>
      </c>
      <c r="M281" s="4">
        <v>0</v>
      </c>
      <c r="N281" s="4">
        <v>0</v>
      </c>
    </row>
    <row r="282" spans="1:21">
      <c r="A282" s="88"/>
      <c r="B282" s="4">
        <v>0</v>
      </c>
      <c r="C282" s="4">
        <v>36500.031854573259</v>
      </c>
      <c r="D282" s="4">
        <v>105606.75883256528</v>
      </c>
      <c r="E282" s="4">
        <v>0</v>
      </c>
      <c r="F282" s="4">
        <v>-36500.031854573259</v>
      </c>
      <c r="G282" s="4">
        <v>52803.379416282638</v>
      </c>
      <c r="H282" s="79"/>
      <c r="I282" s="4">
        <v>0</v>
      </c>
      <c r="J282" s="4">
        <v>0</v>
      </c>
      <c r="K282" s="4">
        <v>1</v>
      </c>
      <c r="L282" s="4">
        <v>0</v>
      </c>
      <c r="M282" s="4">
        <v>0</v>
      </c>
      <c r="N282" s="4">
        <v>0</v>
      </c>
    </row>
    <row r="283" spans="1:21">
      <c r="A283" s="88"/>
      <c r="B283" s="4">
        <v>-7.7630374446974777E-11</v>
      </c>
      <c r="C283" s="4">
        <v>16820.291177222698</v>
      </c>
      <c r="D283" s="4">
        <v>36500.031854573259</v>
      </c>
      <c r="E283" s="4">
        <v>7.7630374446974777E-11</v>
      </c>
      <c r="F283" s="4">
        <v>-16820.291177222698</v>
      </c>
      <c r="G283" s="4">
        <v>36500.031854573259</v>
      </c>
      <c r="H283" s="79"/>
      <c r="I283" s="4">
        <v>0</v>
      </c>
      <c r="J283" s="4">
        <v>0</v>
      </c>
      <c r="K283" s="4">
        <v>0</v>
      </c>
      <c r="L283" s="4">
        <v>6.1257422745431001E-17</v>
      </c>
      <c r="M283" s="4">
        <v>1</v>
      </c>
      <c r="N283" s="4">
        <v>0</v>
      </c>
    </row>
    <row r="284" spans="1:21">
      <c r="A284" s="88"/>
      <c r="B284" s="4">
        <v>-1267281.1059907835</v>
      </c>
      <c r="C284" s="4">
        <v>-1.030367687344374E-12</v>
      </c>
      <c r="D284" s="4">
        <v>-2.2358978815372922E-12</v>
      </c>
      <c r="E284" s="4">
        <v>1267281.1059907835</v>
      </c>
      <c r="F284" s="4">
        <v>1.030367687344374E-12</v>
      </c>
      <c r="G284" s="4">
        <v>-2.2358978815372922E-12</v>
      </c>
      <c r="H284" s="79"/>
      <c r="I284" s="4">
        <v>0</v>
      </c>
      <c r="J284" s="4">
        <v>0</v>
      </c>
      <c r="K284" s="4">
        <v>0</v>
      </c>
      <c r="L284" s="4">
        <v>-1</v>
      </c>
      <c r="M284" s="4">
        <v>6.1257422745431001E-17</v>
      </c>
      <c r="N284" s="4">
        <v>0</v>
      </c>
    </row>
    <row r="285" spans="1:21">
      <c r="A285" s="88"/>
      <c r="B285" s="4">
        <v>0</v>
      </c>
      <c r="C285" s="4">
        <v>36500.031854573259</v>
      </c>
      <c r="D285" s="4">
        <v>52803.379416282638</v>
      </c>
      <c r="E285" s="4">
        <v>0</v>
      </c>
      <c r="F285" s="4">
        <v>-36500.031854573259</v>
      </c>
      <c r="G285" s="4">
        <v>105606.75883256528</v>
      </c>
      <c r="H285" s="79"/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1</v>
      </c>
    </row>
    <row r="287" spans="1:21">
      <c r="B287" s="35" t="str">
        <f t="array" ref="B287:G287">TRANSPOSE(H288:H293)</f>
        <v>Dex</v>
      </c>
      <c r="C287" s="35" t="str">
        <v>Dey</v>
      </c>
      <c r="D287" s="35" t="str">
        <v>Rez</v>
      </c>
      <c r="E287" s="35" t="str">
        <v>Dbx</v>
      </c>
      <c r="F287" s="35" t="str">
        <v>Dby</v>
      </c>
      <c r="G287" s="35" t="str">
        <v>Rbz</v>
      </c>
    </row>
    <row r="288" spans="1:21">
      <c r="A288" s="88" t="s">
        <v>98</v>
      </c>
      <c r="B288" s="4">
        <f t="array" ref="B288:G293">MMULT(B280:G285,I280:N285)</f>
        <v>16820.291177222698</v>
      </c>
      <c r="C288" s="4">
        <v>7.6600006759630397E-11</v>
      </c>
      <c r="D288" s="4">
        <v>-36500.031854573259</v>
      </c>
      <c r="E288" s="4">
        <v>-16820.291177222698</v>
      </c>
      <c r="F288" s="4">
        <v>-7.6600006759630397E-11</v>
      </c>
      <c r="G288" s="4">
        <v>-36500.031854573259</v>
      </c>
      <c r="H288" s="36" t="str">
        <f t="array" ref="H288:H293">H180:H185</f>
        <v>Dex</v>
      </c>
    </row>
    <row r="289" spans="1:21">
      <c r="A289" s="88"/>
      <c r="B289" s="4">
        <v>7.6600006759630397E-11</v>
      </c>
      <c r="C289" s="4">
        <v>1267281.1059907835</v>
      </c>
      <c r="D289" s="4">
        <v>2.2358978815372922E-12</v>
      </c>
      <c r="E289" s="4">
        <v>-7.6600006759630397E-11</v>
      </c>
      <c r="F289" s="4">
        <v>-1267281.1059907835</v>
      </c>
      <c r="G289" s="4">
        <v>2.2358978815372922E-12</v>
      </c>
      <c r="H289" s="36" t="str">
        <v>Dey</v>
      </c>
    </row>
    <row r="290" spans="1:21" ht="15.75" thickBot="1">
      <c r="A290" s="88"/>
      <c r="B290" s="4">
        <v>-36500.031854573259</v>
      </c>
      <c r="C290" s="4">
        <v>2.2358978815372922E-12</v>
      </c>
      <c r="D290" s="4">
        <v>105606.75883256528</v>
      </c>
      <c r="E290" s="7">
        <v>36500.031854573259</v>
      </c>
      <c r="F290" s="7">
        <v>-2.2358978815372922E-12</v>
      </c>
      <c r="G290" s="7">
        <v>52803.379416282638</v>
      </c>
      <c r="H290" s="36" t="str">
        <v>Rez</v>
      </c>
    </row>
    <row r="291" spans="1:21">
      <c r="A291" s="88"/>
      <c r="B291" s="4">
        <v>-16820.291177222698</v>
      </c>
      <c r="C291" s="4">
        <v>-7.6600006759630397E-11</v>
      </c>
      <c r="D291" s="62">
        <v>36500.031854573259</v>
      </c>
      <c r="E291" s="63">
        <v>16820.291177222698</v>
      </c>
      <c r="F291" s="64">
        <v>7.6600006759630397E-11</v>
      </c>
      <c r="G291" s="65">
        <v>36500.031854573259</v>
      </c>
      <c r="H291" s="36" t="str">
        <v>Dbx</v>
      </c>
    </row>
    <row r="292" spans="1:21">
      <c r="A292" s="88"/>
      <c r="B292" s="4">
        <v>-7.6600006759630397E-11</v>
      </c>
      <c r="C292" s="4">
        <v>-1267281.1059907835</v>
      </c>
      <c r="D292" s="62">
        <v>-2.2358978815372922E-12</v>
      </c>
      <c r="E292" s="8">
        <v>7.6600006759630397E-11</v>
      </c>
      <c r="F292" s="4">
        <v>1267281.1059907835</v>
      </c>
      <c r="G292" s="9">
        <v>-2.2358978815372922E-12</v>
      </c>
      <c r="H292" s="36" t="str">
        <v>Dby</v>
      </c>
    </row>
    <row r="293" spans="1:21" ht="15.75" thickBot="1">
      <c r="A293" s="88"/>
      <c r="B293" s="4">
        <v>-36500.031854573259</v>
      </c>
      <c r="C293" s="4">
        <v>2.2358978815372922E-12</v>
      </c>
      <c r="D293" s="62">
        <v>52803.379416282638</v>
      </c>
      <c r="E293" s="10">
        <v>36500.031854573259</v>
      </c>
      <c r="F293" s="11">
        <v>-2.2358978815372922E-12</v>
      </c>
      <c r="G293" s="12">
        <v>105606.75883256528</v>
      </c>
      <c r="H293" s="36" t="str">
        <v>Rbz</v>
      </c>
    </row>
    <row r="294" spans="1:21" ht="15.75" thickBot="1"/>
    <row r="295" spans="1:21" ht="15.75" thickBot="1">
      <c r="A295" s="30" t="str">
        <f>A187</f>
        <v>e) Elemen 5 (F-C)</v>
      </c>
      <c r="B295" s="31"/>
      <c r="C295" s="29" t="str">
        <f>C187</f>
        <v>kolom</v>
      </c>
    </row>
    <row r="296" spans="1:21">
      <c r="A296" s="34"/>
      <c r="B296" s="34"/>
      <c r="C296" s="34"/>
    </row>
    <row r="297" spans="1:21">
      <c r="A297" s="88" t="s">
        <v>99</v>
      </c>
      <c r="B297" s="33">
        <f t="array" ref="B297:G302">TRANSPOSE(B189:G194)</f>
        <v>6.1257422745431001E-17</v>
      </c>
      <c r="C297" s="33">
        <v>-1</v>
      </c>
      <c r="D297" s="33">
        <v>0</v>
      </c>
      <c r="E297" s="33">
        <v>0</v>
      </c>
      <c r="F297" s="33">
        <v>0</v>
      </c>
      <c r="G297" s="33">
        <v>0</v>
      </c>
      <c r="H297" s="79" t="s">
        <v>94</v>
      </c>
      <c r="I297" s="4">
        <f t="array" ref="I297:N302">B143:G148</f>
        <v>682382.13399503718</v>
      </c>
      <c r="J297" s="4">
        <v>0</v>
      </c>
      <c r="K297" s="4">
        <v>0</v>
      </c>
      <c r="L297" s="4">
        <v>-682382.13399503718</v>
      </c>
      <c r="M297" s="4">
        <v>0</v>
      </c>
      <c r="N297" s="4">
        <v>0</v>
      </c>
      <c r="O297" s="79" t="s">
        <v>94</v>
      </c>
      <c r="P297" s="4">
        <f t="array" ref="P297:U302">B189:G194</f>
        <v>6.1257422745431001E-17</v>
      </c>
      <c r="Q297" s="4">
        <v>1</v>
      </c>
      <c r="R297" s="4">
        <v>0</v>
      </c>
      <c r="S297" s="4">
        <v>0</v>
      </c>
      <c r="T297" s="4">
        <v>0</v>
      </c>
      <c r="U297" s="4">
        <v>0</v>
      </c>
    </row>
    <row r="298" spans="1:21">
      <c r="A298" s="88"/>
      <c r="B298" s="33">
        <v>1</v>
      </c>
      <c r="C298" s="33">
        <v>6.1257422745431001E-17</v>
      </c>
      <c r="D298" s="33">
        <v>0</v>
      </c>
      <c r="E298" s="33">
        <v>0</v>
      </c>
      <c r="F298" s="33">
        <v>0</v>
      </c>
      <c r="G298" s="33">
        <v>0</v>
      </c>
      <c r="H298" s="79"/>
      <c r="I298" s="4">
        <v>0</v>
      </c>
      <c r="J298" s="4">
        <v>2626.0172388654455</v>
      </c>
      <c r="K298" s="4">
        <v>10582.849472627746</v>
      </c>
      <c r="L298" s="4">
        <v>0</v>
      </c>
      <c r="M298" s="4">
        <v>-2626.0172388654455</v>
      </c>
      <c r="N298" s="4">
        <v>10582.849472627746</v>
      </c>
      <c r="O298" s="79"/>
      <c r="P298" s="4">
        <v>-1</v>
      </c>
      <c r="Q298" s="4">
        <v>6.1257422745431001E-17</v>
      </c>
      <c r="R298" s="4">
        <v>0</v>
      </c>
      <c r="S298" s="4">
        <v>0</v>
      </c>
      <c r="T298" s="4">
        <v>0</v>
      </c>
      <c r="U298" s="4">
        <v>0</v>
      </c>
    </row>
    <row r="299" spans="1:21">
      <c r="A299" s="88"/>
      <c r="B299" s="33">
        <v>0</v>
      </c>
      <c r="C299" s="33">
        <v>0</v>
      </c>
      <c r="D299" s="33">
        <v>1</v>
      </c>
      <c r="E299" s="33">
        <v>0</v>
      </c>
      <c r="F299" s="33">
        <v>0</v>
      </c>
      <c r="G299" s="33">
        <v>0</v>
      </c>
      <c r="H299" s="79"/>
      <c r="I299" s="4">
        <v>0</v>
      </c>
      <c r="J299" s="4">
        <v>10582.849472627746</v>
      </c>
      <c r="K299" s="4">
        <v>56865.177832919762</v>
      </c>
      <c r="L299" s="4">
        <v>0</v>
      </c>
      <c r="M299" s="4">
        <v>-10582.849472627746</v>
      </c>
      <c r="N299" s="4">
        <v>28432.588916459881</v>
      </c>
      <c r="O299" s="79"/>
      <c r="P299" s="4">
        <v>0</v>
      </c>
      <c r="Q299" s="4">
        <v>0</v>
      </c>
      <c r="R299" s="4">
        <v>1</v>
      </c>
      <c r="S299" s="4">
        <v>0</v>
      </c>
      <c r="T299" s="4">
        <v>0</v>
      </c>
      <c r="U299" s="4">
        <v>0</v>
      </c>
    </row>
    <row r="300" spans="1:21">
      <c r="A300" s="88"/>
      <c r="B300" s="33">
        <v>0</v>
      </c>
      <c r="C300" s="33">
        <v>0</v>
      </c>
      <c r="D300" s="33">
        <v>0</v>
      </c>
      <c r="E300" s="33">
        <v>6.1257422745431001E-17</v>
      </c>
      <c r="F300" s="33">
        <v>-1</v>
      </c>
      <c r="G300" s="33">
        <v>0</v>
      </c>
      <c r="H300" s="79"/>
      <c r="I300" s="4">
        <v>-682382.13399503718</v>
      </c>
      <c r="J300" s="4">
        <v>0</v>
      </c>
      <c r="K300" s="4">
        <v>0</v>
      </c>
      <c r="L300" s="4">
        <v>682382.13399503718</v>
      </c>
      <c r="M300" s="4">
        <v>0</v>
      </c>
      <c r="N300" s="4">
        <v>0</v>
      </c>
      <c r="O300" s="79"/>
      <c r="P300" s="4">
        <v>0</v>
      </c>
      <c r="Q300" s="4">
        <v>0</v>
      </c>
      <c r="R300" s="4">
        <v>0</v>
      </c>
      <c r="S300" s="4">
        <v>6.1257422745431001E-17</v>
      </c>
      <c r="T300" s="4">
        <v>1</v>
      </c>
      <c r="U300" s="4">
        <v>0</v>
      </c>
    </row>
    <row r="301" spans="1:21">
      <c r="A301" s="88"/>
      <c r="B301" s="33">
        <v>0</v>
      </c>
      <c r="C301" s="33">
        <v>0</v>
      </c>
      <c r="D301" s="33">
        <v>0</v>
      </c>
      <c r="E301" s="33">
        <v>1</v>
      </c>
      <c r="F301" s="33">
        <v>6.1257422745431001E-17</v>
      </c>
      <c r="G301" s="33">
        <v>0</v>
      </c>
      <c r="H301" s="79"/>
      <c r="I301" s="4">
        <v>0</v>
      </c>
      <c r="J301" s="4">
        <v>-2626.0172388654455</v>
      </c>
      <c r="K301" s="4">
        <v>-10582.849472627746</v>
      </c>
      <c r="L301" s="4">
        <v>0</v>
      </c>
      <c r="M301" s="4">
        <v>2626.0172388654455</v>
      </c>
      <c r="N301" s="4">
        <v>-10582.849472627746</v>
      </c>
      <c r="O301" s="79"/>
      <c r="P301" s="4">
        <v>0</v>
      </c>
      <c r="Q301" s="4">
        <v>0</v>
      </c>
      <c r="R301" s="4">
        <v>0</v>
      </c>
      <c r="S301" s="4">
        <v>-1</v>
      </c>
      <c r="T301" s="4">
        <v>6.1257422745431001E-17</v>
      </c>
      <c r="U301" s="4">
        <v>0</v>
      </c>
    </row>
    <row r="302" spans="1:21">
      <c r="A302" s="88"/>
      <c r="B302" s="33">
        <v>0</v>
      </c>
      <c r="C302" s="33">
        <v>0</v>
      </c>
      <c r="D302" s="33">
        <v>0</v>
      </c>
      <c r="E302" s="33">
        <v>0</v>
      </c>
      <c r="F302" s="33">
        <v>0</v>
      </c>
      <c r="G302" s="33">
        <v>1</v>
      </c>
      <c r="H302" s="79"/>
      <c r="I302" s="4">
        <v>0</v>
      </c>
      <c r="J302" s="4">
        <v>10582.849472627746</v>
      </c>
      <c r="K302" s="4">
        <v>28432.588916459881</v>
      </c>
      <c r="L302" s="4">
        <v>0</v>
      </c>
      <c r="M302" s="4">
        <v>-10582.849472627746</v>
      </c>
      <c r="N302" s="4">
        <v>56865.177832919762</v>
      </c>
      <c r="O302" s="79"/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1</v>
      </c>
    </row>
    <row r="304" spans="1:21">
      <c r="A304" s="88" t="s">
        <v>99</v>
      </c>
      <c r="B304" s="4">
        <f t="array" ref="B304:G309">MMULT(B297:G302,I297:N302)</f>
        <v>4.1800970856063334E-11</v>
      </c>
      <c r="C304" s="4">
        <v>-2626.0172388654455</v>
      </c>
      <c r="D304" s="4">
        <v>-10582.849472627746</v>
      </c>
      <c r="E304" s="4">
        <v>-4.1800970856063334E-11</v>
      </c>
      <c r="F304" s="4">
        <v>2626.0172388654455</v>
      </c>
      <c r="G304" s="4">
        <v>-10582.849472627746</v>
      </c>
      <c r="H304" s="79" t="s">
        <v>94</v>
      </c>
      <c r="I304" s="4">
        <f t="array" ref="I304:N309">P297:U302</f>
        <v>6.1257422745431001E-17</v>
      </c>
      <c r="J304" s="4">
        <v>1</v>
      </c>
      <c r="K304" s="4">
        <v>0</v>
      </c>
      <c r="L304" s="4">
        <v>0</v>
      </c>
      <c r="M304" s="4">
        <v>0</v>
      </c>
      <c r="N304" s="4">
        <v>0</v>
      </c>
    </row>
    <row r="305" spans="1:14">
      <c r="A305" s="88"/>
      <c r="B305" s="4">
        <v>682382.13399503718</v>
      </c>
      <c r="C305" s="4">
        <v>1.6086304813797005E-13</v>
      </c>
      <c r="D305" s="4">
        <v>6.4827808399601935E-13</v>
      </c>
      <c r="E305" s="4">
        <v>-682382.13399503718</v>
      </c>
      <c r="F305" s="4">
        <v>-1.6086304813797005E-13</v>
      </c>
      <c r="G305" s="4">
        <v>6.4827808399601935E-13</v>
      </c>
      <c r="H305" s="79"/>
      <c r="I305" s="4">
        <v>-1</v>
      </c>
      <c r="J305" s="4">
        <v>6.1257422745431001E-17</v>
      </c>
      <c r="K305" s="4">
        <v>0</v>
      </c>
      <c r="L305" s="4">
        <v>0</v>
      </c>
      <c r="M305" s="4">
        <v>0</v>
      </c>
      <c r="N305" s="4">
        <v>0</v>
      </c>
    </row>
    <row r="306" spans="1:14">
      <c r="A306" s="88"/>
      <c r="B306" s="4">
        <v>0</v>
      </c>
      <c r="C306" s="4">
        <v>10582.849472627746</v>
      </c>
      <c r="D306" s="4">
        <v>56865.177832919762</v>
      </c>
      <c r="E306" s="4">
        <v>0</v>
      </c>
      <c r="F306" s="4">
        <v>-10582.849472627746</v>
      </c>
      <c r="G306" s="4">
        <v>28432.588916459881</v>
      </c>
      <c r="H306" s="79"/>
      <c r="I306" s="4">
        <v>0</v>
      </c>
      <c r="J306" s="4">
        <v>0</v>
      </c>
      <c r="K306" s="4">
        <v>1</v>
      </c>
      <c r="L306" s="4">
        <v>0</v>
      </c>
      <c r="M306" s="4">
        <v>0</v>
      </c>
      <c r="N306" s="4">
        <v>0</v>
      </c>
    </row>
    <row r="307" spans="1:14">
      <c r="A307" s="88"/>
      <c r="B307" s="4">
        <v>-4.1800970856063334E-11</v>
      </c>
      <c r="C307" s="4">
        <v>2626.0172388654455</v>
      </c>
      <c r="D307" s="4">
        <v>10582.849472627746</v>
      </c>
      <c r="E307" s="4">
        <v>4.1800970856063334E-11</v>
      </c>
      <c r="F307" s="4">
        <v>-2626.0172388654455</v>
      </c>
      <c r="G307" s="4">
        <v>10582.849472627746</v>
      </c>
      <c r="H307" s="79"/>
      <c r="I307" s="4">
        <v>0</v>
      </c>
      <c r="J307" s="4">
        <v>0</v>
      </c>
      <c r="K307" s="4">
        <v>0</v>
      </c>
      <c r="L307" s="4">
        <v>6.1257422745431001E-17</v>
      </c>
      <c r="M307" s="4">
        <v>1</v>
      </c>
      <c r="N307" s="4">
        <v>0</v>
      </c>
    </row>
    <row r="308" spans="1:14">
      <c r="A308" s="88"/>
      <c r="B308" s="4">
        <v>-682382.13399503718</v>
      </c>
      <c r="C308" s="4">
        <v>-1.6086304813797005E-13</v>
      </c>
      <c r="D308" s="4">
        <v>-6.4827808399601935E-13</v>
      </c>
      <c r="E308" s="4">
        <v>682382.13399503718</v>
      </c>
      <c r="F308" s="4">
        <v>1.6086304813797005E-13</v>
      </c>
      <c r="G308" s="4">
        <v>-6.4827808399601935E-13</v>
      </c>
      <c r="H308" s="79"/>
      <c r="I308" s="4">
        <v>0</v>
      </c>
      <c r="J308" s="4">
        <v>0</v>
      </c>
      <c r="K308" s="4">
        <v>0</v>
      </c>
      <c r="L308" s="4">
        <v>-1</v>
      </c>
      <c r="M308" s="4">
        <v>6.1257422745431001E-17</v>
      </c>
      <c r="N308" s="4">
        <v>0</v>
      </c>
    </row>
    <row r="309" spans="1:14">
      <c r="A309" s="88"/>
      <c r="B309" s="4">
        <v>0</v>
      </c>
      <c r="C309" s="4">
        <v>10582.849472627746</v>
      </c>
      <c r="D309" s="4">
        <v>28432.588916459881</v>
      </c>
      <c r="E309" s="4">
        <v>0</v>
      </c>
      <c r="F309" s="4">
        <v>-10582.849472627746</v>
      </c>
      <c r="G309" s="4">
        <v>56865.177832919762</v>
      </c>
      <c r="H309" s="79"/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1</v>
      </c>
    </row>
    <row r="311" spans="1:14">
      <c r="B311" s="35" t="str">
        <f t="array" ref="B311:G311">TRANSPOSE(H312:H317)</f>
        <v>Dfx</v>
      </c>
      <c r="C311" s="35" t="str">
        <v>Dfy</v>
      </c>
      <c r="D311" s="35" t="str">
        <v>Rfz</v>
      </c>
      <c r="E311" s="35" t="str">
        <v>Dcx</v>
      </c>
      <c r="F311" s="35" t="str">
        <v>Dcy</v>
      </c>
      <c r="G311" s="35" t="str">
        <v>Rcz</v>
      </c>
    </row>
    <row r="312" spans="1:14">
      <c r="A312" s="88" t="s">
        <v>99</v>
      </c>
      <c r="B312" s="4">
        <f t="array" ref="B312:G317">MMULT(B304:G309,I304:N309)</f>
        <v>2626.0172388654455</v>
      </c>
      <c r="C312" s="4">
        <v>4.1640107807925362E-11</v>
      </c>
      <c r="D312" s="4">
        <v>-10582.849472627746</v>
      </c>
      <c r="E312" s="4">
        <v>-2626.0172388654455</v>
      </c>
      <c r="F312" s="4">
        <v>-4.1640107807925362E-11</v>
      </c>
      <c r="G312" s="4">
        <v>-10582.849472627746</v>
      </c>
      <c r="H312" s="36" t="str">
        <f t="array" ref="H312:H317">H189:H194</f>
        <v>Dfx</v>
      </c>
    </row>
    <row r="313" spans="1:14">
      <c r="A313" s="88"/>
      <c r="B313" s="4">
        <v>4.1640107807925362E-11</v>
      </c>
      <c r="C313" s="4">
        <v>682382.13399503718</v>
      </c>
      <c r="D313" s="4">
        <v>6.4827808399601935E-13</v>
      </c>
      <c r="E313" s="4">
        <v>-4.1640107807925362E-11</v>
      </c>
      <c r="F313" s="4">
        <v>-682382.13399503718</v>
      </c>
      <c r="G313" s="4">
        <v>6.4827808399601935E-13</v>
      </c>
      <c r="H313" s="36" t="str">
        <v>Dfy</v>
      </c>
    </row>
    <row r="314" spans="1:14" ht="15.75" thickBot="1">
      <c r="A314" s="88"/>
      <c r="B314" s="4">
        <v>-10582.849472627746</v>
      </c>
      <c r="C314" s="4">
        <v>6.4827808399601935E-13</v>
      </c>
      <c r="D314" s="4">
        <v>56865.177832919762</v>
      </c>
      <c r="E314" s="7">
        <v>10582.849472627746</v>
      </c>
      <c r="F314" s="7">
        <v>-6.4827808399601935E-13</v>
      </c>
      <c r="G314" s="7">
        <v>28432.588916459881</v>
      </c>
      <c r="H314" s="36" t="str">
        <v>Rfz</v>
      </c>
    </row>
    <row r="315" spans="1:14">
      <c r="A315" s="88"/>
      <c r="B315" s="4">
        <v>-2626.0172388654455</v>
      </c>
      <c r="C315" s="4">
        <v>-4.1640107807925362E-11</v>
      </c>
      <c r="D315" s="62">
        <v>10582.849472627746</v>
      </c>
      <c r="E315" s="63">
        <v>2626.0172388654455</v>
      </c>
      <c r="F315" s="64">
        <v>4.1640107807925362E-11</v>
      </c>
      <c r="G315" s="65">
        <v>10582.849472627746</v>
      </c>
      <c r="H315" s="36" t="str">
        <v>Dcx</v>
      </c>
    </row>
    <row r="316" spans="1:14">
      <c r="A316" s="88"/>
      <c r="B316" s="4">
        <v>-4.1640107807925362E-11</v>
      </c>
      <c r="C316" s="4">
        <v>-682382.13399503718</v>
      </c>
      <c r="D316" s="62">
        <v>-6.4827808399601935E-13</v>
      </c>
      <c r="E316" s="8">
        <v>4.1640107807925362E-11</v>
      </c>
      <c r="F316" s="4">
        <v>682382.13399503718</v>
      </c>
      <c r="G316" s="9">
        <v>-6.4827808399601935E-13</v>
      </c>
      <c r="H316" s="36" t="str">
        <v>Dcy</v>
      </c>
    </row>
    <row r="317" spans="1:14" ht="15.75" thickBot="1">
      <c r="A317" s="88"/>
      <c r="B317" s="4">
        <v>-10582.849472627746</v>
      </c>
      <c r="C317" s="4">
        <v>6.4827808399601935E-13</v>
      </c>
      <c r="D317" s="62">
        <v>28432.588916459881</v>
      </c>
      <c r="E317" s="10">
        <v>10582.849472627746</v>
      </c>
      <c r="F317" s="11">
        <v>-6.4827808399601935E-13</v>
      </c>
      <c r="G317" s="12">
        <v>56865.177832919762</v>
      </c>
      <c r="H317" s="36" t="str">
        <v>Rcz</v>
      </c>
    </row>
    <row r="319" spans="1:14" s="25" customFormat="1">
      <c r="A319" s="26" t="s">
        <v>100</v>
      </c>
    </row>
    <row r="320" spans="1:14">
      <c r="A320" t="s">
        <v>51</v>
      </c>
    </row>
    <row r="321" spans="1:12">
      <c r="B321" s="35" t="s">
        <v>31</v>
      </c>
      <c r="C321" s="35" t="s">
        <v>35</v>
      </c>
      <c r="D321" s="35" t="s">
        <v>34</v>
      </c>
      <c r="E321" s="35" t="s">
        <v>36</v>
      </c>
      <c r="F321" s="35" t="s">
        <v>38</v>
      </c>
      <c r="G321" s="35" t="s">
        <v>37</v>
      </c>
      <c r="H321" s="35" t="s">
        <v>39</v>
      </c>
      <c r="I321" s="35" t="s">
        <v>42</v>
      </c>
      <c r="J321" s="35" t="s">
        <v>41</v>
      </c>
      <c r="K321" s="35" t="s">
        <v>43</v>
      </c>
    </row>
    <row r="322" spans="1:12">
      <c r="A322" s="87" t="s">
        <v>101</v>
      </c>
      <c r="B322" s="4">
        <f t="array" ref="B322:E325">D218:G221</f>
        <v>59139.784946236563</v>
      </c>
      <c r="C322" s="4">
        <v>0</v>
      </c>
      <c r="D322" s="4">
        <v>-14308.012486992715</v>
      </c>
      <c r="E322" s="4">
        <v>29569.892473118281</v>
      </c>
      <c r="F322" s="5"/>
      <c r="G322" s="5"/>
      <c r="H322" s="5"/>
      <c r="I322" s="5"/>
      <c r="J322" s="5"/>
      <c r="K322" s="5"/>
      <c r="L322" s="36" t="str">
        <f t="array" ref="L322:L331">TRANSPOSE(B321:K321)</f>
        <v>Raz</v>
      </c>
    </row>
    <row r="323" spans="1:12" ht="15" customHeight="1">
      <c r="A323" s="87"/>
      <c r="B323" s="4">
        <v>0</v>
      </c>
      <c r="C323" s="4">
        <v>709677.41935483867</v>
      </c>
      <c r="D323" s="4">
        <v>0</v>
      </c>
      <c r="E323" s="4">
        <v>0</v>
      </c>
      <c r="F323" s="5"/>
      <c r="G323" s="5"/>
      <c r="H323" s="5"/>
      <c r="I323" s="5"/>
      <c r="J323" s="5"/>
      <c r="K323" s="5"/>
      <c r="L323" s="36" t="str">
        <v>Dbx</v>
      </c>
    </row>
    <row r="324" spans="1:12" ht="15" customHeight="1">
      <c r="A324" s="87"/>
      <c r="B324" s="4">
        <v>-14308.012486992715</v>
      </c>
      <c r="C324" s="4">
        <v>0</v>
      </c>
      <c r="D324" s="4">
        <v>4615.4878990299076</v>
      </c>
      <c r="E324" s="4">
        <v>-14308.012486992715</v>
      </c>
      <c r="F324" s="5"/>
      <c r="G324" s="5"/>
      <c r="H324" s="5"/>
      <c r="I324" s="5"/>
      <c r="J324" s="5"/>
      <c r="K324" s="5"/>
      <c r="L324" s="36" t="str">
        <v>Dby</v>
      </c>
    </row>
    <row r="325" spans="1:12" ht="15" customHeight="1">
      <c r="A325" s="87"/>
      <c r="B325" s="4">
        <v>29569.892473118281</v>
      </c>
      <c r="C325" s="4">
        <v>0</v>
      </c>
      <c r="D325" s="4">
        <v>-14308.012486992715</v>
      </c>
      <c r="E325" s="4">
        <v>59139.784946236563</v>
      </c>
      <c r="F325" s="5"/>
      <c r="G325" s="5"/>
      <c r="H325" s="5"/>
      <c r="I325" s="5"/>
      <c r="J325" s="5"/>
      <c r="K325" s="5"/>
      <c r="L325" s="36" t="str">
        <v>Rbz</v>
      </c>
    </row>
    <row r="326" spans="1:12" ht="15" customHeight="1">
      <c r="A326" s="87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36" t="str">
        <v>Dcx</v>
      </c>
    </row>
    <row r="327" spans="1:12" ht="15" customHeight="1">
      <c r="A327" s="87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36" t="str">
        <v>Dcy</v>
      </c>
    </row>
    <row r="328" spans="1:12" ht="15" customHeight="1">
      <c r="A328" s="87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36" t="str">
        <v>Rcz</v>
      </c>
    </row>
    <row r="329" spans="1:12" ht="15" customHeight="1">
      <c r="A329" s="87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36" t="str">
        <v>Ddx</v>
      </c>
    </row>
    <row r="330" spans="1:12" ht="15" customHeight="1">
      <c r="A330" s="87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36" t="str">
        <v>Ddy</v>
      </c>
    </row>
    <row r="331" spans="1:12">
      <c r="A331" s="87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36" t="str">
        <v>Rdz</v>
      </c>
    </row>
    <row r="333" spans="1:12">
      <c r="A333" t="s">
        <v>57</v>
      </c>
    </row>
    <row r="334" spans="1:12">
      <c r="B334" s="35" t="s">
        <v>31</v>
      </c>
      <c r="C334" s="35" t="s">
        <v>35</v>
      </c>
      <c r="D334" s="35" t="s">
        <v>34</v>
      </c>
      <c r="E334" s="35" t="s">
        <v>36</v>
      </c>
      <c r="F334" s="35" t="s">
        <v>38</v>
      </c>
      <c r="G334" s="35" t="s">
        <v>37</v>
      </c>
      <c r="H334" s="35" t="s">
        <v>39</v>
      </c>
      <c r="I334" s="35" t="s">
        <v>42</v>
      </c>
      <c r="J334" s="35" t="s">
        <v>41</v>
      </c>
      <c r="K334" s="35" t="s">
        <v>43</v>
      </c>
    </row>
    <row r="335" spans="1:12">
      <c r="A335" s="87" t="s">
        <v>102</v>
      </c>
      <c r="B335" s="4"/>
      <c r="C335" s="4"/>
      <c r="D335" s="4"/>
      <c r="E335" s="4"/>
      <c r="F335" s="5"/>
      <c r="G335" s="5"/>
      <c r="H335" s="5"/>
      <c r="I335" s="5"/>
      <c r="J335" s="5"/>
      <c r="K335" s="5"/>
      <c r="L335" s="36" t="str">
        <f t="array" ref="L335:L344">TRANSPOSE(B334:K334)</f>
        <v>Raz</v>
      </c>
    </row>
    <row r="336" spans="1:12" ht="15" customHeight="1">
      <c r="A336" s="87"/>
      <c r="B336" s="4"/>
      <c r="C336" s="4">
        <f t="array" ref="C336:H341">B240:G245</f>
        <v>709677.41935483867</v>
      </c>
      <c r="D336" s="4">
        <v>0</v>
      </c>
      <c r="E336" s="4">
        <v>0</v>
      </c>
      <c r="F336" s="4">
        <v>-709677.41935483867</v>
      </c>
      <c r="G336" s="4">
        <v>0</v>
      </c>
      <c r="H336" s="4">
        <v>0</v>
      </c>
      <c r="I336" s="5"/>
      <c r="J336" s="5"/>
      <c r="K336" s="5"/>
      <c r="L336" s="36" t="str">
        <v>Dbx</v>
      </c>
    </row>
    <row r="337" spans="1:12" ht="15" customHeight="1">
      <c r="A337" s="87"/>
      <c r="B337" s="4"/>
      <c r="C337" s="4">
        <v>0</v>
      </c>
      <c r="D337" s="4">
        <v>4615.4878990299076</v>
      </c>
      <c r="E337" s="4">
        <v>14308.012486992715</v>
      </c>
      <c r="F337" s="4">
        <v>0</v>
      </c>
      <c r="G337" s="4">
        <v>-4615.4878990299076</v>
      </c>
      <c r="H337" s="4">
        <v>14308.012486992715</v>
      </c>
      <c r="I337" s="5"/>
      <c r="J337" s="5"/>
      <c r="K337" s="5"/>
      <c r="L337" s="36" t="str">
        <v>Dby</v>
      </c>
    </row>
    <row r="338" spans="1:12" ht="15" customHeight="1">
      <c r="A338" s="87"/>
      <c r="B338" s="4"/>
      <c r="C338" s="4">
        <v>0</v>
      </c>
      <c r="D338" s="4">
        <v>14308.012486992715</v>
      </c>
      <c r="E338" s="4">
        <v>59139.784946236563</v>
      </c>
      <c r="F338" s="4">
        <v>0</v>
      </c>
      <c r="G338" s="4">
        <v>-14308.012486992715</v>
      </c>
      <c r="H338" s="4">
        <v>29569.892473118281</v>
      </c>
      <c r="I338" s="5"/>
      <c r="J338" s="5"/>
      <c r="K338" s="5"/>
      <c r="L338" s="36" t="str">
        <v>Rbz</v>
      </c>
    </row>
    <row r="339" spans="1:12" ht="15" customHeight="1">
      <c r="A339" s="87"/>
      <c r="B339" s="5"/>
      <c r="C339" s="4">
        <v>-709677.41935483867</v>
      </c>
      <c r="D339" s="4">
        <v>0</v>
      </c>
      <c r="E339" s="4">
        <v>0</v>
      </c>
      <c r="F339" s="4">
        <v>709677.41935483867</v>
      </c>
      <c r="G339" s="4">
        <v>0</v>
      </c>
      <c r="H339" s="4">
        <v>0</v>
      </c>
      <c r="I339" s="5"/>
      <c r="J339" s="5"/>
      <c r="K339" s="5"/>
      <c r="L339" s="36" t="str">
        <v>Dcx</v>
      </c>
    </row>
    <row r="340" spans="1:12" ht="15" customHeight="1">
      <c r="A340" s="87"/>
      <c r="B340" s="5"/>
      <c r="C340" s="4">
        <v>0</v>
      </c>
      <c r="D340" s="4">
        <v>-4615.4878990299076</v>
      </c>
      <c r="E340" s="4">
        <v>-14308.012486992715</v>
      </c>
      <c r="F340" s="4">
        <v>0</v>
      </c>
      <c r="G340" s="4">
        <v>4615.4878990299076</v>
      </c>
      <c r="H340" s="4">
        <v>-14308.012486992715</v>
      </c>
      <c r="I340" s="5"/>
      <c r="J340" s="5"/>
      <c r="K340" s="5"/>
      <c r="L340" s="36" t="str">
        <v>Dcy</v>
      </c>
    </row>
    <row r="341" spans="1:12" ht="15" customHeight="1">
      <c r="A341" s="87"/>
      <c r="B341" s="5"/>
      <c r="C341" s="4">
        <v>0</v>
      </c>
      <c r="D341" s="4">
        <v>14308.012486992715</v>
      </c>
      <c r="E341" s="4">
        <v>29569.892473118281</v>
      </c>
      <c r="F341" s="4">
        <v>0</v>
      </c>
      <c r="G341" s="4">
        <v>-14308.012486992715</v>
      </c>
      <c r="H341" s="4">
        <v>59139.784946236563</v>
      </c>
      <c r="I341" s="5"/>
      <c r="J341" s="5"/>
      <c r="K341" s="5"/>
      <c r="L341" s="36" t="str">
        <v>Rcz</v>
      </c>
    </row>
    <row r="342" spans="1:12" ht="15" customHeight="1">
      <c r="A342" s="87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36" t="str">
        <v>Ddx</v>
      </c>
    </row>
    <row r="343" spans="1:12" ht="15" customHeight="1">
      <c r="A343" s="87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36" t="str">
        <v>Ddy</v>
      </c>
    </row>
    <row r="344" spans="1:12">
      <c r="A344" s="87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36" t="str">
        <v>Rdz</v>
      </c>
    </row>
    <row r="346" spans="1:12">
      <c r="A346" t="s">
        <v>60</v>
      </c>
    </row>
    <row r="347" spans="1:12">
      <c r="B347" s="35" t="s">
        <v>31</v>
      </c>
      <c r="C347" s="35" t="s">
        <v>35</v>
      </c>
      <c r="D347" s="35" t="s">
        <v>34</v>
      </c>
      <c r="E347" s="35" t="s">
        <v>36</v>
      </c>
      <c r="F347" s="35" t="s">
        <v>38</v>
      </c>
      <c r="G347" s="35" t="s">
        <v>37</v>
      </c>
      <c r="H347" s="35" t="s">
        <v>39</v>
      </c>
      <c r="I347" s="35" t="s">
        <v>42</v>
      </c>
      <c r="J347" s="35" t="s">
        <v>41</v>
      </c>
      <c r="K347" s="35" t="s">
        <v>43</v>
      </c>
    </row>
    <row r="348" spans="1:12">
      <c r="A348" s="87" t="s">
        <v>103</v>
      </c>
      <c r="B348" s="4"/>
      <c r="C348" s="4"/>
      <c r="D348" s="4"/>
      <c r="E348" s="4"/>
      <c r="F348" s="5"/>
      <c r="G348" s="5"/>
      <c r="H348" s="5"/>
      <c r="I348" s="5"/>
      <c r="J348" s="5"/>
      <c r="K348" s="5"/>
      <c r="L348" s="36" t="str">
        <f t="array" ref="L348:L357">TRANSPOSE(B347:K347)</f>
        <v>Raz</v>
      </c>
    </row>
    <row r="349" spans="1:12" ht="15" customHeight="1">
      <c r="A349" s="87"/>
      <c r="B349" s="4"/>
      <c r="C349" s="4"/>
      <c r="D349" s="4"/>
      <c r="E349" s="4"/>
      <c r="F349" s="4"/>
      <c r="G349" s="4"/>
      <c r="H349" s="4"/>
      <c r="I349" s="5"/>
      <c r="J349" s="5"/>
      <c r="K349" s="5"/>
      <c r="L349" s="36" t="str">
        <v>Dbx</v>
      </c>
    </row>
    <row r="350" spans="1:12" ht="15" customHeight="1">
      <c r="A350" s="87"/>
      <c r="B350" s="4"/>
      <c r="C350" s="4"/>
      <c r="D350" s="4"/>
      <c r="E350" s="4"/>
      <c r="F350" s="4"/>
      <c r="G350" s="4"/>
      <c r="H350" s="4"/>
      <c r="I350" s="5"/>
      <c r="J350" s="5"/>
      <c r="K350" s="5"/>
      <c r="L350" s="36" t="str">
        <v>Dby</v>
      </c>
    </row>
    <row r="351" spans="1:12" ht="15" customHeight="1">
      <c r="A351" s="87"/>
      <c r="B351" s="4"/>
      <c r="C351" s="4"/>
      <c r="D351" s="4"/>
      <c r="E351" s="4"/>
      <c r="F351" s="4"/>
      <c r="G351" s="4"/>
      <c r="H351" s="4"/>
      <c r="I351" s="5"/>
      <c r="J351" s="5"/>
      <c r="K351" s="5"/>
      <c r="L351" s="36" t="str">
        <v>Rbz</v>
      </c>
    </row>
    <row r="352" spans="1:12" ht="15" customHeight="1">
      <c r="A352" s="87"/>
      <c r="B352" s="5"/>
      <c r="C352" s="4"/>
      <c r="D352" s="4"/>
      <c r="E352" s="4"/>
      <c r="F352" s="33">
        <f t="array" ref="F352:K357">B264:G269</f>
        <v>1774193.5483870965</v>
      </c>
      <c r="G352" s="33">
        <v>0</v>
      </c>
      <c r="H352" s="33">
        <v>0</v>
      </c>
      <c r="I352" s="33">
        <v>-1774193.5483870965</v>
      </c>
      <c r="J352" s="33">
        <v>0</v>
      </c>
      <c r="K352" s="33">
        <v>0</v>
      </c>
      <c r="L352" s="36" t="str">
        <v>Dcx</v>
      </c>
    </row>
    <row r="353" spans="1:12" ht="15" customHeight="1">
      <c r="A353" s="87"/>
      <c r="B353" s="5"/>
      <c r="C353" s="4"/>
      <c r="D353" s="4"/>
      <c r="E353" s="4"/>
      <c r="F353" s="33">
        <v>0</v>
      </c>
      <c r="G353" s="33">
        <v>72116.99842234228</v>
      </c>
      <c r="H353" s="33">
        <v>89425.078043704445</v>
      </c>
      <c r="I353" s="33">
        <v>0</v>
      </c>
      <c r="J353" s="33">
        <v>-72116.99842234228</v>
      </c>
      <c r="K353" s="33">
        <v>89425.078043704445</v>
      </c>
      <c r="L353" s="36" t="str">
        <v>Dcy</v>
      </c>
    </row>
    <row r="354" spans="1:12" ht="15" customHeight="1">
      <c r="A354" s="87"/>
      <c r="B354" s="5"/>
      <c r="C354" s="4"/>
      <c r="D354" s="4"/>
      <c r="E354" s="4"/>
      <c r="F354" s="33">
        <v>0</v>
      </c>
      <c r="G354" s="33">
        <v>89425.078043704445</v>
      </c>
      <c r="H354" s="33">
        <v>147849.46236559137</v>
      </c>
      <c r="I354" s="33">
        <v>0</v>
      </c>
      <c r="J354" s="33">
        <v>-89425.078043704445</v>
      </c>
      <c r="K354" s="33">
        <v>73924.731182795687</v>
      </c>
      <c r="L354" s="36" t="str">
        <v>Rcz</v>
      </c>
    </row>
    <row r="355" spans="1:12" ht="15" customHeight="1">
      <c r="A355" s="87"/>
      <c r="B355" s="5"/>
      <c r="C355" s="5"/>
      <c r="D355" s="5"/>
      <c r="E355" s="5"/>
      <c r="F355" s="33">
        <v>-1774193.5483870965</v>
      </c>
      <c r="G355" s="33">
        <v>0</v>
      </c>
      <c r="H355" s="33">
        <v>0</v>
      </c>
      <c r="I355" s="33">
        <v>1774193.5483870965</v>
      </c>
      <c r="J355" s="33">
        <v>0</v>
      </c>
      <c r="K355" s="33">
        <v>0</v>
      </c>
      <c r="L355" s="36" t="str">
        <v>Ddx</v>
      </c>
    </row>
    <row r="356" spans="1:12" ht="15" customHeight="1">
      <c r="A356" s="87"/>
      <c r="B356" s="5"/>
      <c r="C356" s="5"/>
      <c r="D356" s="5"/>
      <c r="E356" s="5"/>
      <c r="F356" s="33">
        <v>0</v>
      </c>
      <c r="G356" s="33">
        <v>-72116.99842234228</v>
      </c>
      <c r="H356" s="33">
        <v>-89425.078043704445</v>
      </c>
      <c r="I356" s="33">
        <v>0</v>
      </c>
      <c r="J356" s="33">
        <v>72116.99842234228</v>
      </c>
      <c r="K356" s="33">
        <v>-89425.078043704445</v>
      </c>
      <c r="L356" s="36" t="str">
        <v>Ddy</v>
      </c>
    </row>
    <row r="357" spans="1:12">
      <c r="A357" s="87"/>
      <c r="B357" s="5"/>
      <c r="C357" s="5"/>
      <c r="D357" s="5"/>
      <c r="E357" s="5"/>
      <c r="F357" s="33">
        <v>0</v>
      </c>
      <c r="G357" s="33">
        <v>89425.078043704445</v>
      </c>
      <c r="H357" s="33">
        <v>73924.731182795687</v>
      </c>
      <c r="I357" s="33">
        <v>0</v>
      </c>
      <c r="J357" s="33">
        <v>-89425.078043704445</v>
      </c>
      <c r="K357" s="33">
        <v>147849.46236559137</v>
      </c>
      <c r="L357" s="36" t="str">
        <v>Rdz</v>
      </c>
    </row>
    <row r="359" spans="1:12">
      <c r="A359" t="s">
        <v>73</v>
      </c>
    </row>
    <row r="360" spans="1:12">
      <c r="B360" s="35" t="s">
        <v>31</v>
      </c>
      <c r="C360" s="35" t="s">
        <v>35</v>
      </c>
      <c r="D360" s="35" t="s">
        <v>34</v>
      </c>
      <c r="E360" s="35" t="s">
        <v>36</v>
      </c>
      <c r="F360" s="35" t="s">
        <v>38</v>
      </c>
      <c r="G360" s="35" t="s">
        <v>37</v>
      </c>
      <c r="H360" s="35" t="s">
        <v>39</v>
      </c>
      <c r="I360" s="35" t="s">
        <v>42</v>
      </c>
      <c r="J360" s="35" t="s">
        <v>41</v>
      </c>
      <c r="K360" s="35" t="s">
        <v>43</v>
      </c>
    </row>
    <row r="361" spans="1:12">
      <c r="A361" s="87" t="s">
        <v>104</v>
      </c>
      <c r="B361" s="4"/>
      <c r="C361" s="4"/>
      <c r="D361" s="4"/>
      <c r="E361" s="4"/>
      <c r="F361" s="5"/>
      <c r="G361" s="5"/>
      <c r="H361" s="5"/>
      <c r="I361" s="5"/>
      <c r="J361" s="5"/>
      <c r="K361" s="5"/>
      <c r="L361" s="36" t="str">
        <f t="array" ref="L361:L370">TRANSPOSE(B360:K360)</f>
        <v>Raz</v>
      </c>
    </row>
    <row r="362" spans="1:12" ht="15" customHeight="1">
      <c r="A362" s="87"/>
      <c r="B362" s="4"/>
      <c r="C362" s="4">
        <f t="array" ref="C362:E364">E291:G293</f>
        <v>16820.291177222698</v>
      </c>
      <c r="D362" s="4">
        <v>7.6600006759630397E-11</v>
      </c>
      <c r="E362" s="4">
        <v>36500.031854573259</v>
      </c>
      <c r="F362" s="4"/>
      <c r="G362" s="4"/>
      <c r="H362" s="4"/>
      <c r="I362" s="5"/>
      <c r="J362" s="5"/>
      <c r="K362" s="5"/>
      <c r="L362" s="36" t="str">
        <v>Dbx</v>
      </c>
    </row>
    <row r="363" spans="1:12" ht="15" customHeight="1">
      <c r="A363" s="87"/>
      <c r="B363" s="4"/>
      <c r="C363" s="4">
        <v>7.6600006759630397E-11</v>
      </c>
      <c r="D363" s="4">
        <v>1267281.1059907835</v>
      </c>
      <c r="E363" s="4">
        <v>-2.2358978815372922E-12</v>
      </c>
      <c r="F363" s="4"/>
      <c r="G363" s="4"/>
      <c r="H363" s="4"/>
      <c r="I363" s="5"/>
      <c r="J363" s="5"/>
      <c r="K363" s="5"/>
      <c r="L363" s="36" t="str">
        <v>Dby</v>
      </c>
    </row>
    <row r="364" spans="1:12" ht="15" customHeight="1">
      <c r="A364" s="87"/>
      <c r="B364" s="4"/>
      <c r="C364" s="4">
        <v>36500.031854573259</v>
      </c>
      <c r="D364" s="4">
        <v>-2.2358978815372922E-12</v>
      </c>
      <c r="E364" s="4">
        <v>105606.75883256528</v>
      </c>
      <c r="F364" s="4"/>
      <c r="G364" s="4"/>
      <c r="H364" s="4"/>
      <c r="I364" s="5"/>
      <c r="J364" s="5"/>
      <c r="K364" s="5"/>
      <c r="L364" s="36" t="str">
        <v>Rbz</v>
      </c>
    </row>
    <row r="365" spans="1:12" ht="15" customHeight="1">
      <c r="A365" s="87"/>
      <c r="B365" s="5"/>
      <c r="C365" s="4"/>
      <c r="D365" s="4"/>
      <c r="E365" s="4"/>
      <c r="F365" s="33"/>
      <c r="G365" s="33"/>
      <c r="H365" s="33"/>
      <c r="I365" s="38"/>
      <c r="J365" s="38"/>
      <c r="K365" s="38"/>
      <c r="L365" s="36" t="str">
        <v>Dcx</v>
      </c>
    </row>
    <row r="366" spans="1:12" ht="15" customHeight="1">
      <c r="A366" s="87"/>
      <c r="B366" s="5"/>
      <c r="C366" s="4"/>
      <c r="D366" s="4"/>
      <c r="E366" s="4"/>
      <c r="F366" s="33"/>
      <c r="G366" s="33"/>
      <c r="H366" s="33"/>
      <c r="I366" s="38"/>
      <c r="J366" s="38"/>
      <c r="K366" s="38"/>
      <c r="L366" s="36" t="str">
        <v>Dcy</v>
      </c>
    </row>
    <row r="367" spans="1:12" ht="15" customHeight="1">
      <c r="A367" s="87"/>
      <c r="B367" s="5"/>
      <c r="C367" s="4"/>
      <c r="D367" s="4"/>
      <c r="E367" s="4"/>
      <c r="F367" s="33"/>
      <c r="G367" s="33"/>
      <c r="H367" s="33"/>
      <c r="I367" s="38"/>
      <c r="J367" s="38"/>
      <c r="K367" s="38"/>
      <c r="L367" s="36" t="str">
        <v>Rcz</v>
      </c>
    </row>
    <row r="368" spans="1:12" ht="15" customHeight="1">
      <c r="A368" s="87"/>
      <c r="B368" s="5"/>
      <c r="C368" s="5"/>
      <c r="D368" s="5"/>
      <c r="E368" s="5"/>
      <c r="F368" s="38"/>
      <c r="G368" s="38"/>
      <c r="H368" s="38"/>
      <c r="I368" s="38"/>
      <c r="J368" s="38"/>
      <c r="K368" s="38"/>
      <c r="L368" s="36" t="str">
        <v>Ddx</v>
      </c>
    </row>
    <row r="369" spans="1:12" ht="15" customHeight="1">
      <c r="A369" s="87"/>
      <c r="B369" s="5"/>
      <c r="C369" s="5"/>
      <c r="D369" s="5"/>
      <c r="E369" s="5"/>
      <c r="F369" s="38"/>
      <c r="G369" s="38"/>
      <c r="H369" s="38"/>
      <c r="I369" s="38"/>
      <c r="J369" s="38"/>
      <c r="K369" s="38"/>
      <c r="L369" s="36" t="str">
        <v>Ddy</v>
      </c>
    </row>
    <row r="370" spans="1:12">
      <c r="A370" s="87"/>
      <c r="B370" s="5"/>
      <c r="C370" s="5"/>
      <c r="D370" s="5"/>
      <c r="E370" s="5"/>
      <c r="F370" s="38"/>
      <c r="G370" s="38"/>
      <c r="H370" s="38"/>
      <c r="I370" s="38"/>
      <c r="J370" s="38"/>
      <c r="K370" s="38"/>
      <c r="L370" s="36" t="str">
        <v>Rdz</v>
      </c>
    </row>
    <row r="372" spans="1:12">
      <c r="A372" t="s">
        <v>75</v>
      </c>
    </row>
    <row r="373" spans="1:12">
      <c r="B373" s="35" t="s">
        <v>31</v>
      </c>
      <c r="C373" s="35" t="s">
        <v>35</v>
      </c>
      <c r="D373" s="35" t="s">
        <v>34</v>
      </c>
      <c r="E373" s="35" t="s">
        <v>36</v>
      </c>
      <c r="F373" s="35" t="s">
        <v>38</v>
      </c>
      <c r="G373" s="35" t="s">
        <v>37</v>
      </c>
      <c r="H373" s="35" t="s">
        <v>39</v>
      </c>
      <c r="I373" s="35" t="s">
        <v>42</v>
      </c>
      <c r="J373" s="35" t="s">
        <v>41</v>
      </c>
      <c r="K373" s="35" t="s">
        <v>43</v>
      </c>
    </row>
    <row r="374" spans="1:12">
      <c r="A374" s="87" t="s">
        <v>105</v>
      </c>
      <c r="B374" s="4"/>
      <c r="C374" s="4"/>
      <c r="D374" s="4"/>
      <c r="E374" s="4"/>
      <c r="F374" s="5"/>
      <c r="G374" s="5"/>
      <c r="H374" s="5"/>
      <c r="I374" s="5"/>
      <c r="J374" s="5"/>
      <c r="K374" s="5"/>
      <c r="L374" s="36" t="str">
        <f t="array" ref="L374:L383">TRANSPOSE(B373:K373)</f>
        <v>Raz</v>
      </c>
    </row>
    <row r="375" spans="1:12" ht="15" customHeight="1">
      <c r="A375" s="87"/>
      <c r="B375" s="4"/>
      <c r="C375" s="4"/>
      <c r="D375" s="4"/>
      <c r="E375" s="4"/>
      <c r="F375" s="4"/>
      <c r="G375" s="4"/>
      <c r="H375" s="4"/>
      <c r="I375" s="5"/>
      <c r="J375" s="5"/>
      <c r="K375" s="5"/>
      <c r="L375" s="36" t="str">
        <v>Dbx</v>
      </c>
    </row>
    <row r="376" spans="1:12" ht="15" customHeight="1">
      <c r="A376" s="87"/>
      <c r="B376" s="4"/>
      <c r="C376" s="4"/>
      <c r="D376" s="4"/>
      <c r="E376" s="4"/>
      <c r="F376" s="4"/>
      <c r="G376" s="4"/>
      <c r="H376" s="4"/>
      <c r="I376" s="5"/>
      <c r="J376" s="5"/>
      <c r="K376" s="5"/>
      <c r="L376" s="36" t="str">
        <v>Dby</v>
      </c>
    </row>
    <row r="377" spans="1:12" ht="15" customHeight="1">
      <c r="A377" s="87"/>
      <c r="B377" s="4"/>
      <c r="C377" s="4"/>
      <c r="D377" s="4"/>
      <c r="E377" s="4"/>
      <c r="F377" s="4"/>
      <c r="G377" s="4"/>
      <c r="H377" s="4"/>
      <c r="I377" s="5"/>
      <c r="J377" s="5"/>
      <c r="K377" s="5"/>
      <c r="L377" s="36" t="str">
        <v>Rbz</v>
      </c>
    </row>
    <row r="378" spans="1:12" ht="15" customHeight="1">
      <c r="A378" s="87"/>
      <c r="B378" s="5"/>
      <c r="C378" s="4"/>
      <c r="D378" s="4"/>
      <c r="E378" s="4"/>
      <c r="F378" s="33">
        <f t="array" ref="F378:H380">E315:G317</f>
        <v>2626.0172388654455</v>
      </c>
      <c r="G378" s="33">
        <v>4.1640107807925362E-11</v>
      </c>
      <c r="H378" s="33">
        <v>10582.849472627746</v>
      </c>
      <c r="I378" s="38"/>
      <c r="J378" s="38"/>
      <c r="K378" s="38"/>
      <c r="L378" s="36" t="str">
        <v>Dcx</v>
      </c>
    </row>
    <row r="379" spans="1:12" ht="15" customHeight="1">
      <c r="A379" s="87"/>
      <c r="B379" s="5"/>
      <c r="C379" s="4"/>
      <c r="D379" s="4"/>
      <c r="E379" s="4"/>
      <c r="F379" s="33">
        <v>4.1640107807925362E-11</v>
      </c>
      <c r="G379" s="33">
        <v>682382.13399503718</v>
      </c>
      <c r="H379" s="33">
        <v>-6.4827808399601935E-13</v>
      </c>
      <c r="I379" s="38"/>
      <c r="J379" s="38"/>
      <c r="K379" s="38"/>
      <c r="L379" s="36" t="str">
        <v>Dcy</v>
      </c>
    </row>
    <row r="380" spans="1:12" ht="15" customHeight="1">
      <c r="A380" s="87"/>
      <c r="B380" s="5"/>
      <c r="C380" s="4"/>
      <c r="D380" s="4"/>
      <c r="E380" s="4"/>
      <c r="F380" s="33">
        <v>10582.849472627746</v>
      </c>
      <c r="G380" s="33">
        <v>-6.4827808399601935E-13</v>
      </c>
      <c r="H380" s="33">
        <v>56865.177832919762</v>
      </c>
      <c r="I380" s="38"/>
      <c r="J380" s="38"/>
      <c r="K380" s="38"/>
      <c r="L380" s="36" t="str">
        <v>Rcz</v>
      </c>
    </row>
    <row r="381" spans="1:12" ht="15" customHeight="1">
      <c r="A381" s="87"/>
      <c r="B381" s="5"/>
      <c r="C381" s="5"/>
      <c r="D381" s="5"/>
      <c r="E381" s="5"/>
      <c r="F381" s="38"/>
      <c r="G381" s="38"/>
      <c r="H381" s="38"/>
      <c r="I381" s="38"/>
      <c r="J381" s="38"/>
      <c r="K381" s="38"/>
      <c r="L381" s="36" t="str">
        <v>Ddx</v>
      </c>
    </row>
    <row r="382" spans="1:12" ht="15" customHeight="1">
      <c r="A382" s="87"/>
      <c r="B382" s="5"/>
      <c r="C382" s="5"/>
      <c r="D382" s="5"/>
      <c r="E382" s="5"/>
      <c r="F382" s="38"/>
      <c r="G382" s="38"/>
      <c r="H382" s="38"/>
      <c r="I382" s="38"/>
      <c r="J382" s="38"/>
      <c r="K382" s="38"/>
      <c r="L382" s="36" t="str">
        <v>Ddy</v>
      </c>
    </row>
    <row r="383" spans="1:12">
      <c r="A383" s="87"/>
      <c r="B383" s="5"/>
      <c r="C383" s="5"/>
      <c r="D383" s="5"/>
      <c r="E383" s="5"/>
      <c r="F383" s="38"/>
      <c r="G383" s="38"/>
      <c r="H383" s="38"/>
      <c r="I383" s="38"/>
      <c r="J383" s="38"/>
      <c r="K383" s="38"/>
      <c r="L383" s="36" t="str">
        <v>Rdz</v>
      </c>
    </row>
    <row r="385" spans="1:12">
      <c r="A385" t="s">
        <v>106</v>
      </c>
    </row>
    <row r="386" spans="1:12">
      <c r="B386" s="35" t="s">
        <v>31</v>
      </c>
      <c r="C386" s="35" t="s">
        <v>35</v>
      </c>
      <c r="D386" s="35" t="s">
        <v>34</v>
      </c>
      <c r="E386" s="35" t="s">
        <v>36</v>
      </c>
      <c r="F386" s="35" t="s">
        <v>38</v>
      </c>
      <c r="G386" s="35" t="s">
        <v>37</v>
      </c>
      <c r="H386" s="35" t="s">
        <v>39</v>
      </c>
      <c r="I386" s="35" t="s">
        <v>42</v>
      </c>
      <c r="J386" s="35" t="s">
        <v>41</v>
      </c>
      <c r="K386" s="35" t="s">
        <v>43</v>
      </c>
    </row>
    <row r="387" spans="1:12">
      <c r="A387" s="87" t="s">
        <v>107</v>
      </c>
      <c r="B387" s="14">
        <f>B322+B335+B348+B361+B374</f>
        <v>59139.784946236563</v>
      </c>
      <c r="C387" s="4">
        <f t="shared" ref="C387:K387" si="0">C322+C335+C348+C361+C374</f>
        <v>0</v>
      </c>
      <c r="D387" s="4">
        <f t="shared" si="0"/>
        <v>-14308.012486992715</v>
      </c>
      <c r="E387" s="4">
        <f t="shared" si="0"/>
        <v>29569.892473118281</v>
      </c>
      <c r="F387" s="4">
        <f t="shared" si="0"/>
        <v>0</v>
      </c>
      <c r="G387" s="4">
        <f t="shared" si="0"/>
        <v>0</v>
      </c>
      <c r="H387" s="4">
        <f t="shared" si="0"/>
        <v>0</v>
      </c>
      <c r="I387" s="4">
        <f t="shared" si="0"/>
        <v>0</v>
      </c>
      <c r="J387" s="4">
        <f t="shared" si="0"/>
        <v>0</v>
      </c>
      <c r="K387" s="4">
        <f t="shared" si="0"/>
        <v>0</v>
      </c>
      <c r="L387" s="36" t="str">
        <f t="array" ref="L387:L396">TRANSPOSE(B386:K386)</f>
        <v>Raz</v>
      </c>
    </row>
    <row r="388" spans="1:12" ht="15" customHeight="1">
      <c r="A388" s="87"/>
      <c r="B388" s="4">
        <f t="shared" ref="B388:K388" si="1">B323+B336+B349+B362+B375</f>
        <v>0</v>
      </c>
      <c r="C388" s="14">
        <f t="shared" si="1"/>
        <v>1436175.1298869001</v>
      </c>
      <c r="D388" s="4">
        <f t="shared" si="1"/>
        <v>7.6600006759630397E-11</v>
      </c>
      <c r="E388" s="4">
        <f t="shared" si="1"/>
        <v>36500.031854573259</v>
      </c>
      <c r="F388" s="4">
        <f t="shared" si="1"/>
        <v>-709677.41935483867</v>
      </c>
      <c r="G388" s="4">
        <f t="shared" si="1"/>
        <v>0</v>
      </c>
      <c r="H388" s="4">
        <f t="shared" si="1"/>
        <v>0</v>
      </c>
      <c r="I388" s="4">
        <f t="shared" si="1"/>
        <v>0</v>
      </c>
      <c r="J388" s="4">
        <f t="shared" si="1"/>
        <v>0</v>
      </c>
      <c r="K388" s="4">
        <f t="shared" si="1"/>
        <v>0</v>
      </c>
      <c r="L388" s="36" t="str">
        <v>Dbx</v>
      </c>
    </row>
    <row r="389" spans="1:12" ht="15" customHeight="1">
      <c r="A389" s="87"/>
      <c r="B389" s="4">
        <f t="shared" ref="B389:K389" si="2">B324+B337+B350+B363+B376</f>
        <v>-14308.012486992715</v>
      </c>
      <c r="C389" s="4">
        <f t="shared" si="2"/>
        <v>7.6600006759630397E-11</v>
      </c>
      <c r="D389" s="14">
        <f t="shared" si="2"/>
        <v>1276512.0817888433</v>
      </c>
      <c r="E389" s="4">
        <f t="shared" si="2"/>
        <v>-2.2358978815372922E-12</v>
      </c>
      <c r="F389" s="4">
        <f t="shared" si="2"/>
        <v>0</v>
      </c>
      <c r="G389" s="4">
        <f t="shared" si="2"/>
        <v>-4615.4878990299076</v>
      </c>
      <c r="H389" s="4">
        <f t="shared" si="2"/>
        <v>14308.012486992715</v>
      </c>
      <c r="I389" s="4">
        <f t="shared" si="2"/>
        <v>0</v>
      </c>
      <c r="J389" s="4">
        <f t="shared" si="2"/>
        <v>0</v>
      </c>
      <c r="K389" s="4">
        <f t="shared" si="2"/>
        <v>0</v>
      </c>
      <c r="L389" s="36" t="str">
        <v>Dby</v>
      </c>
    </row>
    <row r="390" spans="1:12" ht="15" customHeight="1">
      <c r="A390" s="87"/>
      <c r="B390" s="4">
        <f t="shared" ref="B390:K390" si="3">B325+B338+B351+B364+B377</f>
        <v>29569.892473118281</v>
      </c>
      <c r="C390" s="4">
        <f t="shared" si="3"/>
        <v>36500.031854573259</v>
      </c>
      <c r="D390" s="4">
        <f t="shared" si="3"/>
        <v>-2.2358978815372922E-12</v>
      </c>
      <c r="E390" s="14">
        <f t="shared" si="3"/>
        <v>223886.32872503839</v>
      </c>
      <c r="F390" s="4">
        <f t="shared" si="3"/>
        <v>0</v>
      </c>
      <c r="G390" s="4">
        <f t="shared" si="3"/>
        <v>-14308.012486992715</v>
      </c>
      <c r="H390" s="4">
        <f t="shared" si="3"/>
        <v>29569.892473118281</v>
      </c>
      <c r="I390" s="4">
        <f t="shared" si="3"/>
        <v>0</v>
      </c>
      <c r="J390" s="4">
        <f t="shared" si="3"/>
        <v>0</v>
      </c>
      <c r="K390" s="4">
        <f t="shared" si="3"/>
        <v>0</v>
      </c>
      <c r="L390" s="36" t="str">
        <v>Rbz</v>
      </c>
    </row>
    <row r="391" spans="1:12" ht="15" customHeight="1">
      <c r="A391" s="87"/>
      <c r="B391" s="4">
        <f t="shared" ref="B391:K391" si="4">B326+B339+B352+B365+B378</f>
        <v>0</v>
      </c>
      <c r="C391" s="4">
        <f t="shared" si="4"/>
        <v>-709677.41935483867</v>
      </c>
      <c r="D391" s="4">
        <f t="shared" si="4"/>
        <v>0</v>
      </c>
      <c r="E391" s="4">
        <f t="shared" si="4"/>
        <v>0</v>
      </c>
      <c r="F391" s="14">
        <f t="shared" si="4"/>
        <v>2486496.9849808007</v>
      </c>
      <c r="G391" s="4">
        <f t="shared" si="4"/>
        <v>4.1640107807925362E-11</v>
      </c>
      <c r="H391" s="4">
        <f t="shared" si="4"/>
        <v>10582.849472627746</v>
      </c>
      <c r="I391" s="4">
        <f t="shared" si="4"/>
        <v>-1774193.5483870965</v>
      </c>
      <c r="J391" s="4">
        <f t="shared" si="4"/>
        <v>0</v>
      </c>
      <c r="K391" s="4">
        <f t="shared" si="4"/>
        <v>0</v>
      </c>
      <c r="L391" s="36" t="str">
        <v>Dcx</v>
      </c>
    </row>
    <row r="392" spans="1:12" ht="15" customHeight="1">
      <c r="A392" s="87"/>
      <c r="B392" s="4">
        <f t="shared" ref="B392:K392" si="5">B327+B340+B353+B366+B379</f>
        <v>0</v>
      </c>
      <c r="C392" s="4">
        <f t="shared" si="5"/>
        <v>0</v>
      </c>
      <c r="D392" s="4">
        <f t="shared" si="5"/>
        <v>-4615.4878990299076</v>
      </c>
      <c r="E392" s="4">
        <f t="shared" si="5"/>
        <v>-14308.012486992715</v>
      </c>
      <c r="F392" s="4">
        <f t="shared" si="5"/>
        <v>4.1640107807925362E-11</v>
      </c>
      <c r="G392" s="14">
        <f t="shared" si="5"/>
        <v>759114.62031640939</v>
      </c>
      <c r="H392" s="4">
        <f t="shared" si="5"/>
        <v>75117.065556711736</v>
      </c>
      <c r="I392" s="4">
        <f t="shared" si="5"/>
        <v>0</v>
      </c>
      <c r="J392" s="4">
        <f t="shared" si="5"/>
        <v>-72116.99842234228</v>
      </c>
      <c r="K392" s="4">
        <f t="shared" si="5"/>
        <v>89425.078043704445</v>
      </c>
      <c r="L392" s="36" t="str">
        <v>Dcy</v>
      </c>
    </row>
    <row r="393" spans="1:12" ht="15" customHeight="1">
      <c r="A393" s="87"/>
      <c r="B393" s="4">
        <f t="shared" ref="B393:K393" si="6">B328+B341+B354+B367+B380</f>
        <v>0</v>
      </c>
      <c r="C393" s="4">
        <f t="shared" si="6"/>
        <v>0</v>
      </c>
      <c r="D393" s="4">
        <f t="shared" si="6"/>
        <v>14308.012486992715</v>
      </c>
      <c r="E393" s="4">
        <f t="shared" si="6"/>
        <v>29569.892473118281</v>
      </c>
      <c r="F393" s="4">
        <f t="shared" si="6"/>
        <v>10582.849472627746</v>
      </c>
      <c r="G393" s="4">
        <f t="shared" si="6"/>
        <v>75117.065556711736</v>
      </c>
      <c r="H393" s="14">
        <f t="shared" si="6"/>
        <v>263854.42514474771</v>
      </c>
      <c r="I393" s="4">
        <f t="shared" si="6"/>
        <v>0</v>
      </c>
      <c r="J393" s="4">
        <f t="shared" si="6"/>
        <v>-89425.078043704445</v>
      </c>
      <c r="K393" s="4">
        <f t="shared" si="6"/>
        <v>73924.731182795687</v>
      </c>
      <c r="L393" s="36" t="str">
        <v>Rcz</v>
      </c>
    </row>
    <row r="394" spans="1:12" ht="15" customHeight="1">
      <c r="A394" s="87"/>
      <c r="B394" s="4">
        <f t="shared" ref="B394:K394" si="7">B329+B342+B355+B368+B381</f>
        <v>0</v>
      </c>
      <c r="C394" s="4">
        <f t="shared" si="7"/>
        <v>0</v>
      </c>
      <c r="D394" s="4">
        <f t="shared" si="7"/>
        <v>0</v>
      </c>
      <c r="E394" s="4">
        <f t="shared" si="7"/>
        <v>0</v>
      </c>
      <c r="F394" s="4">
        <f t="shared" si="7"/>
        <v>-1774193.5483870965</v>
      </c>
      <c r="G394" s="4">
        <f t="shared" si="7"/>
        <v>0</v>
      </c>
      <c r="H394" s="4">
        <f t="shared" si="7"/>
        <v>0</v>
      </c>
      <c r="I394" s="14">
        <f t="shared" si="7"/>
        <v>1774193.5483870965</v>
      </c>
      <c r="J394" s="4">
        <f t="shared" si="7"/>
        <v>0</v>
      </c>
      <c r="K394" s="4">
        <f t="shared" si="7"/>
        <v>0</v>
      </c>
      <c r="L394" s="36" t="str">
        <v>Ddx</v>
      </c>
    </row>
    <row r="395" spans="1:12" ht="15" customHeight="1">
      <c r="A395" s="87"/>
      <c r="B395" s="4">
        <f t="shared" ref="B395:K395" si="8">B330+B343+B356+B369+B382</f>
        <v>0</v>
      </c>
      <c r="C395" s="4">
        <f t="shared" si="8"/>
        <v>0</v>
      </c>
      <c r="D395" s="4">
        <f t="shared" si="8"/>
        <v>0</v>
      </c>
      <c r="E395" s="4">
        <f t="shared" si="8"/>
        <v>0</v>
      </c>
      <c r="F395" s="4">
        <f t="shared" si="8"/>
        <v>0</v>
      </c>
      <c r="G395" s="4">
        <f t="shared" si="8"/>
        <v>-72116.99842234228</v>
      </c>
      <c r="H395" s="4">
        <f t="shared" si="8"/>
        <v>-89425.078043704445</v>
      </c>
      <c r="I395" s="4">
        <f t="shared" si="8"/>
        <v>0</v>
      </c>
      <c r="J395" s="14">
        <f t="shared" si="8"/>
        <v>72116.99842234228</v>
      </c>
      <c r="K395" s="4">
        <f t="shared" si="8"/>
        <v>-89425.078043704445</v>
      </c>
      <c r="L395" s="36" t="str">
        <v>Ddy</v>
      </c>
    </row>
    <row r="396" spans="1:12">
      <c r="A396" s="87"/>
      <c r="B396" s="4">
        <f t="shared" ref="B396:K396" si="9">B331+B344+B357+B370+B383</f>
        <v>0</v>
      </c>
      <c r="C396" s="4">
        <f t="shared" si="9"/>
        <v>0</v>
      </c>
      <c r="D396" s="4">
        <f t="shared" si="9"/>
        <v>0</v>
      </c>
      <c r="E396" s="4">
        <f t="shared" si="9"/>
        <v>0</v>
      </c>
      <c r="F396" s="4">
        <f t="shared" si="9"/>
        <v>0</v>
      </c>
      <c r="G396" s="4">
        <f t="shared" si="9"/>
        <v>89425.078043704445</v>
      </c>
      <c r="H396" s="4">
        <f t="shared" si="9"/>
        <v>73924.731182795687</v>
      </c>
      <c r="I396" s="4">
        <f t="shared" si="9"/>
        <v>0</v>
      </c>
      <c r="J396" s="4">
        <f t="shared" si="9"/>
        <v>-89425.078043704445</v>
      </c>
      <c r="K396" s="14">
        <f t="shared" si="9"/>
        <v>147849.46236559137</v>
      </c>
      <c r="L396" s="36" t="str">
        <v>Rdz</v>
      </c>
    </row>
    <row r="398" spans="1:12" s="25" customFormat="1">
      <c r="A398" s="26" t="s">
        <v>108</v>
      </c>
    </row>
    <row r="399" spans="1:12" s="47" customFormat="1">
      <c r="A399" s="47" t="s">
        <v>109</v>
      </c>
    </row>
    <row r="400" spans="1:12">
      <c r="A400" s="79" t="s">
        <v>110</v>
      </c>
      <c r="B400" s="4">
        <f>0</f>
        <v>0</v>
      </c>
      <c r="C400" t="str">
        <f t="array" ref="C400:C405">H216:H221</f>
        <v>Dax</v>
      </c>
      <c r="E400" s="79" t="s">
        <v>112</v>
      </c>
      <c r="F400" s="4">
        <f>0</f>
        <v>0</v>
      </c>
      <c r="G400" t="str">
        <f t="array" ref="G400:G405">H171:H176</f>
        <v>Dcx</v>
      </c>
      <c r="I400" s="79" t="s">
        <v>114</v>
      </c>
      <c r="J400" s="41">
        <v>0</v>
      </c>
      <c r="K400" t="str">
        <f t="array" ref="K400:K405">H143:H148</f>
        <v>dfx</v>
      </c>
    </row>
    <row r="401" spans="1:11">
      <c r="A401" s="79"/>
      <c r="B401" s="39">
        <f>-0.5*B20*B14</f>
        <v>-118.575</v>
      </c>
      <c r="C401" t="str">
        <v>Day</v>
      </c>
      <c r="E401" s="79"/>
      <c r="F401" s="39">
        <f>-0.5*B19*B17</f>
        <v>-31.620000000000005</v>
      </c>
      <c r="G401" t="str">
        <v>Dcy</v>
      </c>
      <c r="I401" s="79"/>
      <c r="J401" s="41">
        <v>0</v>
      </c>
      <c r="K401" t="str">
        <v>dfy</v>
      </c>
    </row>
    <row r="402" spans="1:11">
      <c r="A402" s="79"/>
      <c r="B402" s="4">
        <f>-B20*B14^2/12</f>
        <v>-122.52750000000002</v>
      </c>
      <c r="C402" t="str">
        <v>Raz</v>
      </c>
      <c r="E402" s="79"/>
      <c r="F402" s="4">
        <f>-B19*B17^2/12</f>
        <v>-13.069600000000003</v>
      </c>
      <c r="G402" t="str">
        <v>Rcz</v>
      </c>
      <c r="I402" s="79"/>
      <c r="J402" s="41">
        <v>0</v>
      </c>
      <c r="K402" t="str">
        <v>rfz</v>
      </c>
    </row>
    <row r="403" spans="1:11">
      <c r="A403" s="79"/>
      <c r="B403" s="4">
        <v>0</v>
      </c>
      <c r="C403" t="str">
        <v>Dbx</v>
      </c>
      <c r="E403" s="79"/>
      <c r="F403" s="14">
        <v>0</v>
      </c>
      <c r="G403" s="49" t="str">
        <v>Ddx</v>
      </c>
      <c r="I403" s="79"/>
      <c r="J403" s="41">
        <v>0</v>
      </c>
      <c r="K403" t="str">
        <v>dcx</v>
      </c>
    </row>
    <row r="404" spans="1:11">
      <c r="A404" s="79"/>
      <c r="B404" s="39">
        <f>B401</f>
        <v>-118.575</v>
      </c>
      <c r="C404" t="str">
        <v>Dby</v>
      </c>
      <c r="E404" s="79"/>
      <c r="F404" s="39">
        <f>F401</f>
        <v>-31.620000000000005</v>
      </c>
      <c r="G404" t="str">
        <v>Ddy</v>
      </c>
      <c r="I404" s="79"/>
      <c r="J404" s="41">
        <v>0</v>
      </c>
      <c r="K404" t="str">
        <v>dcy</v>
      </c>
    </row>
    <row r="405" spans="1:11">
      <c r="A405" s="79"/>
      <c r="B405" s="4">
        <f>-B402</f>
        <v>122.52750000000002</v>
      </c>
      <c r="C405" t="str">
        <v>Rbz</v>
      </c>
      <c r="E405" s="79"/>
      <c r="F405" s="4">
        <f>-F402</f>
        <v>13.069600000000003</v>
      </c>
      <c r="G405" t="str">
        <v>Rdz</v>
      </c>
      <c r="I405" s="79"/>
      <c r="J405" s="41">
        <f>-J402</f>
        <v>0</v>
      </c>
      <c r="K405" t="str">
        <v>rcz</v>
      </c>
    </row>
    <row r="407" spans="1:11">
      <c r="A407" s="79" t="s">
        <v>111</v>
      </c>
      <c r="B407" s="4">
        <f>0</f>
        <v>0</v>
      </c>
      <c r="C407" t="str">
        <f t="array" ref="C407:C412">H162:H167</f>
        <v>Dbx</v>
      </c>
      <c r="E407" s="79" t="s">
        <v>113</v>
      </c>
      <c r="F407" s="4">
        <f>0</f>
        <v>0</v>
      </c>
      <c r="G407" t="str">
        <f t="array" ref="G407:G412">H180:H185</f>
        <v>Dex</v>
      </c>
    </row>
    <row r="408" spans="1:11">
      <c r="A408" s="79"/>
      <c r="B408" s="39">
        <f>-0.5*B19*B14</f>
        <v>-79.05</v>
      </c>
      <c r="C408" t="str">
        <v>Dby</v>
      </c>
      <c r="E408" s="79"/>
      <c r="F408" s="39">
        <f>-0.5*B21*B16</f>
        <v>-27.6675</v>
      </c>
      <c r="G408" t="str">
        <v>Dey</v>
      </c>
    </row>
    <row r="409" spans="1:11">
      <c r="A409" s="79"/>
      <c r="B409" s="4">
        <f>-B19*B14^2/12</f>
        <v>-81.685000000000016</v>
      </c>
      <c r="C409" t="str">
        <v>Rbz</v>
      </c>
      <c r="E409" s="79"/>
      <c r="F409" s="39">
        <f>-B21*B16^2/12</f>
        <v>-20.012824999999999</v>
      </c>
      <c r="G409" t="str">
        <v>Rez</v>
      </c>
    </row>
    <row r="410" spans="1:11">
      <c r="A410" s="79"/>
      <c r="B410" s="4">
        <v>0</v>
      </c>
      <c r="C410" t="str">
        <v>Dcx</v>
      </c>
      <c r="E410" s="79"/>
      <c r="F410" s="4">
        <f>B31</f>
        <v>0</v>
      </c>
      <c r="G410" t="str">
        <v>Dbx</v>
      </c>
    </row>
    <row r="411" spans="1:11">
      <c r="A411" s="79"/>
      <c r="B411" s="39">
        <f>B408</f>
        <v>-79.05</v>
      </c>
      <c r="C411" t="str">
        <v>Dcy</v>
      </c>
      <c r="E411" s="79"/>
      <c r="F411" s="39">
        <f>F408</f>
        <v>-27.6675</v>
      </c>
      <c r="G411" t="str">
        <v>Dby</v>
      </c>
    </row>
    <row r="412" spans="1:11">
      <c r="A412" s="79"/>
      <c r="B412" s="4">
        <f>-B409</f>
        <v>81.685000000000016</v>
      </c>
      <c r="C412" t="str">
        <v>Rcz</v>
      </c>
      <c r="E412" s="79"/>
      <c r="F412" s="39">
        <f>-F409</f>
        <v>20.012824999999999</v>
      </c>
      <c r="G412" t="str">
        <v>Rbz</v>
      </c>
    </row>
    <row r="414" spans="1:11" s="47" customFormat="1">
      <c r="A414" s="47" t="s">
        <v>115</v>
      </c>
    </row>
    <row r="415" spans="1:11" ht="15.75">
      <c r="A415" s="43" t="s">
        <v>116</v>
      </c>
      <c r="B415" s="44" t="s">
        <v>117</v>
      </c>
      <c r="C415" s="43" t="s">
        <v>118</v>
      </c>
      <c r="D415" s="43" t="s">
        <v>119</v>
      </c>
      <c r="E415" s="42" t="s">
        <v>120</v>
      </c>
    </row>
    <row r="417" spans="1:10" ht="15.75" customHeight="1">
      <c r="A417" s="86" t="s">
        <v>121</v>
      </c>
      <c r="B417" s="4">
        <f t="array" ref="B417:G422">B201:G206</f>
        <v>1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78" t="s">
        <v>94</v>
      </c>
      <c r="I417" s="4">
        <f t="array" ref="I417:I422">B400:B405</f>
        <v>0</v>
      </c>
      <c r="J417" t="str">
        <f t="array" ref="J417:J422">C400:C405</f>
        <v>Dax</v>
      </c>
    </row>
    <row r="418" spans="1:10">
      <c r="A418" s="86"/>
      <c r="B418" s="4">
        <v>0</v>
      </c>
      <c r="C418" s="4">
        <v>1</v>
      </c>
      <c r="D418" s="4">
        <v>0</v>
      </c>
      <c r="E418" s="4">
        <v>0</v>
      </c>
      <c r="F418" s="4">
        <v>0</v>
      </c>
      <c r="G418" s="4">
        <v>0</v>
      </c>
      <c r="H418" s="78"/>
      <c r="I418" s="4">
        <v>-118.575</v>
      </c>
      <c r="J418" t="str">
        <v>Day</v>
      </c>
    </row>
    <row r="419" spans="1:10">
      <c r="A419" s="86"/>
      <c r="B419" s="4">
        <v>0</v>
      </c>
      <c r="C419" s="4">
        <v>0</v>
      </c>
      <c r="D419" s="4">
        <v>1</v>
      </c>
      <c r="E419" s="4">
        <v>0</v>
      </c>
      <c r="F419" s="4">
        <v>0</v>
      </c>
      <c r="G419" s="4">
        <v>0</v>
      </c>
      <c r="H419" s="78"/>
      <c r="I419" s="4">
        <v>-122.52750000000002</v>
      </c>
      <c r="J419" t="str">
        <v>Raz</v>
      </c>
    </row>
    <row r="420" spans="1:10">
      <c r="A420" s="86"/>
      <c r="B420" s="4">
        <v>0</v>
      </c>
      <c r="C420" s="4">
        <v>0</v>
      </c>
      <c r="D420" s="4">
        <v>0</v>
      </c>
      <c r="E420" s="4">
        <v>1</v>
      </c>
      <c r="F420" s="4">
        <v>0</v>
      </c>
      <c r="G420" s="4">
        <v>0</v>
      </c>
      <c r="H420" s="78"/>
      <c r="I420" s="4">
        <v>0</v>
      </c>
      <c r="J420" t="str">
        <v>Dbx</v>
      </c>
    </row>
    <row r="421" spans="1:10">
      <c r="A421" s="86"/>
      <c r="B421" s="4">
        <v>0</v>
      </c>
      <c r="C421" s="4">
        <v>0</v>
      </c>
      <c r="D421" s="4">
        <v>0</v>
      </c>
      <c r="E421" s="4">
        <v>0</v>
      </c>
      <c r="F421" s="4">
        <v>1</v>
      </c>
      <c r="G421" s="4">
        <v>0</v>
      </c>
      <c r="H421" s="78"/>
      <c r="I421" s="4">
        <v>-118.575</v>
      </c>
      <c r="J421" t="str">
        <v>Dby</v>
      </c>
    </row>
    <row r="422" spans="1:10">
      <c r="A422" s="86"/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1</v>
      </c>
      <c r="H422" s="78"/>
      <c r="I422" s="4">
        <v>122.52750000000002</v>
      </c>
      <c r="J422" t="str">
        <v>Rbz</v>
      </c>
    </row>
    <row r="424" spans="1:10">
      <c r="A424" s="84" t="s">
        <v>121</v>
      </c>
      <c r="B424" s="45">
        <f t="array" ref="B424:B429">MMULT(B417:G422,I417:I422)</f>
        <v>0</v>
      </c>
      <c r="C424" s="46" t="str">
        <f>J417</f>
        <v>Dax</v>
      </c>
    </row>
    <row r="425" spans="1:10">
      <c r="A425" s="84"/>
      <c r="B425" s="45">
        <v>-118.575</v>
      </c>
      <c r="C425" s="46" t="str">
        <f t="shared" ref="C425:C429" si="10">J418</f>
        <v>Day</v>
      </c>
    </row>
    <row r="426" spans="1:10">
      <c r="A426" s="84"/>
      <c r="B426" s="45">
        <v>-122.52750000000002</v>
      </c>
      <c r="C426" s="46" t="str">
        <f t="shared" si="10"/>
        <v>Raz</v>
      </c>
    </row>
    <row r="427" spans="1:10">
      <c r="A427" s="84"/>
      <c r="B427" s="45">
        <v>0</v>
      </c>
      <c r="C427" s="46" t="str">
        <f t="shared" si="10"/>
        <v>Dbx</v>
      </c>
    </row>
    <row r="428" spans="1:10">
      <c r="A428" s="84"/>
      <c r="B428" s="45">
        <v>-118.575</v>
      </c>
      <c r="C428" s="46" t="str">
        <f t="shared" si="10"/>
        <v>Dby</v>
      </c>
    </row>
    <row r="429" spans="1:10">
      <c r="A429" s="84"/>
      <c r="B429" s="45">
        <v>122.52750000000002</v>
      </c>
      <c r="C429" s="46" t="str">
        <f t="shared" si="10"/>
        <v>Rbz</v>
      </c>
    </row>
    <row r="431" spans="1:10" ht="15.75" customHeight="1">
      <c r="A431" s="86" t="s">
        <v>122</v>
      </c>
      <c r="B431" s="4">
        <f t="array" ref="B431:G436">B225:G230</f>
        <v>1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78" t="s">
        <v>94</v>
      </c>
      <c r="I431" s="4">
        <f t="array" ref="I431:I436">B407:B412</f>
        <v>0</v>
      </c>
      <c r="J431" t="str">
        <f t="array" ref="J431:J436">C407:C412</f>
        <v>Dbx</v>
      </c>
    </row>
    <row r="432" spans="1:10">
      <c r="A432" s="86"/>
      <c r="B432" s="4">
        <v>0</v>
      </c>
      <c r="C432" s="4">
        <v>1</v>
      </c>
      <c r="D432" s="4">
        <v>0</v>
      </c>
      <c r="E432" s="4">
        <v>0</v>
      </c>
      <c r="F432" s="4">
        <v>0</v>
      </c>
      <c r="G432" s="4">
        <v>0</v>
      </c>
      <c r="H432" s="78"/>
      <c r="I432" s="4">
        <v>-79.05</v>
      </c>
      <c r="J432" t="str">
        <v>Dby</v>
      </c>
    </row>
    <row r="433" spans="1:10">
      <c r="A433" s="86"/>
      <c r="B433" s="4">
        <v>0</v>
      </c>
      <c r="C433" s="4">
        <v>0</v>
      </c>
      <c r="D433" s="4">
        <v>1</v>
      </c>
      <c r="E433" s="4">
        <v>0</v>
      </c>
      <c r="F433" s="4">
        <v>0</v>
      </c>
      <c r="G433" s="4">
        <v>0</v>
      </c>
      <c r="H433" s="78"/>
      <c r="I433" s="4">
        <v>-81.685000000000016</v>
      </c>
      <c r="J433" t="str">
        <v>Rbz</v>
      </c>
    </row>
    <row r="434" spans="1:10">
      <c r="A434" s="86"/>
      <c r="B434" s="4">
        <v>0</v>
      </c>
      <c r="C434" s="4">
        <v>0</v>
      </c>
      <c r="D434" s="4">
        <v>0</v>
      </c>
      <c r="E434" s="4">
        <v>1</v>
      </c>
      <c r="F434" s="4">
        <v>0</v>
      </c>
      <c r="G434" s="4">
        <v>0</v>
      </c>
      <c r="H434" s="78"/>
      <c r="I434" s="4">
        <v>0</v>
      </c>
      <c r="J434" t="str">
        <v>Dcx</v>
      </c>
    </row>
    <row r="435" spans="1:10">
      <c r="A435" s="86"/>
      <c r="B435" s="4">
        <v>0</v>
      </c>
      <c r="C435" s="4">
        <v>0</v>
      </c>
      <c r="D435" s="4">
        <v>0</v>
      </c>
      <c r="E435" s="4">
        <v>0</v>
      </c>
      <c r="F435" s="4">
        <v>1</v>
      </c>
      <c r="G435" s="4">
        <v>0</v>
      </c>
      <c r="H435" s="78"/>
      <c r="I435" s="4">
        <v>-79.05</v>
      </c>
      <c r="J435" t="str">
        <v>Dcy</v>
      </c>
    </row>
    <row r="436" spans="1:10">
      <c r="A436" s="86"/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1</v>
      </c>
      <c r="H436" s="78"/>
      <c r="I436" s="4">
        <v>81.685000000000016</v>
      </c>
      <c r="J436" t="str">
        <v>Rcz</v>
      </c>
    </row>
    <row r="438" spans="1:10">
      <c r="A438" s="84" t="s">
        <v>122</v>
      </c>
      <c r="B438" s="45">
        <f t="array" ref="B438:B443">MMULT(B431:G436,I431:I436)</f>
        <v>0</v>
      </c>
      <c r="C438" s="46" t="str">
        <f>J431</f>
        <v>Dbx</v>
      </c>
    </row>
    <row r="439" spans="1:10">
      <c r="A439" s="84"/>
      <c r="B439" s="45">
        <v>-79.05</v>
      </c>
      <c r="C439" s="46" t="str">
        <f t="shared" ref="C439:C443" si="11">J432</f>
        <v>Dby</v>
      </c>
    </row>
    <row r="440" spans="1:10">
      <c r="A440" s="84"/>
      <c r="B440" s="45">
        <v>-81.685000000000016</v>
      </c>
      <c r="C440" s="46" t="str">
        <f t="shared" si="11"/>
        <v>Rbz</v>
      </c>
    </row>
    <row r="441" spans="1:10">
      <c r="A441" s="84"/>
      <c r="B441" s="45">
        <v>0</v>
      </c>
      <c r="C441" s="46" t="str">
        <f t="shared" si="11"/>
        <v>Dcx</v>
      </c>
    </row>
    <row r="442" spans="1:10">
      <c r="A442" s="84"/>
      <c r="B442" s="45">
        <v>-79.05</v>
      </c>
      <c r="C442" s="46" t="str">
        <f t="shared" si="11"/>
        <v>Dcy</v>
      </c>
    </row>
    <row r="443" spans="1:10">
      <c r="A443" s="84"/>
      <c r="B443" s="45">
        <v>81.685000000000016</v>
      </c>
      <c r="C443" s="46" t="str">
        <f t="shared" si="11"/>
        <v>Rcz</v>
      </c>
    </row>
    <row r="445" spans="1:10" ht="15.75" customHeight="1">
      <c r="A445" s="86" t="s">
        <v>123</v>
      </c>
      <c r="B445" s="4">
        <f t="array" ref="B445:G450">B249:G254</f>
        <v>1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78" t="s">
        <v>94</v>
      </c>
      <c r="I445" s="4">
        <f t="array" ref="I445:I450">F400:F405</f>
        <v>0</v>
      </c>
      <c r="J445" t="str">
        <f t="array" ref="J445:J450">G400:G405</f>
        <v>Dcx</v>
      </c>
    </row>
    <row r="446" spans="1:10">
      <c r="A446" s="86"/>
      <c r="B446" s="4">
        <v>0</v>
      </c>
      <c r="C446" s="4">
        <v>1</v>
      </c>
      <c r="D446" s="4">
        <v>0</v>
      </c>
      <c r="E446" s="4">
        <v>0</v>
      </c>
      <c r="F446" s="4">
        <v>0</v>
      </c>
      <c r="G446" s="4">
        <v>0</v>
      </c>
      <c r="H446" s="78"/>
      <c r="I446" s="4">
        <v>-31.620000000000005</v>
      </c>
      <c r="J446" t="str">
        <v>Dcy</v>
      </c>
    </row>
    <row r="447" spans="1:10">
      <c r="A447" s="86"/>
      <c r="B447" s="4">
        <v>0</v>
      </c>
      <c r="C447" s="4">
        <v>0</v>
      </c>
      <c r="D447" s="4">
        <v>1</v>
      </c>
      <c r="E447" s="4">
        <v>0</v>
      </c>
      <c r="F447" s="4">
        <v>0</v>
      </c>
      <c r="G447" s="4">
        <v>0</v>
      </c>
      <c r="H447" s="78"/>
      <c r="I447" s="4">
        <v>-13.069600000000003</v>
      </c>
      <c r="J447" t="str">
        <v>Rcz</v>
      </c>
    </row>
    <row r="448" spans="1:10">
      <c r="A448" s="86"/>
      <c r="B448" s="4">
        <v>0</v>
      </c>
      <c r="C448" s="4">
        <v>0</v>
      </c>
      <c r="D448" s="4">
        <v>0</v>
      </c>
      <c r="E448" s="4">
        <v>1</v>
      </c>
      <c r="F448" s="4">
        <v>0</v>
      </c>
      <c r="G448" s="4">
        <v>0</v>
      </c>
      <c r="H448" s="78"/>
      <c r="I448" s="4">
        <v>0</v>
      </c>
      <c r="J448" t="str">
        <v>Ddx</v>
      </c>
    </row>
    <row r="449" spans="1:10">
      <c r="A449" s="86"/>
      <c r="B449" s="4">
        <v>0</v>
      </c>
      <c r="C449" s="4">
        <v>0</v>
      </c>
      <c r="D449" s="4">
        <v>0</v>
      </c>
      <c r="E449" s="4">
        <v>0</v>
      </c>
      <c r="F449" s="4">
        <v>1</v>
      </c>
      <c r="G449" s="4">
        <v>0</v>
      </c>
      <c r="H449" s="78"/>
      <c r="I449" s="4">
        <v>-31.620000000000005</v>
      </c>
      <c r="J449" t="str">
        <v>Ddy</v>
      </c>
    </row>
    <row r="450" spans="1:10">
      <c r="A450" s="86"/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1</v>
      </c>
      <c r="H450" s="78"/>
      <c r="I450" s="4">
        <v>13.069600000000003</v>
      </c>
      <c r="J450" t="str">
        <v>Rdz</v>
      </c>
    </row>
    <row r="452" spans="1:10">
      <c r="A452" s="84" t="s">
        <v>123</v>
      </c>
      <c r="B452" s="45">
        <f t="array" ref="B452:B457">MMULT(B445:G450,I445:I450)</f>
        <v>0</v>
      </c>
      <c r="C452" s="46" t="str">
        <f>J445</f>
        <v>Dcx</v>
      </c>
    </row>
    <row r="453" spans="1:10">
      <c r="A453" s="84"/>
      <c r="B453" s="45">
        <v>-31.620000000000005</v>
      </c>
      <c r="C453" s="46" t="str">
        <f t="shared" ref="C453:C457" si="12">J446</f>
        <v>Dcy</v>
      </c>
    </row>
    <row r="454" spans="1:10">
      <c r="A454" s="84"/>
      <c r="B454" s="45">
        <v>-13.069600000000003</v>
      </c>
      <c r="C454" s="46" t="str">
        <f t="shared" si="12"/>
        <v>Rcz</v>
      </c>
    </row>
    <row r="455" spans="1:10">
      <c r="A455" s="84"/>
      <c r="B455" s="45">
        <v>0</v>
      </c>
      <c r="C455" s="46" t="str">
        <f t="shared" si="12"/>
        <v>Ddx</v>
      </c>
    </row>
    <row r="456" spans="1:10">
      <c r="A456" s="84"/>
      <c r="B456" s="45">
        <v>-31.620000000000005</v>
      </c>
      <c r="C456" s="46" t="str">
        <f t="shared" si="12"/>
        <v>Ddy</v>
      </c>
    </row>
    <row r="457" spans="1:10">
      <c r="A457" s="84"/>
      <c r="B457" s="45">
        <v>13.069600000000003</v>
      </c>
      <c r="C457" s="46" t="str">
        <f t="shared" si="12"/>
        <v>Rdz</v>
      </c>
    </row>
    <row r="459" spans="1:10" ht="15.75" customHeight="1">
      <c r="A459" s="86" t="s">
        <v>124</v>
      </c>
      <c r="B459" s="4">
        <f t="array" ref="B459:G464">B273:G278</f>
        <v>6.1257422745431001E-17</v>
      </c>
      <c r="C459" s="4">
        <v>-1</v>
      </c>
      <c r="D459" s="4">
        <v>0</v>
      </c>
      <c r="E459" s="4">
        <v>0</v>
      </c>
      <c r="F459" s="4">
        <v>0</v>
      </c>
      <c r="G459" s="4">
        <v>0</v>
      </c>
      <c r="H459" s="78" t="s">
        <v>94</v>
      </c>
      <c r="I459" s="4">
        <f t="array" ref="I459:I464">F407:F412</f>
        <v>0</v>
      </c>
      <c r="J459" t="str">
        <f t="array" ref="J459:J464">G407:G412</f>
        <v>Dex</v>
      </c>
    </row>
    <row r="460" spans="1:10">
      <c r="A460" s="86"/>
      <c r="B460" s="4">
        <v>1</v>
      </c>
      <c r="C460" s="4">
        <v>6.1257422745431001E-17</v>
      </c>
      <c r="D460" s="4">
        <v>0</v>
      </c>
      <c r="E460" s="4">
        <v>0</v>
      </c>
      <c r="F460" s="4">
        <v>0</v>
      </c>
      <c r="G460" s="4">
        <v>0</v>
      </c>
      <c r="H460" s="78"/>
      <c r="I460" s="4">
        <v>-27.6675</v>
      </c>
      <c r="J460" t="str">
        <v>Dey</v>
      </c>
    </row>
    <row r="461" spans="1:10">
      <c r="A461" s="86"/>
      <c r="B461" s="4">
        <v>0</v>
      </c>
      <c r="C461" s="4">
        <v>0</v>
      </c>
      <c r="D461" s="4">
        <v>1</v>
      </c>
      <c r="E461" s="4">
        <v>0</v>
      </c>
      <c r="F461" s="4">
        <v>0</v>
      </c>
      <c r="G461" s="4">
        <v>0</v>
      </c>
      <c r="H461" s="78"/>
      <c r="I461" s="4">
        <v>-20.012824999999999</v>
      </c>
      <c r="J461" t="str">
        <v>Rez</v>
      </c>
    </row>
    <row r="462" spans="1:10">
      <c r="A462" s="86"/>
      <c r="B462" s="4">
        <v>0</v>
      </c>
      <c r="C462" s="4">
        <v>0</v>
      </c>
      <c r="D462" s="4">
        <v>0</v>
      </c>
      <c r="E462" s="4">
        <v>6.1257422745431001E-17</v>
      </c>
      <c r="F462" s="4">
        <v>-1</v>
      </c>
      <c r="G462" s="4">
        <v>0</v>
      </c>
      <c r="H462" s="78"/>
      <c r="I462" s="4">
        <v>0</v>
      </c>
      <c r="J462" t="str">
        <v>Dbx</v>
      </c>
    </row>
    <row r="463" spans="1:10">
      <c r="A463" s="86"/>
      <c r="B463" s="4">
        <v>0</v>
      </c>
      <c r="C463" s="4">
        <v>0</v>
      </c>
      <c r="D463" s="4">
        <v>0</v>
      </c>
      <c r="E463" s="4">
        <v>1</v>
      </c>
      <c r="F463" s="4">
        <v>6.1257422745431001E-17</v>
      </c>
      <c r="G463" s="4">
        <v>0</v>
      </c>
      <c r="H463" s="78"/>
      <c r="I463" s="4">
        <v>-27.6675</v>
      </c>
      <c r="J463" t="str">
        <v>Dby</v>
      </c>
    </row>
    <row r="464" spans="1:10">
      <c r="A464" s="86"/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1</v>
      </c>
      <c r="H464" s="78"/>
      <c r="I464" s="4">
        <v>20.012824999999999</v>
      </c>
      <c r="J464" t="str">
        <v>Rbz</v>
      </c>
    </row>
    <row r="466" spans="1:10">
      <c r="A466" s="84" t="s">
        <v>124</v>
      </c>
      <c r="B466" s="45">
        <f t="array" ref="B466:B471">MMULT(B459:G464,I459:I464)</f>
        <v>27.6675</v>
      </c>
      <c r="C466" s="46" t="str">
        <f>J459</f>
        <v>Dex</v>
      </c>
    </row>
    <row r="467" spans="1:10">
      <c r="A467" s="84"/>
      <c r="B467" s="45">
        <v>-1.6948397438092123E-15</v>
      </c>
      <c r="C467" s="46" t="str">
        <f t="shared" ref="C467:C471" si="13">J460</f>
        <v>Dey</v>
      </c>
    </row>
    <row r="468" spans="1:10">
      <c r="A468" s="84"/>
      <c r="B468" s="45">
        <v>-20.012824999999999</v>
      </c>
      <c r="C468" s="46" t="str">
        <f t="shared" si="13"/>
        <v>Rez</v>
      </c>
    </row>
    <row r="469" spans="1:10">
      <c r="A469" s="84"/>
      <c r="B469" s="45">
        <v>27.6675</v>
      </c>
      <c r="C469" s="46" t="str">
        <f t="shared" si="13"/>
        <v>Dbx</v>
      </c>
    </row>
    <row r="470" spans="1:10">
      <c r="A470" s="84"/>
      <c r="B470" s="45">
        <v>-1.6948397438092123E-15</v>
      </c>
      <c r="C470" s="46" t="str">
        <f t="shared" si="13"/>
        <v>Dby</v>
      </c>
    </row>
    <row r="471" spans="1:10">
      <c r="A471" s="84"/>
      <c r="B471" s="45">
        <v>20.012824999999999</v>
      </c>
      <c r="C471" s="46" t="str">
        <f t="shared" si="13"/>
        <v>Rbz</v>
      </c>
    </row>
    <row r="473" spans="1:10" ht="15.75" customHeight="1">
      <c r="A473" s="86" t="s">
        <v>125</v>
      </c>
      <c r="B473" s="4">
        <f t="array" ref="B473:G478">B297:G302</f>
        <v>6.1257422745431001E-17</v>
      </c>
      <c r="C473" s="4">
        <v>-1</v>
      </c>
      <c r="D473" s="4">
        <v>0</v>
      </c>
      <c r="E473" s="4">
        <v>0</v>
      </c>
      <c r="F473" s="4">
        <v>0</v>
      </c>
      <c r="G473" s="4">
        <v>0</v>
      </c>
      <c r="H473" s="78" t="s">
        <v>94</v>
      </c>
      <c r="I473" s="4">
        <f t="array" ref="I473:I478">J400:J405</f>
        <v>0</v>
      </c>
      <c r="J473" t="str">
        <f t="array" ref="J473:J478">K400:K405</f>
        <v>dfx</v>
      </c>
    </row>
    <row r="474" spans="1:10">
      <c r="A474" s="86"/>
      <c r="B474" s="4">
        <v>1</v>
      </c>
      <c r="C474" s="4">
        <v>6.1257422745431001E-17</v>
      </c>
      <c r="D474" s="4">
        <v>0</v>
      </c>
      <c r="E474" s="4">
        <v>0</v>
      </c>
      <c r="F474" s="4">
        <v>0</v>
      </c>
      <c r="G474" s="4">
        <v>0</v>
      </c>
      <c r="H474" s="78"/>
      <c r="I474" s="4">
        <v>0</v>
      </c>
      <c r="J474" t="str">
        <v>dfy</v>
      </c>
    </row>
    <row r="475" spans="1:10">
      <c r="A475" s="86"/>
      <c r="B475" s="4">
        <v>0</v>
      </c>
      <c r="C475" s="4">
        <v>0</v>
      </c>
      <c r="D475" s="4">
        <v>1</v>
      </c>
      <c r="E475" s="4">
        <v>0</v>
      </c>
      <c r="F475" s="4">
        <v>0</v>
      </c>
      <c r="G475" s="4">
        <v>0</v>
      </c>
      <c r="H475" s="78"/>
      <c r="I475" s="4">
        <v>0</v>
      </c>
      <c r="J475" t="str">
        <v>rfz</v>
      </c>
    </row>
    <row r="476" spans="1:10">
      <c r="A476" s="86"/>
      <c r="B476" s="4">
        <v>0</v>
      </c>
      <c r="C476" s="4">
        <v>0</v>
      </c>
      <c r="D476" s="4">
        <v>0</v>
      </c>
      <c r="E476" s="4">
        <v>6.1257422745431001E-17</v>
      </c>
      <c r="F476" s="4">
        <v>-1</v>
      </c>
      <c r="G476" s="4">
        <v>0</v>
      </c>
      <c r="H476" s="78"/>
      <c r="I476" s="4">
        <v>0</v>
      </c>
      <c r="J476" t="str">
        <v>dcx</v>
      </c>
    </row>
    <row r="477" spans="1:10">
      <c r="A477" s="86"/>
      <c r="B477" s="4">
        <v>0</v>
      </c>
      <c r="C477" s="4">
        <v>0</v>
      </c>
      <c r="D477" s="4">
        <v>0</v>
      </c>
      <c r="E477" s="4">
        <v>1</v>
      </c>
      <c r="F477" s="4">
        <v>6.1257422745431001E-17</v>
      </c>
      <c r="G477" s="4">
        <v>0</v>
      </c>
      <c r="H477" s="78"/>
      <c r="I477" s="4">
        <v>0</v>
      </c>
      <c r="J477" t="str">
        <v>dcy</v>
      </c>
    </row>
    <row r="478" spans="1:10">
      <c r="A478" s="86"/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1</v>
      </c>
      <c r="H478" s="78"/>
      <c r="I478" s="4">
        <v>0</v>
      </c>
      <c r="J478" t="str">
        <v>rcz</v>
      </c>
    </row>
    <row r="480" spans="1:10">
      <c r="A480" s="84" t="s">
        <v>125</v>
      </c>
      <c r="B480" s="45">
        <f t="array" ref="B480:B485">MMULT(B473:G478,I473:I478)</f>
        <v>0</v>
      </c>
      <c r="C480" s="46" t="str">
        <f>J473</f>
        <v>dfx</v>
      </c>
    </row>
    <row r="481" spans="1:4">
      <c r="A481" s="84"/>
      <c r="B481" s="45">
        <v>0</v>
      </c>
      <c r="C481" s="46" t="str">
        <f t="shared" ref="C481:C485" si="14">J474</f>
        <v>dfy</v>
      </c>
    </row>
    <row r="482" spans="1:4">
      <c r="A482" s="84"/>
      <c r="B482" s="45">
        <v>0</v>
      </c>
      <c r="C482" s="46" t="str">
        <f t="shared" si="14"/>
        <v>rfz</v>
      </c>
    </row>
    <row r="483" spans="1:4">
      <c r="A483" s="84"/>
      <c r="B483" s="45">
        <v>0</v>
      </c>
      <c r="C483" s="46" t="str">
        <f t="shared" si="14"/>
        <v>dcx</v>
      </c>
    </row>
    <row r="484" spans="1:4">
      <c r="A484" s="84"/>
      <c r="B484" s="45">
        <v>0</v>
      </c>
      <c r="C484" s="46" t="str">
        <f t="shared" si="14"/>
        <v>dcy</v>
      </c>
    </row>
    <row r="485" spans="1:4">
      <c r="A485" s="84"/>
      <c r="B485" s="45">
        <v>0</v>
      </c>
      <c r="C485" s="46" t="str">
        <f t="shared" si="14"/>
        <v>rcz</v>
      </c>
    </row>
    <row r="487" spans="1:4" s="47" customFormat="1">
      <c r="A487" s="47" t="s">
        <v>126</v>
      </c>
    </row>
    <row r="489" spans="1:4">
      <c r="A489" s="84" t="s">
        <v>127</v>
      </c>
      <c r="B489" s="39">
        <f>B426</f>
        <v>-122.52750000000002</v>
      </c>
      <c r="C489" s="36" t="str">
        <f t="array" ref="C489:C498">L387:L396</f>
        <v>Raz</v>
      </c>
      <c r="D489" t="s">
        <v>128</v>
      </c>
    </row>
    <row r="490" spans="1:4">
      <c r="A490" s="84"/>
      <c r="B490" s="39">
        <f>B427+B438+B469</f>
        <v>27.6675</v>
      </c>
      <c r="C490" s="36" t="str">
        <v>Dbx</v>
      </c>
      <c r="D490" t="s">
        <v>27</v>
      </c>
    </row>
    <row r="491" spans="1:4">
      <c r="A491" s="84"/>
      <c r="B491" s="39">
        <f>B428+B439+B470</f>
        <v>-197.625</v>
      </c>
      <c r="C491" s="36" t="str">
        <v>Dby</v>
      </c>
      <c r="D491" t="s">
        <v>27</v>
      </c>
    </row>
    <row r="492" spans="1:4">
      <c r="A492" s="84"/>
      <c r="B492" s="39">
        <f>B429+B440+B471</f>
        <v>60.855325000000001</v>
      </c>
      <c r="C492" s="36" t="str">
        <v>Rbz</v>
      </c>
      <c r="D492" t="s">
        <v>128</v>
      </c>
    </row>
    <row r="493" spans="1:4">
      <c r="A493" s="84"/>
      <c r="B493" s="39">
        <f>B441+B452+B483</f>
        <v>0</v>
      </c>
      <c r="C493" s="36" t="str">
        <v>Dcx</v>
      </c>
      <c r="D493" t="s">
        <v>27</v>
      </c>
    </row>
    <row r="494" spans="1:4">
      <c r="A494" s="84"/>
      <c r="B494" s="39">
        <f>B442+B453+B484</f>
        <v>-110.67</v>
      </c>
      <c r="C494" s="36" t="str">
        <v>Dcy</v>
      </c>
      <c r="D494" t="s">
        <v>27</v>
      </c>
    </row>
    <row r="495" spans="1:4">
      <c r="A495" s="84"/>
      <c r="B495" s="39">
        <f>B443+B454+B485</f>
        <v>68.615400000000008</v>
      </c>
      <c r="C495" s="36" t="str">
        <v>Rcz</v>
      </c>
      <c r="D495" t="s">
        <v>128</v>
      </c>
    </row>
    <row r="496" spans="1:4">
      <c r="A496" s="48"/>
      <c r="B496" s="39">
        <f>B455</f>
        <v>0</v>
      </c>
      <c r="C496" s="36" t="str">
        <v>Ddx</v>
      </c>
      <c r="D496" t="s">
        <v>27</v>
      </c>
    </row>
    <row r="497" spans="1:4">
      <c r="A497" s="48"/>
      <c r="B497" s="39">
        <f>B456</f>
        <v>-31.620000000000005</v>
      </c>
      <c r="C497" s="36" t="str">
        <v>Ddy</v>
      </c>
      <c r="D497" t="s">
        <v>27</v>
      </c>
    </row>
    <row r="498" spans="1:4">
      <c r="A498" s="48"/>
      <c r="B498" s="39">
        <f>B457</f>
        <v>13.069600000000003</v>
      </c>
      <c r="C498" s="36" t="str">
        <v>Rdz</v>
      </c>
      <c r="D498" t="s">
        <v>128</v>
      </c>
    </row>
    <row r="500" spans="1:4" s="47" customFormat="1">
      <c r="A500" s="47" t="s">
        <v>129</v>
      </c>
    </row>
    <row r="502" spans="1:4">
      <c r="A502" s="84" t="s">
        <v>130</v>
      </c>
      <c r="B502" s="39">
        <v>0</v>
      </c>
      <c r="C502" s="36" t="str">
        <f t="array" ref="C502:C511">C489:C498</f>
        <v>Raz</v>
      </c>
      <c r="D502" t="s">
        <v>128</v>
      </c>
    </row>
    <row r="503" spans="1:4">
      <c r="A503" s="84"/>
      <c r="B503" s="39">
        <f>B437+B448+B479</f>
        <v>0</v>
      </c>
      <c r="C503" s="36" t="str">
        <v>Dbx</v>
      </c>
      <c r="D503" t="s">
        <v>27</v>
      </c>
    </row>
    <row r="504" spans="1:4">
      <c r="A504" s="84"/>
      <c r="B504" s="39">
        <f>-B23</f>
        <v>-77.5</v>
      </c>
      <c r="C504" s="36" t="str">
        <v>Dby</v>
      </c>
      <c r="D504" t="s">
        <v>27</v>
      </c>
    </row>
    <row r="505" spans="1:4">
      <c r="A505" s="84"/>
      <c r="B505" s="39">
        <v>0</v>
      </c>
      <c r="C505" s="36" t="str">
        <v>Rbz</v>
      </c>
      <c r="D505" t="s">
        <v>128</v>
      </c>
    </row>
    <row r="506" spans="1:4">
      <c r="A506" s="84"/>
      <c r="B506" s="39">
        <v>0</v>
      </c>
      <c r="C506" s="36" t="str">
        <v>Dcx</v>
      </c>
      <c r="D506" t="s">
        <v>27</v>
      </c>
    </row>
    <row r="507" spans="1:4">
      <c r="A507" s="84"/>
      <c r="B507" s="39">
        <f>-B23</f>
        <v>-77.5</v>
      </c>
      <c r="C507" s="36" t="str">
        <v>Dcy</v>
      </c>
      <c r="D507" t="s">
        <v>27</v>
      </c>
    </row>
    <row r="508" spans="1:4">
      <c r="A508" s="84"/>
      <c r="B508" s="39">
        <v>0</v>
      </c>
      <c r="C508" s="36" t="str">
        <v>Rcz</v>
      </c>
      <c r="D508" t="s">
        <v>128</v>
      </c>
    </row>
    <row r="509" spans="1:4">
      <c r="A509" s="48"/>
      <c r="B509" s="39">
        <f>-B24</f>
        <v>-7.75</v>
      </c>
      <c r="C509" s="36" t="str">
        <v>Ddx</v>
      </c>
      <c r="D509" t="s">
        <v>27</v>
      </c>
    </row>
    <row r="510" spans="1:4">
      <c r="A510" s="48"/>
      <c r="B510" s="39">
        <f>-B22</f>
        <v>-15.5</v>
      </c>
      <c r="C510" s="36" t="str">
        <v>Ddy</v>
      </c>
      <c r="D510" t="s">
        <v>27</v>
      </c>
    </row>
    <row r="511" spans="1:4">
      <c r="A511" s="48"/>
      <c r="B511" s="39">
        <v>0</v>
      </c>
      <c r="C511" s="36" t="str">
        <v>Rdz</v>
      </c>
      <c r="D511" t="s">
        <v>128</v>
      </c>
    </row>
    <row r="513" spans="1:14">
      <c r="A513" s="84" t="s">
        <v>132</v>
      </c>
      <c r="B513" s="39">
        <f t="shared" ref="B513:B522" si="15">B489+B502</f>
        <v>-122.52750000000002</v>
      </c>
      <c r="C513" s="36" t="str">
        <f t="array" ref="C513:C522">C502:C511</f>
        <v>Raz</v>
      </c>
      <c r="D513" t="s">
        <v>128</v>
      </c>
    </row>
    <row r="514" spans="1:14">
      <c r="A514" s="84"/>
      <c r="B514" s="39">
        <f t="shared" si="15"/>
        <v>27.6675</v>
      </c>
      <c r="C514" s="36" t="str">
        <v>Dbx</v>
      </c>
      <c r="D514" t="s">
        <v>27</v>
      </c>
    </row>
    <row r="515" spans="1:14">
      <c r="A515" s="84"/>
      <c r="B515" s="39">
        <f t="shared" si="15"/>
        <v>-275.125</v>
      </c>
      <c r="C515" s="36" t="str">
        <v>Dby</v>
      </c>
      <c r="D515" t="s">
        <v>27</v>
      </c>
    </row>
    <row r="516" spans="1:14">
      <c r="A516" s="84"/>
      <c r="B516" s="39">
        <f t="shared" si="15"/>
        <v>60.855325000000001</v>
      </c>
      <c r="C516" s="36" t="str">
        <v>Rbz</v>
      </c>
      <c r="D516" t="s">
        <v>128</v>
      </c>
    </row>
    <row r="517" spans="1:14">
      <c r="A517" s="84"/>
      <c r="B517" s="39">
        <f t="shared" si="15"/>
        <v>0</v>
      </c>
      <c r="C517" s="36" t="str">
        <v>Dcx</v>
      </c>
      <c r="D517" t="s">
        <v>27</v>
      </c>
    </row>
    <row r="518" spans="1:14">
      <c r="A518" s="84"/>
      <c r="B518" s="39">
        <f t="shared" si="15"/>
        <v>-188.17000000000002</v>
      </c>
      <c r="C518" s="36" t="str">
        <v>Dcy</v>
      </c>
      <c r="D518" t="s">
        <v>27</v>
      </c>
    </row>
    <row r="519" spans="1:14">
      <c r="A519" s="84"/>
      <c r="B519" s="39">
        <f t="shared" si="15"/>
        <v>68.615400000000008</v>
      </c>
      <c r="C519" s="36" t="str">
        <v>Rcz</v>
      </c>
      <c r="D519" t="s">
        <v>128</v>
      </c>
    </row>
    <row r="520" spans="1:14">
      <c r="A520" s="48"/>
      <c r="B520" s="39">
        <f t="shared" si="15"/>
        <v>-7.75</v>
      </c>
      <c r="C520" s="36" t="str">
        <v>Ddx</v>
      </c>
      <c r="D520" t="s">
        <v>27</v>
      </c>
    </row>
    <row r="521" spans="1:14">
      <c r="A521" s="48"/>
      <c r="B521" s="39">
        <f t="shared" si="15"/>
        <v>-47.120000000000005</v>
      </c>
      <c r="C521" s="36" t="str">
        <v>Ddy</v>
      </c>
      <c r="D521" t="s">
        <v>27</v>
      </c>
    </row>
    <row r="522" spans="1:14">
      <c r="A522" s="48"/>
      <c r="B522" s="39">
        <f t="shared" si="15"/>
        <v>13.069600000000003</v>
      </c>
      <c r="C522" s="36" t="str">
        <v>Rdz</v>
      </c>
      <c r="D522" t="s">
        <v>128</v>
      </c>
    </row>
    <row r="524" spans="1:14" s="25" customFormat="1">
      <c r="A524" s="26" t="s">
        <v>133</v>
      </c>
    </row>
    <row r="525" spans="1:14">
      <c r="A525" s="50" t="s">
        <v>134</v>
      </c>
      <c r="B525" s="51" t="s">
        <v>117</v>
      </c>
      <c r="C525" s="50" t="s">
        <v>135</v>
      </c>
      <c r="D525" s="50" t="s">
        <v>94</v>
      </c>
      <c r="E525" s="50" t="s">
        <v>136</v>
      </c>
    </row>
    <row r="526" spans="1:14">
      <c r="A526" s="50" t="s">
        <v>136</v>
      </c>
      <c r="B526" s="51" t="s">
        <v>117</v>
      </c>
      <c r="C526" s="50" t="s">
        <v>137</v>
      </c>
      <c r="D526" s="50" t="s">
        <v>94</v>
      </c>
      <c r="E526" s="50" t="s">
        <v>134</v>
      </c>
    </row>
    <row r="528" spans="1:14">
      <c r="A528" s="1" t="str">
        <f t="array" ref="A528:A537">C513:C522</f>
        <v>Raz</v>
      </c>
      <c r="B528" s="85" t="s">
        <v>117</v>
      </c>
      <c r="C528" s="52">
        <f t="array" ref="C528:L537">MINVERSE(B387:K396)</f>
        <v>1.8209696317094738E-5</v>
      </c>
      <c r="D528" s="52">
        <v>1.1676610513336821E-7</v>
      </c>
      <c r="E528" s="52">
        <v>1.9724418944867437E-7</v>
      </c>
      <c r="F528" s="52">
        <v>-2.5057700791776569E-6</v>
      </c>
      <c r="G528" s="52">
        <v>1.0742329742629665E-7</v>
      </c>
      <c r="H528" s="52">
        <v>-3.836888264367467E-8</v>
      </c>
      <c r="I528" s="52">
        <v>5.9986530552149754E-7</v>
      </c>
      <c r="J528" s="37">
        <v>1.0742329742629663E-7</v>
      </c>
      <c r="K528" s="37">
        <v>1.4492970750496399E-6</v>
      </c>
      <c r="L528" s="37">
        <v>5.9986530552149828E-7</v>
      </c>
      <c r="M528" s="78" t="s">
        <v>94</v>
      </c>
      <c r="N528" s="40">
        <f t="array" ref="N528:N537">B513:B522</f>
        <v>-122.52750000000002</v>
      </c>
    </row>
    <row r="529" spans="1:14">
      <c r="A529" s="1" t="str">
        <v>Dbx</v>
      </c>
      <c r="B529" s="85"/>
      <c r="C529" s="52">
        <v>1.1676610513336817E-7</v>
      </c>
      <c r="D529" s="52">
        <v>1.3841470509789681E-6</v>
      </c>
      <c r="E529" s="52">
        <v>2.044442799485038E-9</v>
      </c>
      <c r="F529" s="52">
        <v>-2.3254296375085658E-7</v>
      </c>
      <c r="G529" s="52">
        <v>1.3800491863305733E-6</v>
      </c>
      <c r="H529" s="52">
        <v>-6.2382298125972243E-9</v>
      </c>
      <c r="I529" s="52">
        <v>-6.7644441801718265E-8</v>
      </c>
      <c r="J529" s="37">
        <v>1.3800491863305729E-6</v>
      </c>
      <c r="K529" s="37">
        <v>-1.7399644548085864E-7</v>
      </c>
      <c r="L529" s="37">
        <v>-6.7644441801718397E-8</v>
      </c>
      <c r="M529" s="78"/>
      <c r="N529" s="40">
        <v>27.6675</v>
      </c>
    </row>
    <row r="530" spans="1:14">
      <c r="A530" s="1" t="str">
        <v>Dby</v>
      </c>
      <c r="B530" s="85"/>
      <c r="C530" s="52">
        <v>1.9724418944867434E-7</v>
      </c>
      <c r="D530" s="52">
        <v>2.0444427994850384E-9</v>
      </c>
      <c r="E530" s="52">
        <v>7.8665379418554862E-7</v>
      </c>
      <c r="F530" s="52">
        <v>-1.3849446226922044E-8</v>
      </c>
      <c r="G530" s="52">
        <v>3.4250387688193193E-9</v>
      </c>
      <c r="H530" s="52">
        <v>3.0506849128370482E-9</v>
      </c>
      <c r="I530" s="52">
        <v>-9.3431546777356871E-8</v>
      </c>
      <c r="J530" s="37">
        <v>3.4250387688193193E-9</v>
      </c>
      <c r="K530" s="37">
        <v>-2.2865955109500811E-7</v>
      </c>
      <c r="L530" s="37">
        <v>-9.343154677735699E-8</v>
      </c>
      <c r="M530" s="78"/>
      <c r="N530" s="40">
        <v>-275.125</v>
      </c>
    </row>
    <row r="531" spans="1:14">
      <c r="A531" s="1" t="str">
        <v>Rbz</v>
      </c>
      <c r="B531" s="85"/>
      <c r="C531" s="52">
        <v>-2.5057700791776569E-6</v>
      </c>
      <c r="D531" s="52">
        <v>-2.3254296375085656E-7</v>
      </c>
      <c r="E531" s="52">
        <v>-1.3849446226922044E-8</v>
      </c>
      <c r="F531" s="52">
        <v>5.0048388134068037E-6</v>
      </c>
      <c r="G531" s="52">
        <v>-2.1318931802897105E-7</v>
      </c>
      <c r="H531" s="52">
        <v>7.8213903148399518E-8</v>
      </c>
      <c r="I531" s="52">
        <v>-1.2449394239997806E-6</v>
      </c>
      <c r="J531" s="37">
        <v>-2.1318931802897102E-7</v>
      </c>
      <c r="K531" s="37">
        <v>-3.0092358683710576E-6</v>
      </c>
      <c r="L531" s="37">
        <v>-1.2449394239997821E-6</v>
      </c>
      <c r="M531" s="78"/>
      <c r="N531" s="40">
        <v>60.855325000000001</v>
      </c>
    </row>
    <row r="532" spans="1:14">
      <c r="A532" s="1" t="str">
        <v>Dcx</v>
      </c>
      <c r="B532" s="85"/>
      <c r="C532" s="52">
        <v>1.0742329742629661E-7</v>
      </c>
      <c r="D532" s="52">
        <v>1.3800491863305733E-6</v>
      </c>
      <c r="E532" s="52">
        <v>3.4250387688193197E-9</v>
      </c>
      <c r="F532" s="52">
        <v>-2.1318931802897102E-7</v>
      </c>
      <c r="G532" s="52">
        <v>2.7818426353824908E-6</v>
      </c>
      <c r="H532" s="52">
        <v>-8.6016271456593575E-9</v>
      </c>
      <c r="I532" s="52">
        <v>-2.0092170010614482E-7</v>
      </c>
      <c r="J532" s="37">
        <v>2.7818426353824904E-6</v>
      </c>
      <c r="K532" s="37">
        <v>-5.0688744340889885E-7</v>
      </c>
      <c r="L532" s="37">
        <v>-2.0092170010614514E-7</v>
      </c>
      <c r="M532" s="78"/>
      <c r="N532" s="40">
        <v>0</v>
      </c>
    </row>
    <row r="533" spans="1:14">
      <c r="A533" s="1" t="str">
        <v>Dcy</v>
      </c>
      <c r="B533" s="85"/>
      <c r="C533" s="52">
        <v>-3.8368882643674643E-8</v>
      </c>
      <c r="D533" s="52">
        <v>-6.2382298125972219E-9</v>
      </c>
      <c r="E533" s="52">
        <v>3.0506849128370461E-9</v>
      </c>
      <c r="F533" s="52">
        <v>7.8213903148399465E-8</v>
      </c>
      <c r="G533" s="52">
        <v>-8.6016271456593575E-9</v>
      </c>
      <c r="H533" s="52">
        <v>1.4606038136814797E-6</v>
      </c>
      <c r="I533" s="52">
        <v>1.6062193323272311E-7</v>
      </c>
      <c r="J533" s="37">
        <v>-8.6016271456593575E-9</v>
      </c>
      <c r="K533" s="37">
        <v>1.8589462080986323E-6</v>
      </c>
      <c r="L533" s="37">
        <v>1.6062193323272399E-7</v>
      </c>
      <c r="M533" s="78"/>
      <c r="N533" s="40">
        <v>-188.17000000000002</v>
      </c>
    </row>
    <row r="534" spans="1:14">
      <c r="A534" s="1" t="str">
        <v>Rcz</v>
      </c>
      <c r="B534" s="85"/>
      <c r="C534" s="52">
        <v>5.9986530552149743E-7</v>
      </c>
      <c r="D534" s="52">
        <v>-6.7644441801718251E-8</v>
      </c>
      <c r="E534" s="52">
        <v>-9.3431546777356884E-8</v>
      </c>
      <c r="F534" s="52">
        <v>-1.2449394239997808E-6</v>
      </c>
      <c r="G534" s="52">
        <v>-2.009217001061448E-7</v>
      </c>
      <c r="H534" s="52">
        <v>1.6062193323272314E-7</v>
      </c>
      <c r="I534" s="52">
        <v>8.9873228213552278E-6</v>
      </c>
      <c r="J534" s="37">
        <v>-2.009217001061448E-7</v>
      </c>
      <c r="K534" s="37">
        <v>2.2449182530193703E-5</v>
      </c>
      <c r="L534" s="37">
        <v>8.9873228213552414E-6</v>
      </c>
      <c r="M534" s="78"/>
      <c r="N534" s="40">
        <v>68.615400000000008</v>
      </c>
    </row>
    <row r="535" spans="1:14">
      <c r="A535" s="1" t="str">
        <v>Ddx</v>
      </c>
      <c r="B535" s="85"/>
      <c r="C535" s="52">
        <v>1.0742329742629661E-7</v>
      </c>
      <c r="D535" s="52">
        <v>1.3800491863305733E-6</v>
      </c>
      <c r="E535" s="52">
        <v>3.4250387688193193E-9</v>
      </c>
      <c r="F535" s="52">
        <v>-2.1318931802897102E-7</v>
      </c>
      <c r="G535" s="52">
        <v>2.7818426353824908E-6</v>
      </c>
      <c r="H535" s="52">
        <v>-8.6016271456593591E-9</v>
      </c>
      <c r="I535" s="52">
        <v>-2.0092170010614482E-7</v>
      </c>
      <c r="J535" s="37">
        <v>3.3454789990188538E-6</v>
      </c>
      <c r="K535" s="37">
        <v>-5.0688744340889885E-7</v>
      </c>
      <c r="L535" s="37">
        <v>-2.0092170010614514E-7</v>
      </c>
      <c r="M535" s="78"/>
      <c r="N535" s="5">
        <v>-7.75</v>
      </c>
    </row>
    <row r="536" spans="1:14">
      <c r="A536" s="1" t="str">
        <v>Ddy</v>
      </c>
      <c r="B536" s="85"/>
      <c r="C536" s="52">
        <v>1.4492970750496403E-6</v>
      </c>
      <c r="D536" s="52">
        <v>-1.7399644548085861E-7</v>
      </c>
      <c r="E536" s="52">
        <v>-2.2865955109500819E-7</v>
      </c>
      <c r="F536" s="52">
        <v>-3.0092358683710589E-6</v>
      </c>
      <c r="G536" s="52">
        <v>-5.0688744340889875E-7</v>
      </c>
      <c r="H536" s="52">
        <v>1.858946208098634E-6</v>
      </c>
      <c r="I536" s="52">
        <v>2.2449182530193706E-5</v>
      </c>
      <c r="J536" s="37">
        <v>-5.0688744340889875E-7</v>
      </c>
      <c r="K536" s="37">
        <v>1.1299834433752458E-4</v>
      </c>
      <c r="L536" s="37">
        <v>5.5996818893830137E-5</v>
      </c>
      <c r="M536" s="78"/>
      <c r="N536" s="5">
        <v>-47.120000000000005</v>
      </c>
    </row>
    <row r="537" spans="1:14">
      <c r="A537" s="1" t="str">
        <v>Rdz</v>
      </c>
      <c r="B537" s="85"/>
      <c r="C537" s="52">
        <v>5.9986530552149817E-7</v>
      </c>
      <c r="D537" s="52">
        <v>-6.7644441801718317E-8</v>
      </c>
      <c r="E537" s="52">
        <v>-9.3431546777356963E-8</v>
      </c>
      <c r="F537" s="52">
        <v>-1.2449394239997819E-6</v>
      </c>
      <c r="G537" s="52">
        <v>-2.0092170010614496E-7</v>
      </c>
      <c r="H537" s="52">
        <v>1.606219332327238E-7</v>
      </c>
      <c r="I537" s="52">
        <v>8.987322821355238E-6</v>
      </c>
      <c r="J537" s="37">
        <v>-2.0092170010614496E-7</v>
      </c>
      <c r="K537" s="37">
        <v>5.599681889383013E-5</v>
      </c>
      <c r="L537" s="37">
        <v>3.6041868275900725E-5</v>
      </c>
      <c r="M537" s="78"/>
      <c r="N537" s="5">
        <v>13.069600000000003</v>
      </c>
    </row>
    <row r="539" spans="1:14">
      <c r="A539" s="53" t="str">
        <f t="array" ref="A539:A548">A528:A537</f>
        <v>Raz</v>
      </c>
      <c r="B539" s="82" t="s">
        <v>117</v>
      </c>
      <c r="C539" s="54">
        <f t="array" ref="C539:C548">MMULT(C528:L537,N528:N537)</f>
        <v>-2.4476177380475558E-3</v>
      </c>
      <c r="D539" s="46" t="s">
        <v>138</v>
      </c>
    </row>
    <row r="540" spans="1:14">
      <c r="A540" s="53" t="str">
        <v>Dbx</v>
      </c>
      <c r="B540" s="82"/>
      <c r="C540" s="54">
        <v>2.4265174177610908E-6</v>
      </c>
      <c r="D540" s="46" t="s">
        <v>10</v>
      </c>
    </row>
    <row r="541" spans="1:14">
      <c r="A541" s="53" t="str">
        <v>Dby</v>
      </c>
      <c r="B541" s="82"/>
      <c r="C541" s="54">
        <v>-2.3884031975944465E-4</v>
      </c>
      <c r="D541" s="46" t="s">
        <v>10</v>
      </c>
    </row>
    <row r="542" spans="1:14">
      <c r="A542" s="53" t="str">
        <v>Rbz</v>
      </c>
      <c r="B542" s="82"/>
      <c r="C542" s="54">
        <v>6.3601030671004333E-4</v>
      </c>
      <c r="D542" s="46" t="s">
        <v>138</v>
      </c>
    </row>
    <row r="543" spans="1:14">
      <c r="A543" s="53" t="str">
        <v>Dcx</v>
      </c>
      <c r="B543" s="82"/>
      <c r="C543" s="54">
        <v>-1.3642812230109331E-6</v>
      </c>
      <c r="D543" s="46" t="s">
        <v>10</v>
      </c>
    </row>
    <row r="544" spans="1:14">
      <c r="A544" s="53" t="str">
        <v>Dcy</v>
      </c>
      <c r="B544" s="82"/>
      <c r="C544" s="54">
        <v>-3.4079923986580487E-4</v>
      </c>
      <c r="D544" s="46" t="s">
        <v>10</v>
      </c>
    </row>
    <row r="545" spans="1:13">
      <c r="A545" s="53" t="str">
        <v>Rcz</v>
      </c>
      <c r="B545" s="82"/>
      <c r="C545" s="54">
        <v>-4.7777048992243766E-4</v>
      </c>
      <c r="D545" s="46" t="s">
        <v>138</v>
      </c>
    </row>
    <row r="546" spans="1:13">
      <c r="A546" s="53" t="str">
        <v>Ddx</v>
      </c>
      <c r="B546" s="82"/>
      <c r="C546" s="54">
        <v>-5.7324630411927506E-6</v>
      </c>
      <c r="D546" s="46" t="s">
        <v>10</v>
      </c>
    </row>
    <row r="547" spans="1:13">
      <c r="A547" s="53" t="str">
        <v>Ddy</v>
      </c>
      <c r="B547" s="82"/>
      <c r="C547" s="54">
        <v>-3.7007467140734544E-3</v>
      </c>
      <c r="D547" s="46" t="s">
        <v>10</v>
      </c>
    </row>
    <row r="548" spans="1:13">
      <c r="A548" s="53" t="str">
        <v>Rdz</v>
      </c>
      <c r="B548" s="82"/>
      <c r="C548" s="54">
        <v>-1.7049430281042578E-3</v>
      </c>
      <c r="D548" s="46" t="s">
        <v>138</v>
      </c>
    </row>
    <row r="550" spans="1:13" s="25" customFormat="1">
      <c r="A550" s="26" t="s">
        <v>139</v>
      </c>
    </row>
    <row r="552" spans="1:13">
      <c r="A552" s="83" t="s">
        <v>140</v>
      </c>
      <c r="B552" s="4">
        <v>0</v>
      </c>
      <c r="C552" t="str">
        <f t="array" ref="C552:C557">H216:H221</f>
        <v>Dax</v>
      </c>
      <c r="D552" s="79" t="s">
        <v>141</v>
      </c>
      <c r="E552" s="83" t="s">
        <v>142</v>
      </c>
      <c r="F552" s="33">
        <f t="array" ref="F552:K557">B153:G158</f>
        <v>1</v>
      </c>
      <c r="G552" s="33">
        <v>0</v>
      </c>
      <c r="H552" s="33">
        <v>0</v>
      </c>
      <c r="I552" s="33">
        <v>0</v>
      </c>
      <c r="J552" s="33">
        <v>0</v>
      </c>
      <c r="K552" s="33">
        <v>0</v>
      </c>
      <c r="L552" s="78" t="s">
        <v>94</v>
      </c>
      <c r="M552" s="55">
        <f t="array" ref="M552:M557">B552:B557</f>
        <v>0</v>
      </c>
    </row>
    <row r="553" spans="1:13">
      <c r="A553" s="83"/>
      <c r="B553" s="4">
        <v>0</v>
      </c>
      <c r="C553" t="str">
        <v>Day</v>
      </c>
      <c r="D553" s="79"/>
      <c r="E553" s="83"/>
      <c r="F553" s="33">
        <v>0</v>
      </c>
      <c r="G553" s="33">
        <v>1</v>
      </c>
      <c r="H553" s="33">
        <v>0</v>
      </c>
      <c r="I553" s="33">
        <v>0</v>
      </c>
      <c r="J553" s="33">
        <v>0</v>
      </c>
      <c r="K553" s="33">
        <v>0</v>
      </c>
      <c r="L553" s="78"/>
      <c r="M553" s="55">
        <v>0</v>
      </c>
    </row>
    <row r="554" spans="1:13">
      <c r="A554" s="83"/>
      <c r="B554" s="39">
        <f>C539</f>
        <v>-2.4476177380475558E-3</v>
      </c>
      <c r="C554" t="str">
        <v>Raz</v>
      </c>
      <c r="D554" s="79"/>
      <c r="E554" s="83"/>
      <c r="F554" s="33">
        <v>0</v>
      </c>
      <c r="G554" s="33">
        <v>0</v>
      </c>
      <c r="H554" s="33">
        <v>1</v>
      </c>
      <c r="I554" s="33">
        <v>0</v>
      </c>
      <c r="J554" s="33">
        <v>0</v>
      </c>
      <c r="K554" s="33">
        <v>0</v>
      </c>
      <c r="L554" s="78"/>
      <c r="M554" s="55">
        <v>-2.4476177380475558E-3</v>
      </c>
    </row>
    <row r="555" spans="1:13">
      <c r="A555" s="83"/>
      <c r="B555" s="39">
        <f t="shared" ref="B555:B557" si="16">C540</f>
        <v>2.4265174177610908E-6</v>
      </c>
      <c r="C555" t="str">
        <v>Dbx</v>
      </c>
      <c r="D555" s="79"/>
      <c r="E555" s="83"/>
      <c r="F555" s="33">
        <v>0</v>
      </c>
      <c r="G555" s="33">
        <v>0</v>
      </c>
      <c r="H555" s="33">
        <v>0</v>
      </c>
      <c r="I555" s="33">
        <v>1</v>
      </c>
      <c r="J555" s="33">
        <v>0</v>
      </c>
      <c r="K555" s="33">
        <v>0</v>
      </c>
      <c r="L555" s="78"/>
      <c r="M555" s="55">
        <v>2.4265174177610908E-6</v>
      </c>
    </row>
    <row r="556" spans="1:13">
      <c r="A556" s="83"/>
      <c r="B556" s="39">
        <f t="shared" si="16"/>
        <v>-2.3884031975944465E-4</v>
      </c>
      <c r="C556" t="str">
        <v>Dby</v>
      </c>
      <c r="D556" s="79"/>
      <c r="E556" s="83"/>
      <c r="F556" s="33">
        <v>0</v>
      </c>
      <c r="G556" s="33">
        <v>0</v>
      </c>
      <c r="H556" s="33">
        <v>0</v>
      </c>
      <c r="I556" s="33">
        <v>0</v>
      </c>
      <c r="J556" s="33">
        <v>1</v>
      </c>
      <c r="K556" s="33">
        <v>0</v>
      </c>
      <c r="L556" s="78"/>
      <c r="M556" s="55">
        <v>-2.3884031975944465E-4</v>
      </c>
    </row>
    <row r="557" spans="1:13">
      <c r="A557" s="83"/>
      <c r="B557" s="39">
        <f t="shared" si="16"/>
        <v>6.3601030671004333E-4</v>
      </c>
      <c r="C557" t="str">
        <v>Rbz</v>
      </c>
      <c r="D557" s="79"/>
      <c r="E557" s="83"/>
      <c r="F557" s="33">
        <v>0</v>
      </c>
      <c r="G557" s="33">
        <v>0</v>
      </c>
      <c r="H557" s="33">
        <v>0</v>
      </c>
      <c r="I557" s="33">
        <v>0</v>
      </c>
      <c r="J557" s="33">
        <v>0</v>
      </c>
      <c r="K557" s="33">
        <v>1</v>
      </c>
      <c r="L557" s="78"/>
      <c r="M557" s="55">
        <v>6.3601030671004333E-4</v>
      </c>
    </row>
    <row r="559" spans="1:13">
      <c r="E559" s="82" t="s">
        <v>142</v>
      </c>
      <c r="F559" s="56">
        <f t="array" ref="F559:F564">MMULT(F552:K557,M552:M557)</f>
        <v>0</v>
      </c>
      <c r="G559" s="46" t="str">
        <f t="array" ref="G559:G564">H87:H92</f>
        <v>dax</v>
      </c>
    </row>
    <row r="560" spans="1:13">
      <c r="E560" s="82"/>
      <c r="F560" s="56">
        <v>0</v>
      </c>
      <c r="G560" s="46" t="str">
        <v>day</v>
      </c>
    </row>
    <row r="561" spans="1:13">
      <c r="E561" s="82"/>
      <c r="F561" s="56">
        <v>-2.4476177380475558E-3</v>
      </c>
      <c r="G561" s="46" t="str">
        <v>raz</v>
      </c>
    </row>
    <row r="562" spans="1:13">
      <c r="E562" s="82"/>
      <c r="F562" s="56">
        <v>2.4265174177610908E-6</v>
      </c>
      <c r="G562" s="46" t="str">
        <v>dbx</v>
      </c>
    </row>
    <row r="563" spans="1:13">
      <c r="E563" s="82"/>
      <c r="F563" s="56">
        <v>-2.3884031975944465E-4</v>
      </c>
      <c r="G563" s="46" t="str">
        <v>dby</v>
      </c>
    </row>
    <row r="564" spans="1:13">
      <c r="E564" s="82"/>
      <c r="F564" s="56">
        <v>6.3601030671004333E-4</v>
      </c>
      <c r="G564" s="46" t="str">
        <v>rbz</v>
      </c>
    </row>
    <row r="566" spans="1:13">
      <c r="A566" s="83" t="s">
        <v>143</v>
      </c>
      <c r="B566" s="39">
        <f>C540</f>
        <v>2.4265174177610908E-6</v>
      </c>
      <c r="C566" t="str">
        <f t="array" ref="C566:C571">H240:H245</f>
        <v>Dbx</v>
      </c>
      <c r="D566" s="79" t="s">
        <v>141</v>
      </c>
      <c r="E566" s="83" t="s">
        <v>147</v>
      </c>
      <c r="F566" s="33">
        <f t="array" ref="F566:K571">B162:G167</f>
        <v>1</v>
      </c>
      <c r="G566" s="33">
        <v>0</v>
      </c>
      <c r="H566" s="33">
        <v>0</v>
      </c>
      <c r="I566" s="33">
        <v>0</v>
      </c>
      <c r="J566" s="33">
        <v>0</v>
      </c>
      <c r="K566" s="33">
        <v>0</v>
      </c>
      <c r="L566" s="78" t="s">
        <v>94</v>
      </c>
      <c r="M566" s="55">
        <f t="array" ref="M566:M571">B566:B571</f>
        <v>2.4265174177610908E-6</v>
      </c>
    </row>
    <row r="567" spans="1:13">
      <c r="A567" s="83"/>
      <c r="B567" s="39">
        <f t="shared" ref="B567:B571" si="17">C541</f>
        <v>-2.3884031975944465E-4</v>
      </c>
      <c r="C567" t="str">
        <v>Dby</v>
      </c>
      <c r="D567" s="79"/>
      <c r="E567" s="83"/>
      <c r="F567" s="33">
        <v>0</v>
      </c>
      <c r="G567" s="33">
        <v>1</v>
      </c>
      <c r="H567" s="33">
        <v>0</v>
      </c>
      <c r="I567" s="33">
        <v>0</v>
      </c>
      <c r="J567" s="33">
        <v>0</v>
      </c>
      <c r="K567" s="33">
        <v>0</v>
      </c>
      <c r="L567" s="78"/>
      <c r="M567" s="55">
        <v>-2.3884031975944465E-4</v>
      </c>
    </row>
    <row r="568" spans="1:13">
      <c r="A568" s="83"/>
      <c r="B568" s="39">
        <f t="shared" si="17"/>
        <v>6.3601030671004333E-4</v>
      </c>
      <c r="C568" t="str">
        <v>Rbz</v>
      </c>
      <c r="D568" s="79"/>
      <c r="E568" s="83"/>
      <c r="F568" s="33">
        <v>0</v>
      </c>
      <c r="G568" s="33">
        <v>0</v>
      </c>
      <c r="H568" s="33">
        <v>1</v>
      </c>
      <c r="I568" s="33">
        <v>0</v>
      </c>
      <c r="J568" s="33">
        <v>0</v>
      </c>
      <c r="K568" s="33">
        <v>0</v>
      </c>
      <c r="L568" s="78"/>
      <c r="M568" s="55">
        <v>6.3601030671004333E-4</v>
      </c>
    </row>
    <row r="569" spans="1:13">
      <c r="A569" s="83"/>
      <c r="B569" s="39">
        <f t="shared" si="17"/>
        <v>-1.3642812230109331E-6</v>
      </c>
      <c r="C569" t="str">
        <v>Dcx</v>
      </c>
      <c r="D569" s="79"/>
      <c r="E569" s="83"/>
      <c r="F569" s="33">
        <v>0</v>
      </c>
      <c r="G569" s="33">
        <v>0</v>
      </c>
      <c r="H569" s="33">
        <v>0</v>
      </c>
      <c r="I569" s="33">
        <v>1</v>
      </c>
      <c r="J569" s="33">
        <v>0</v>
      </c>
      <c r="K569" s="33">
        <v>0</v>
      </c>
      <c r="L569" s="78"/>
      <c r="M569" s="55">
        <v>-1.3642812230109331E-6</v>
      </c>
    </row>
    <row r="570" spans="1:13">
      <c r="A570" s="83"/>
      <c r="B570" s="39">
        <f t="shared" si="17"/>
        <v>-3.4079923986580487E-4</v>
      </c>
      <c r="C570" t="str">
        <v>Dcy</v>
      </c>
      <c r="D570" s="79"/>
      <c r="E570" s="83"/>
      <c r="F570" s="33">
        <v>0</v>
      </c>
      <c r="G570" s="33">
        <v>0</v>
      </c>
      <c r="H570" s="33">
        <v>0</v>
      </c>
      <c r="I570" s="33">
        <v>0</v>
      </c>
      <c r="J570" s="33">
        <v>1</v>
      </c>
      <c r="K570" s="33">
        <v>0</v>
      </c>
      <c r="L570" s="78"/>
      <c r="M570" s="55">
        <v>-3.4079923986580487E-4</v>
      </c>
    </row>
    <row r="571" spans="1:13">
      <c r="A571" s="83"/>
      <c r="B571" s="39">
        <f t="shared" si="17"/>
        <v>-4.7777048992243766E-4</v>
      </c>
      <c r="C571" t="str">
        <v>Rcz</v>
      </c>
      <c r="D571" s="79"/>
      <c r="E571" s="83"/>
      <c r="F571" s="33">
        <v>0</v>
      </c>
      <c r="G571" s="33">
        <v>0</v>
      </c>
      <c r="H571" s="33">
        <v>0</v>
      </c>
      <c r="I571" s="33">
        <v>0</v>
      </c>
      <c r="J571" s="33">
        <v>0</v>
      </c>
      <c r="K571" s="33">
        <v>1</v>
      </c>
      <c r="L571" s="78"/>
      <c r="M571" s="55">
        <v>-4.7777048992243766E-4</v>
      </c>
    </row>
    <row r="573" spans="1:13">
      <c r="E573" s="82" t="s">
        <v>146</v>
      </c>
      <c r="F573" s="56">
        <f t="array" ref="F573:F578">MMULT(F566:K571,M566:M571)</f>
        <v>2.4265174177610908E-6</v>
      </c>
      <c r="G573" s="46" t="str">
        <f t="array" ref="G573:G578">H101:H106</f>
        <v>dbx</v>
      </c>
    </row>
    <row r="574" spans="1:13">
      <c r="E574" s="82"/>
      <c r="F574" s="56">
        <v>-2.3884031975944465E-4</v>
      </c>
      <c r="G574" s="46" t="str">
        <v>dby</v>
      </c>
    </row>
    <row r="575" spans="1:13">
      <c r="E575" s="82"/>
      <c r="F575" s="56">
        <v>6.3601030671004333E-4</v>
      </c>
      <c r="G575" s="46" t="str">
        <v>rbz</v>
      </c>
    </row>
    <row r="576" spans="1:13">
      <c r="E576" s="82"/>
      <c r="F576" s="56">
        <v>-1.3642812230109331E-6</v>
      </c>
      <c r="G576" s="46" t="str">
        <v>dcx</v>
      </c>
    </row>
    <row r="577" spans="1:13">
      <c r="E577" s="82"/>
      <c r="F577" s="56">
        <v>-3.4079923986580487E-4</v>
      </c>
      <c r="G577" s="46" t="str">
        <v>dcy</v>
      </c>
    </row>
    <row r="578" spans="1:13">
      <c r="E578" s="82"/>
      <c r="F578" s="56">
        <v>-4.7777048992243766E-4</v>
      </c>
      <c r="G578" s="46" t="str">
        <v>rcz</v>
      </c>
    </row>
    <row r="580" spans="1:13">
      <c r="A580" s="83" t="s">
        <v>144</v>
      </c>
      <c r="B580" s="39">
        <f>C543</f>
        <v>-1.3642812230109331E-6</v>
      </c>
      <c r="C580" t="str">
        <f t="array" ref="C580:C585">H264:H269</f>
        <v>Dcx</v>
      </c>
      <c r="D580" s="79" t="s">
        <v>141</v>
      </c>
      <c r="E580" s="83" t="s">
        <v>148</v>
      </c>
      <c r="F580" s="33">
        <f t="array" ref="F580:K585">B171:G176</f>
        <v>1</v>
      </c>
      <c r="G580" s="33">
        <v>0</v>
      </c>
      <c r="H580" s="33">
        <v>0</v>
      </c>
      <c r="I580" s="33">
        <v>0</v>
      </c>
      <c r="J580" s="33">
        <v>0</v>
      </c>
      <c r="K580" s="33">
        <v>0</v>
      </c>
      <c r="L580" s="78" t="s">
        <v>94</v>
      </c>
      <c r="M580" s="55">
        <f t="array" ref="M580:M585">B580:B585</f>
        <v>-1.3642812230109331E-6</v>
      </c>
    </row>
    <row r="581" spans="1:13">
      <c r="A581" s="83"/>
      <c r="B581" s="39">
        <f t="shared" ref="B581:B585" si="18">C544</f>
        <v>-3.4079923986580487E-4</v>
      </c>
      <c r="C581" t="str">
        <v>Dcy</v>
      </c>
      <c r="D581" s="79"/>
      <c r="E581" s="83"/>
      <c r="F581" s="33">
        <v>0</v>
      </c>
      <c r="G581" s="33">
        <v>1</v>
      </c>
      <c r="H581" s="33">
        <v>0</v>
      </c>
      <c r="I581" s="33">
        <v>0</v>
      </c>
      <c r="J581" s="33">
        <v>0</v>
      </c>
      <c r="K581" s="33">
        <v>0</v>
      </c>
      <c r="L581" s="78"/>
      <c r="M581" s="55">
        <v>-3.4079923986580487E-4</v>
      </c>
    </row>
    <row r="582" spans="1:13">
      <c r="A582" s="83"/>
      <c r="B582" s="39">
        <f t="shared" si="18"/>
        <v>-4.7777048992243766E-4</v>
      </c>
      <c r="C582" t="str">
        <v>Rcz</v>
      </c>
      <c r="D582" s="79"/>
      <c r="E582" s="83"/>
      <c r="F582" s="33">
        <v>0</v>
      </c>
      <c r="G582" s="33">
        <v>0</v>
      </c>
      <c r="H582" s="33">
        <v>1</v>
      </c>
      <c r="I582" s="33">
        <v>0</v>
      </c>
      <c r="J582" s="33">
        <v>0</v>
      </c>
      <c r="K582" s="33">
        <v>0</v>
      </c>
      <c r="L582" s="78"/>
      <c r="M582" s="55">
        <v>-4.7777048992243766E-4</v>
      </c>
    </row>
    <row r="583" spans="1:13">
      <c r="A583" s="83"/>
      <c r="B583" s="39">
        <f t="shared" si="18"/>
        <v>-5.7324630411927506E-6</v>
      </c>
      <c r="C583" t="str">
        <v>Ddx</v>
      </c>
      <c r="D583" s="79"/>
      <c r="E583" s="83"/>
      <c r="F583" s="33">
        <v>0</v>
      </c>
      <c r="G583" s="33">
        <v>0</v>
      </c>
      <c r="H583" s="33">
        <v>0</v>
      </c>
      <c r="I583" s="33">
        <v>1</v>
      </c>
      <c r="J583" s="33">
        <v>0</v>
      </c>
      <c r="K583" s="33">
        <v>0</v>
      </c>
      <c r="L583" s="78"/>
      <c r="M583" s="55">
        <v>-5.7324630411927506E-6</v>
      </c>
    </row>
    <row r="584" spans="1:13">
      <c r="A584" s="83"/>
      <c r="B584" s="39">
        <f t="shared" si="18"/>
        <v>-3.7007467140734544E-3</v>
      </c>
      <c r="C584" t="str">
        <v>Ddy</v>
      </c>
      <c r="D584" s="79"/>
      <c r="E584" s="83"/>
      <c r="F584" s="33">
        <v>0</v>
      </c>
      <c r="G584" s="33">
        <v>0</v>
      </c>
      <c r="H584" s="33">
        <v>0</v>
      </c>
      <c r="I584" s="33">
        <v>0</v>
      </c>
      <c r="J584" s="33">
        <v>1</v>
      </c>
      <c r="K584" s="33">
        <v>0</v>
      </c>
      <c r="L584" s="78"/>
      <c r="M584" s="55">
        <v>-3.7007467140734544E-3</v>
      </c>
    </row>
    <row r="585" spans="1:13">
      <c r="A585" s="83"/>
      <c r="B585" s="39">
        <f t="shared" si="18"/>
        <v>-1.7049430281042578E-3</v>
      </c>
      <c r="C585" t="str">
        <v>Rdz</v>
      </c>
      <c r="D585" s="79"/>
      <c r="E585" s="83"/>
      <c r="F585" s="33">
        <v>0</v>
      </c>
      <c r="G585" s="33">
        <v>0</v>
      </c>
      <c r="H585" s="33">
        <v>0</v>
      </c>
      <c r="I585" s="33">
        <v>0</v>
      </c>
      <c r="J585" s="33">
        <v>0</v>
      </c>
      <c r="K585" s="33">
        <v>1</v>
      </c>
      <c r="L585" s="78"/>
      <c r="M585" s="55">
        <v>-1.7049430281042578E-3</v>
      </c>
    </row>
    <row r="587" spans="1:13">
      <c r="E587" s="82" t="s">
        <v>149</v>
      </c>
      <c r="F587" s="56">
        <f t="array" ref="F587:F592">MMULT(F580:K585,M580:M585)</f>
        <v>-1.3642812230109331E-6</v>
      </c>
      <c r="G587" s="46" t="str">
        <f t="array" ref="G587:G592">H115:H120</f>
        <v>dcx</v>
      </c>
    </row>
    <row r="588" spans="1:13">
      <c r="E588" s="82"/>
      <c r="F588" s="56">
        <v>-3.4079923986580487E-4</v>
      </c>
      <c r="G588" s="46" t="str">
        <v>dcy</v>
      </c>
    </row>
    <row r="589" spans="1:13">
      <c r="E589" s="82"/>
      <c r="F589" s="56">
        <v>-4.7777048992243766E-4</v>
      </c>
      <c r="G589" s="46" t="str">
        <v>rcz</v>
      </c>
    </row>
    <row r="590" spans="1:13">
      <c r="E590" s="82"/>
      <c r="F590" s="56">
        <v>-5.7324630411927506E-6</v>
      </c>
      <c r="G590" s="46" t="str">
        <v>ddx</v>
      </c>
    </row>
    <row r="591" spans="1:13">
      <c r="E591" s="82"/>
      <c r="F591" s="56">
        <v>-3.7007467140734544E-3</v>
      </c>
      <c r="G591" s="46" t="str">
        <v>ddy</v>
      </c>
    </row>
    <row r="592" spans="1:13">
      <c r="E592" s="82"/>
      <c r="F592" s="56">
        <v>-1.7049430281042578E-3</v>
      </c>
      <c r="G592" s="46" t="str">
        <v>rdz</v>
      </c>
    </row>
    <row r="594" spans="1:13">
      <c r="A594" s="83" t="s">
        <v>145</v>
      </c>
      <c r="B594" s="39">
        <v>0</v>
      </c>
      <c r="C594" t="str">
        <f t="array" ref="C594:C599">H288:H293</f>
        <v>Dex</v>
      </c>
      <c r="D594" s="79" t="s">
        <v>141</v>
      </c>
      <c r="E594" s="83" t="s">
        <v>150</v>
      </c>
      <c r="F594" s="33">
        <f t="array" ref="F594:K599">B180:G185</f>
        <v>6.1257422745431001E-17</v>
      </c>
      <c r="G594" s="33">
        <v>1</v>
      </c>
      <c r="H594" s="33">
        <v>0</v>
      </c>
      <c r="I594" s="33">
        <v>0</v>
      </c>
      <c r="J594" s="33">
        <v>0</v>
      </c>
      <c r="K594" s="33">
        <v>0</v>
      </c>
      <c r="L594" s="78" t="s">
        <v>94</v>
      </c>
      <c r="M594" s="33">
        <f t="array" ref="M594:M599">B594:B599</f>
        <v>0</v>
      </c>
    </row>
    <row r="595" spans="1:13">
      <c r="A595" s="83"/>
      <c r="B595" s="39">
        <v>0</v>
      </c>
      <c r="C595" t="str">
        <v>Dey</v>
      </c>
      <c r="D595" s="79"/>
      <c r="E595" s="83"/>
      <c r="F595" s="33">
        <v>-1</v>
      </c>
      <c r="G595" s="33">
        <v>6.1257422745431001E-17</v>
      </c>
      <c r="H595" s="33">
        <v>0</v>
      </c>
      <c r="I595" s="33">
        <v>0</v>
      </c>
      <c r="J595" s="33">
        <v>0</v>
      </c>
      <c r="K595" s="33">
        <v>0</v>
      </c>
      <c r="L595" s="78"/>
      <c r="M595" s="33">
        <v>0</v>
      </c>
    </row>
    <row r="596" spans="1:13">
      <c r="A596" s="83"/>
      <c r="B596" s="39">
        <v>0</v>
      </c>
      <c r="C596" t="str">
        <v>Rez</v>
      </c>
      <c r="D596" s="79"/>
      <c r="E596" s="83"/>
      <c r="F596" s="33">
        <v>0</v>
      </c>
      <c r="G596" s="33">
        <v>0</v>
      </c>
      <c r="H596" s="33">
        <v>1</v>
      </c>
      <c r="I596" s="33">
        <v>0</v>
      </c>
      <c r="J596" s="33">
        <v>0</v>
      </c>
      <c r="K596" s="33">
        <v>0</v>
      </c>
      <c r="L596" s="78"/>
      <c r="M596" s="33">
        <v>0</v>
      </c>
    </row>
    <row r="597" spans="1:13">
      <c r="A597" s="83"/>
      <c r="B597" s="39">
        <f>C540</f>
        <v>2.4265174177610908E-6</v>
      </c>
      <c r="C597" t="str">
        <v>Dbx</v>
      </c>
      <c r="D597" s="79"/>
      <c r="E597" s="83"/>
      <c r="F597" s="33">
        <v>0</v>
      </c>
      <c r="G597" s="33">
        <v>0</v>
      </c>
      <c r="H597" s="33">
        <v>0</v>
      </c>
      <c r="I597" s="33">
        <v>6.1257422745431001E-17</v>
      </c>
      <c r="J597" s="33">
        <v>1</v>
      </c>
      <c r="K597" s="33">
        <v>0</v>
      </c>
      <c r="L597" s="78"/>
      <c r="M597" s="33">
        <v>2.4265174177610908E-6</v>
      </c>
    </row>
    <row r="598" spans="1:13">
      <c r="A598" s="83"/>
      <c r="B598" s="39">
        <f>C541</f>
        <v>-2.3884031975944465E-4</v>
      </c>
      <c r="C598" t="str">
        <v>Dby</v>
      </c>
      <c r="D598" s="79"/>
      <c r="E598" s="83"/>
      <c r="F598" s="33">
        <v>0</v>
      </c>
      <c r="G598" s="33">
        <v>0</v>
      </c>
      <c r="H598" s="33">
        <v>0</v>
      </c>
      <c r="I598" s="33">
        <v>-1</v>
      </c>
      <c r="J598" s="33">
        <v>6.1257422745431001E-17</v>
      </c>
      <c r="K598" s="33">
        <v>0</v>
      </c>
      <c r="L598" s="78"/>
      <c r="M598" s="33">
        <v>-2.3884031975944465E-4</v>
      </c>
    </row>
    <row r="599" spans="1:13">
      <c r="A599" s="83"/>
      <c r="B599" s="39">
        <f t="shared" ref="B599" si="19">C542</f>
        <v>6.3601030671004333E-4</v>
      </c>
      <c r="C599" t="str">
        <v>Rbz</v>
      </c>
      <c r="D599" s="79"/>
      <c r="E599" s="83"/>
      <c r="F599" s="33">
        <v>0</v>
      </c>
      <c r="G599" s="33">
        <v>0</v>
      </c>
      <c r="H599" s="33">
        <v>0</v>
      </c>
      <c r="I599" s="33">
        <v>0</v>
      </c>
      <c r="J599" s="33">
        <v>0</v>
      </c>
      <c r="K599" s="33">
        <v>1</v>
      </c>
      <c r="L599" s="78"/>
      <c r="M599" s="33">
        <v>6.3601030671004333E-4</v>
      </c>
    </row>
    <row r="601" spans="1:13">
      <c r="E601" s="82" t="s">
        <v>150</v>
      </c>
      <c r="F601" s="56">
        <f t="array" ref="F601:F606">MMULT(F594:K599,M594:M599)</f>
        <v>0</v>
      </c>
      <c r="G601" s="46" t="str">
        <f t="array" ref="G601:G606">H129:H134</f>
        <v>dex</v>
      </c>
    </row>
    <row r="602" spans="1:13">
      <c r="E602" s="82"/>
      <c r="F602" s="56">
        <v>0</v>
      </c>
      <c r="G602" s="46" t="str">
        <v>dey</v>
      </c>
    </row>
    <row r="603" spans="1:13">
      <c r="E603" s="82"/>
      <c r="F603" s="56">
        <v>0</v>
      </c>
      <c r="G603" s="46" t="str">
        <v>rez</v>
      </c>
    </row>
    <row r="604" spans="1:13">
      <c r="E604" s="82"/>
      <c r="F604" s="56">
        <v>-2.3884031975944465E-4</v>
      </c>
      <c r="G604" s="46" t="str">
        <v>dbx</v>
      </c>
    </row>
    <row r="605" spans="1:13">
      <c r="E605" s="82"/>
      <c r="F605" s="56">
        <v>-2.4265174177611056E-6</v>
      </c>
      <c r="G605" s="46" t="str">
        <v>dby</v>
      </c>
    </row>
    <row r="606" spans="1:13">
      <c r="E606" s="82"/>
      <c r="F606" s="56">
        <v>6.3601030671004333E-4</v>
      </c>
      <c r="G606" s="46" t="str">
        <v>rbz</v>
      </c>
    </row>
    <row r="608" spans="1:13">
      <c r="A608" s="83" t="s">
        <v>145</v>
      </c>
      <c r="B608" s="39">
        <v>0</v>
      </c>
      <c r="C608" t="str">
        <f t="array" ref="C608:C613">H312:H317</f>
        <v>Dfx</v>
      </c>
      <c r="D608" s="79" t="s">
        <v>141</v>
      </c>
      <c r="E608" s="83" t="s">
        <v>151</v>
      </c>
      <c r="F608" s="33">
        <f t="array" ref="F608:K613">B189:G194</f>
        <v>6.1257422745431001E-17</v>
      </c>
      <c r="G608" s="33">
        <v>1</v>
      </c>
      <c r="H608" s="33">
        <v>0</v>
      </c>
      <c r="I608" s="33">
        <v>0</v>
      </c>
      <c r="J608" s="33">
        <v>0</v>
      </c>
      <c r="K608" s="33">
        <v>0</v>
      </c>
      <c r="L608" s="78" t="s">
        <v>94</v>
      </c>
      <c r="M608" s="33">
        <f t="array" ref="M608:M613">B608:B613</f>
        <v>0</v>
      </c>
    </row>
    <row r="609" spans="1:13">
      <c r="A609" s="83"/>
      <c r="B609" s="39">
        <v>0</v>
      </c>
      <c r="C609" t="str">
        <v>Dfy</v>
      </c>
      <c r="D609" s="79"/>
      <c r="E609" s="83"/>
      <c r="F609" s="33">
        <v>-1</v>
      </c>
      <c r="G609" s="33">
        <v>6.1257422745431001E-17</v>
      </c>
      <c r="H609" s="33">
        <v>0</v>
      </c>
      <c r="I609" s="33">
        <v>0</v>
      </c>
      <c r="J609" s="33">
        <v>0</v>
      </c>
      <c r="K609" s="33">
        <v>0</v>
      </c>
      <c r="L609" s="78"/>
      <c r="M609" s="33">
        <v>0</v>
      </c>
    </row>
    <row r="610" spans="1:13">
      <c r="A610" s="83"/>
      <c r="B610" s="39">
        <v>0</v>
      </c>
      <c r="C610" t="str">
        <v>Rfz</v>
      </c>
      <c r="D610" s="79"/>
      <c r="E610" s="83"/>
      <c r="F610" s="33">
        <v>0</v>
      </c>
      <c r="G610" s="33">
        <v>0</v>
      </c>
      <c r="H610" s="33">
        <v>1</v>
      </c>
      <c r="I610" s="33">
        <v>0</v>
      </c>
      <c r="J610" s="33">
        <v>0</v>
      </c>
      <c r="K610" s="33">
        <v>0</v>
      </c>
      <c r="L610" s="78"/>
      <c r="M610" s="33">
        <v>0</v>
      </c>
    </row>
    <row r="611" spans="1:13">
      <c r="A611" s="83"/>
      <c r="B611" s="39">
        <f>C543</f>
        <v>-1.3642812230109331E-6</v>
      </c>
      <c r="C611" t="str">
        <v>Dcx</v>
      </c>
      <c r="D611" s="79"/>
      <c r="E611" s="83"/>
      <c r="F611" s="33">
        <v>0</v>
      </c>
      <c r="G611" s="33">
        <v>0</v>
      </c>
      <c r="H611" s="33">
        <v>0</v>
      </c>
      <c r="I611" s="33">
        <v>6.1257422745431001E-17</v>
      </c>
      <c r="J611" s="33">
        <v>1</v>
      </c>
      <c r="K611" s="33">
        <v>0</v>
      </c>
      <c r="L611" s="78"/>
      <c r="M611" s="33">
        <v>-1.3642812230109331E-6</v>
      </c>
    </row>
    <row r="612" spans="1:13">
      <c r="A612" s="83"/>
      <c r="B612" s="39">
        <f t="shared" ref="B612:B613" si="20">C544</f>
        <v>-3.4079923986580487E-4</v>
      </c>
      <c r="C612" t="str">
        <v>Dcy</v>
      </c>
      <c r="D612" s="79"/>
      <c r="E612" s="83"/>
      <c r="F612" s="33">
        <v>0</v>
      </c>
      <c r="G612" s="33">
        <v>0</v>
      </c>
      <c r="H612" s="33">
        <v>0</v>
      </c>
      <c r="I612" s="33">
        <v>-1</v>
      </c>
      <c r="J612" s="33">
        <v>6.1257422745431001E-17</v>
      </c>
      <c r="K612" s="33">
        <v>0</v>
      </c>
      <c r="L612" s="78"/>
      <c r="M612" s="33">
        <v>-3.4079923986580487E-4</v>
      </c>
    </row>
    <row r="613" spans="1:13">
      <c r="A613" s="83"/>
      <c r="B613" s="39">
        <f t="shared" si="20"/>
        <v>-4.7777048992243766E-4</v>
      </c>
      <c r="C613" t="str">
        <v>Rcz</v>
      </c>
      <c r="D613" s="79"/>
      <c r="E613" s="83"/>
      <c r="F613" s="33">
        <v>0</v>
      </c>
      <c r="G613" s="33">
        <v>0</v>
      </c>
      <c r="H613" s="33">
        <v>0</v>
      </c>
      <c r="I613" s="33">
        <v>0</v>
      </c>
      <c r="J613" s="33">
        <v>0</v>
      </c>
      <c r="K613" s="33">
        <v>1</v>
      </c>
      <c r="L613" s="78"/>
      <c r="M613" s="33">
        <v>-4.7777048992243766E-4</v>
      </c>
    </row>
    <row r="615" spans="1:13">
      <c r="E615" s="82" t="s">
        <v>151</v>
      </c>
      <c r="F615" s="56">
        <f t="array" ref="F615:F620">MMULT(F608:K613,M608:M613)</f>
        <v>0</v>
      </c>
      <c r="G615" s="46" t="str">
        <f t="array" ref="G615:G620">H143:H148</f>
        <v>dfx</v>
      </c>
    </row>
    <row r="616" spans="1:13">
      <c r="E616" s="82"/>
      <c r="F616" s="56">
        <v>0</v>
      </c>
      <c r="G616" s="46" t="str">
        <v>dfy</v>
      </c>
    </row>
    <row r="617" spans="1:13">
      <c r="E617" s="82"/>
      <c r="F617" s="56">
        <v>0</v>
      </c>
      <c r="G617" s="46" t="str">
        <v>rfz</v>
      </c>
    </row>
    <row r="618" spans="1:13">
      <c r="E618" s="82"/>
      <c r="F618" s="56">
        <v>-3.4079923986580487E-4</v>
      </c>
      <c r="G618" s="46" t="str">
        <v>dcx</v>
      </c>
    </row>
    <row r="619" spans="1:13">
      <c r="E619" s="82"/>
      <c r="F619" s="56">
        <v>1.3642812230109121E-6</v>
      </c>
      <c r="G619" s="46" t="str">
        <v>dcy</v>
      </c>
    </row>
    <row r="620" spans="1:13">
      <c r="E620" s="82"/>
      <c r="F620" s="56">
        <v>-4.7777048992243766E-4</v>
      </c>
      <c r="G620" s="46" t="str">
        <v>rcz</v>
      </c>
    </row>
    <row r="622" spans="1:13" s="25" customFormat="1">
      <c r="A622" s="26" t="s">
        <v>152</v>
      </c>
    </row>
    <row r="623" spans="1:13">
      <c r="A623" s="57" t="s">
        <v>153</v>
      </c>
      <c r="B623" s="58" t="s">
        <v>117</v>
      </c>
      <c r="C623" s="57" t="s">
        <v>154</v>
      </c>
      <c r="D623" s="57" t="s">
        <v>119</v>
      </c>
      <c r="E623" s="57" t="s">
        <v>155</v>
      </c>
      <c r="F623" s="60" t="s">
        <v>157</v>
      </c>
      <c r="G623" s="59" t="s">
        <v>120</v>
      </c>
    </row>
    <row r="624" spans="1:13">
      <c r="A624" t="s">
        <v>156</v>
      </c>
    </row>
    <row r="625" spans="1:12">
      <c r="A625" s="4" t="s">
        <v>161</v>
      </c>
      <c r="B625" s="78" t="s">
        <v>117</v>
      </c>
      <c r="C625" s="52">
        <f t="array" ref="C625:H630">B87:G92</f>
        <v>709677.41935483867</v>
      </c>
      <c r="D625" s="52">
        <v>0</v>
      </c>
      <c r="E625" s="52">
        <v>0</v>
      </c>
      <c r="F625" s="52">
        <v>-709677.41935483867</v>
      </c>
      <c r="G625" s="52">
        <v>0</v>
      </c>
      <c r="H625" s="52">
        <v>0</v>
      </c>
      <c r="I625" s="78" t="s">
        <v>94</v>
      </c>
      <c r="J625" s="39">
        <f t="array" ref="J625:J630">F559:F564</f>
        <v>0</v>
      </c>
      <c r="K625" s="78" t="s">
        <v>157</v>
      </c>
      <c r="L625" s="39">
        <f t="array" ref="L625:L630">B424:B429</f>
        <v>0</v>
      </c>
    </row>
    <row r="626" spans="1:12">
      <c r="A626" s="4" t="s">
        <v>162</v>
      </c>
      <c r="B626" s="78"/>
      <c r="C626" s="52">
        <v>0</v>
      </c>
      <c r="D626" s="52">
        <v>4615.4878990299076</v>
      </c>
      <c r="E626" s="52">
        <v>14308.012486992715</v>
      </c>
      <c r="F626" s="52">
        <v>0</v>
      </c>
      <c r="G626" s="52">
        <v>-4615.4878990299076</v>
      </c>
      <c r="H626" s="52">
        <v>14308.012486992715</v>
      </c>
      <c r="I626" s="78"/>
      <c r="J626" s="39">
        <v>0</v>
      </c>
      <c r="K626" s="78"/>
      <c r="L626" s="39">
        <v>-118.575</v>
      </c>
    </row>
    <row r="627" spans="1:12">
      <c r="A627" s="4" t="s">
        <v>163</v>
      </c>
      <c r="B627" s="78"/>
      <c r="C627" s="52">
        <v>0</v>
      </c>
      <c r="D627" s="52">
        <v>14308.012486992715</v>
      </c>
      <c r="E627" s="52">
        <v>59139.784946236563</v>
      </c>
      <c r="F627" s="52">
        <v>0</v>
      </c>
      <c r="G627" s="52">
        <v>-14308.012486992715</v>
      </c>
      <c r="H627" s="52">
        <v>29569.892473118281</v>
      </c>
      <c r="I627" s="78"/>
      <c r="J627" s="39">
        <v>-2.4476177380475558E-3</v>
      </c>
      <c r="K627" s="78"/>
      <c r="L627" s="39">
        <v>-122.52750000000002</v>
      </c>
    </row>
    <row r="628" spans="1:12">
      <c r="A628" s="4" t="s">
        <v>164</v>
      </c>
      <c r="B628" s="78"/>
      <c r="C628" s="52">
        <v>-709677.41935483867</v>
      </c>
      <c r="D628" s="52">
        <v>0</v>
      </c>
      <c r="E628" s="52">
        <v>0</v>
      </c>
      <c r="F628" s="52">
        <v>709677.41935483867</v>
      </c>
      <c r="G628" s="52">
        <v>0</v>
      </c>
      <c r="H628" s="52">
        <v>0</v>
      </c>
      <c r="I628" s="78"/>
      <c r="J628" s="39">
        <v>2.4265174177610908E-6</v>
      </c>
      <c r="K628" s="78"/>
      <c r="L628" s="39">
        <v>0</v>
      </c>
    </row>
    <row r="629" spans="1:12">
      <c r="A629" s="4" t="s">
        <v>165</v>
      </c>
      <c r="B629" s="78"/>
      <c r="C629" s="52">
        <v>0</v>
      </c>
      <c r="D629" s="52">
        <v>-4615.4878990299076</v>
      </c>
      <c r="E629" s="52">
        <v>-14308.012486992715</v>
      </c>
      <c r="F629" s="52">
        <v>0</v>
      </c>
      <c r="G629" s="52">
        <v>4615.4878990299076</v>
      </c>
      <c r="H629" s="52">
        <v>-14308.012486992715</v>
      </c>
      <c r="I629" s="78"/>
      <c r="J629" s="39">
        <v>-2.3884031975944465E-4</v>
      </c>
      <c r="K629" s="78"/>
      <c r="L629" s="39">
        <v>-118.575</v>
      </c>
    </row>
    <row r="630" spans="1:12">
      <c r="A630" s="4" t="s">
        <v>166</v>
      </c>
      <c r="B630" s="78"/>
      <c r="C630" s="52">
        <v>0</v>
      </c>
      <c r="D630" s="52">
        <v>14308.012486992715</v>
      </c>
      <c r="E630" s="52">
        <v>29569.892473118281</v>
      </c>
      <c r="F630" s="52">
        <v>0</v>
      </c>
      <c r="G630" s="52">
        <v>-14308.012486992715</v>
      </c>
      <c r="H630" s="52">
        <v>59139.784946236563</v>
      </c>
      <c r="I630" s="78"/>
      <c r="J630" s="39">
        <v>6.3601030671004333E-4</v>
      </c>
      <c r="K630" s="78"/>
      <c r="L630" s="39">
        <v>122.52750000000002</v>
      </c>
    </row>
    <row r="632" spans="1:12">
      <c r="A632" s="4" t="s">
        <v>161</v>
      </c>
      <c r="B632" s="78" t="s">
        <v>117</v>
      </c>
      <c r="C632" s="39">
        <f t="array" ref="C632:C637">MMULT(C625:H630,J625:J630)</f>
        <v>-1.7220446190562579</v>
      </c>
      <c r="D632" s="79" t="s">
        <v>157</v>
      </c>
      <c r="E632" s="39">
        <f t="array" ref="E632:E637">L625:L630</f>
        <v>0</v>
      </c>
    </row>
    <row r="633" spans="1:12">
      <c r="A633" s="4" t="s">
        <v>162</v>
      </c>
      <c r="B633" s="78"/>
      <c r="C633" s="39">
        <v>-24.818137143455772</v>
      </c>
      <c r="D633" s="79"/>
      <c r="E633" s="39">
        <v>-118.575</v>
      </c>
    </row>
    <row r="634" spans="1:12">
      <c r="A634" s="4" t="s">
        <v>163</v>
      </c>
      <c r="B634" s="78"/>
      <c r="C634" s="39">
        <v>-122.5275</v>
      </c>
      <c r="D634" s="79"/>
      <c r="E634" s="39">
        <v>-122.52750000000002</v>
      </c>
    </row>
    <row r="635" spans="1:12">
      <c r="A635" s="4" t="s">
        <v>164</v>
      </c>
      <c r="B635" s="78"/>
      <c r="C635" s="39">
        <v>1.7220446190562579</v>
      </c>
      <c r="D635" s="79"/>
      <c r="E635" s="39">
        <v>0</v>
      </c>
    </row>
    <row r="636" spans="1:12">
      <c r="A636" s="4" t="s">
        <v>165</v>
      </c>
      <c r="B636" s="78"/>
      <c r="C636" s="39">
        <v>24.818137143455772</v>
      </c>
      <c r="D636" s="79"/>
      <c r="E636" s="39">
        <v>-118.575</v>
      </c>
    </row>
    <row r="637" spans="1:12">
      <c r="A637" s="4" t="s">
        <v>166</v>
      </c>
      <c r="B637" s="78"/>
      <c r="C637" s="39">
        <v>-31.344950289425839</v>
      </c>
      <c r="D637" s="79"/>
      <c r="E637" s="39">
        <v>122.52750000000002</v>
      </c>
    </row>
    <row r="639" spans="1:12">
      <c r="A639" s="4" t="s">
        <v>161</v>
      </c>
      <c r="B639" s="78" t="s">
        <v>117</v>
      </c>
      <c r="C639" s="55">
        <f t="array" ref="C639:C644">C632:C637-E632:E637</f>
        <v>-1.7220446190562579</v>
      </c>
      <c r="D639" t="s">
        <v>27</v>
      </c>
      <c r="F639" s="39">
        <f t="array" ref="F639:F644">C632:C637-B400:B405</f>
        <v>-1.7220446190562579</v>
      </c>
    </row>
    <row r="640" spans="1:12">
      <c r="A640" s="4" t="s">
        <v>162</v>
      </c>
      <c r="B640" s="78"/>
      <c r="C640" s="55">
        <v>93.756862856544231</v>
      </c>
      <c r="D640" t="s">
        <v>27</v>
      </c>
      <c r="F640" s="39">
        <v>93.756862856544231</v>
      </c>
    </row>
    <row r="641" spans="1:12">
      <c r="A641" s="4" t="s">
        <v>163</v>
      </c>
      <c r="B641" s="78"/>
      <c r="C641" s="55">
        <v>0</v>
      </c>
      <c r="D641" t="s">
        <v>128</v>
      </c>
      <c r="F641" s="39">
        <v>1.4210854715202004E-14</v>
      </c>
    </row>
    <row r="642" spans="1:12">
      <c r="A642" s="4" t="s">
        <v>164</v>
      </c>
      <c r="B642" s="78"/>
      <c r="C642" s="55">
        <v>1.7220446190562579</v>
      </c>
      <c r="D642" t="s">
        <v>27</v>
      </c>
      <c r="F642" s="39">
        <v>1.7220446190562579</v>
      </c>
    </row>
    <row r="643" spans="1:12">
      <c r="A643" s="4" t="s">
        <v>165</v>
      </c>
      <c r="B643" s="78"/>
      <c r="C643" s="55">
        <v>143.39313714345576</v>
      </c>
      <c r="D643" t="s">
        <v>27</v>
      </c>
      <c r="F643" s="39">
        <v>143.39313714345576</v>
      </c>
    </row>
    <row r="644" spans="1:12">
      <c r="A644" s="4" t="s">
        <v>166</v>
      </c>
      <c r="B644" s="78"/>
      <c r="C644" s="55">
        <v>-153.87245028942584</v>
      </c>
      <c r="D644" t="s">
        <v>128</v>
      </c>
      <c r="F644" s="39">
        <v>-153.87245028942584</v>
      </c>
    </row>
    <row r="646" spans="1:12">
      <c r="A646" t="s">
        <v>158</v>
      </c>
    </row>
    <row r="647" spans="1:12">
      <c r="A647" s="4" t="s">
        <v>164</v>
      </c>
      <c r="B647" s="78" t="s">
        <v>117</v>
      </c>
      <c r="C647" s="52">
        <f t="array" ref="C647:H652">B101:G106</f>
        <v>709677.41935483867</v>
      </c>
      <c r="D647" s="52">
        <v>0</v>
      </c>
      <c r="E647" s="52">
        <v>0</v>
      </c>
      <c r="F647" s="52">
        <v>-709677.41935483867</v>
      </c>
      <c r="G647" s="52">
        <v>0</v>
      </c>
      <c r="H647" s="52">
        <v>0</v>
      </c>
      <c r="I647" s="78" t="s">
        <v>94</v>
      </c>
      <c r="J647" s="39">
        <f t="array" ref="J647:J652">F573:F578</f>
        <v>2.4265174177610908E-6</v>
      </c>
      <c r="K647" s="78" t="s">
        <v>157</v>
      </c>
      <c r="L647" s="39">
        <f t="array" ref="L647:L652">B438:B443</f>
        <v>0</v>
      </c>
    </row>
    <row r="648" spans="1:12">
      <c r="A648" s="4" t="s">
        <v>165</v>
      </c>
      <c r="B648" s="78"/>
      <c r="C648" s="52">
        <v>0</v>
      </c>
      <c r="D648" s="52">
        <v>4615.4878990299076</v>
      </c>
      <c r="E648" s="52">
        <v>14308.012486992715</v>
      </c>
      <c r="F648" s="52">
        <v>0</v>
      </c>
      <c r="G648" s="52">
        <v>-4615.4878990299076</v>
      </c>
      <c r="H648" s="52">
        <v>14308.012486992715</v>
      </c>
      <c r="I648" s="78"/>
      <c r="J648" s="39">
        <v>-2.3884031975944465E-4</v>
      </c>
      <c r="K648" s="78"/>
      <c r="L648" s="39">
        <v>-79.05</v>
      </c>
    </row>
    <row r="649" spans="1:12">
      <c r="A649" s="4" t="s">
        <v>166</v>
      </c>
      <c r="B649" s="78"/>
      <c r="C649" s="52">
        <v>0</v>
      </c>
      <c r="D649" s="52">
        <v>14308.012486992715</v>
      </c>
      <c r="E649" s="52">
        <v>59139.784946236563</v>
      </c>
      <c r="F649" s="52">
        <v>0</v>
      </c>
      <c r="G649" s="52">
        <v>-14308.012486992715</v>
      </c>
      <c r="H649" s="52">
        <v>29569.892473118281</v>
      </c>
      <c r="I649" s="78"/>
      <c r="J649" s="39">
        <v>6.3601030671004333E-4</v>
      </c>
      <c r="K649" s="78"/>
      <c r="L649" s="39">
        <v>-81.685000000000016</v>
      </c>
    </row>
    <row r="650" spans="1:12">
      <c r="A650" s="4" t="s">
        <v>167</v>
      </c>
      <c r="B650" s="78"/>
      <c r="C650" s="52">
        <v>-709677.41935483867</v>
      </c>
      <c r="D650" s="52">
        <v>0</v>
      </c>
      <c r="E650" s="52">
        <v>0</v>
      </c>
      <c r="F650" s="52">
        <v>709677.41935483867</v>
      </c>
      <c r="G650" s="52">
        <v>0</v>
      </c>
      <c r="H650" s="52">
        <v>0</v>
      </c>
      <c r="I650" s="78"/>
      <c r="J650" s="39">
        <v>-1.3642812230109331E-6</v>
      </c>
      <c r="K650" s="78"/>
      <c r="L650" s="39">
        <v>0</v>
      </c>
    </row>
    <row r="651" spans="1:12">
      <c r="A651" s="4" t="s">
        <v>168</v>
      </c>
      <c r="B651" s="78"/>
      <c r="C651" s="52">
        <v>0</v>
      </c>
      <c r="D651" s="52">
        <v>-4615.4878990299076</v>
      </c>
      <c r="E651" s="52">
        <v>-14308.012486992715</v>
      </c>
      <c r="F651" s="52">
        <v>0</v>
      </c>
      <c r="G651" s="52">
        <v>4615.4878990299076</v>
      </c>
      <c r="H651" s="52">
        <v>-14308.012486992715</v>
      </c>
      <c r="I651" s="78"/>
      <c r="J651" s="39">
        <v>-3.4079923986580487E-4</v>
      </c>
      <c r="K651" s="78"/>
      <c r="L651" s="39">
        <v>-79.05</v>
      </c>
    </row>
    <row r="652" spans="1:12">
      <c r="A652" s="4" t="s">
        <v>169</v>
      </c>
      <c r="B652" s="78"/>
      <c r="C652" s="52">
        <v>0</v>
      </c>
      <c r="D652" s="52">
        <v>14308.012486992715</v>
      </c>
      <c r="E652" s="52">
        <v>29569.892473118281</v>
      </c>
      <c r="F652" s="52">
        <v>0</v>
      </c>
      <c r="G652" s="52">
        <v>-14308.012486992715</v>
      </c>
      <c r="H652" s="52">
        <v>59139.784946236563</v>
      </c>
      <c r="I652" s="78"/>
      <c r="J652" s="39">
        <v>-4.7777048992243766E-4</v>
      </c>
      <c r="K652" s="78"/>
      <c r="L652" s="39">
        <v>81.685000000000016</v>
      </c>
    </row>
    <row r="654" spans="1:12">
      <c r="A654" s="4" t="s">
        <v>164</v>
      </c>
      <c r="B654" s="78" t="s">
        <v>117</v>
      </c>
      <c r="C654" s="39">
        <f t="array" ref="C654:C659">MMULT(C647:H652,J647:J652)</f>
        <v>2.6902441966769199</v>
      </c>
      <c r="D654" s="79" t="s">
        <v>157</v>
      </c>
      <c r="E654" s="39">
        <f t="array" ref="E654:E659">L647:L652</f>
        <v>0</v>
      </c>
    </row>
    <row r="655" spans="1:12">
      <c r="A655" s="4" t="s">
        <v>165</v>
      </c>
      <c r="B655" s="78"/>
      <c r="C655" s="39">
        <v>2.7346874364855642</v>
      </c>
      <c r="D655" s="79"/>
      <c r="E655" s="39">
        <v>-79.05</v>
      </c>
    </row>
    <row r="656" spans="1:12">
      <c r="A656" s="4" t="s">
        <v>166</v>
      </c>
      <c r="B656" s="78"/>
      <c r="C656" s="39">
        <v>24.944720250628489</v>
      </c>
      <c r="D656" s="79"/>
      <c r="E656" s="39">
        <v>-81.685000000000016</v>
      </c>
    </row>
    <row r="657" spans="1:12">
      <c r="A657" s="4" t="s">
        <v>167</v>
      </c>
      <c r="B657" s="78"/>
      <c r="C657" s="39">
        <v>-2.6902441966769199</v>
      </c>
      <c r="D657" s="79"/>
      <c r="E657" s="39">
        <v>0</v>
      </c>
    </row>
    <row r="658" spans="1:12">
      <c r="A658" s="4" t="s">
        <v>168</v>
      </c>
      <c r="B658" s="78"/>
      <c r="C658" s="39">
        <v>-2.7346874364855642</v>
      </c>
      <c r="D658" s="79"/>
      <c r="E658" s="39">
        <v>-79.05</v>
      </c>
    </row>
    <row r="659" spans="1:12">
      <c r="A659" s="4" t="s">
        <v>169</v>
      </c>
      <c r="B659" s="78"/>
      <c r="C659" s="39">
        <v>-7.9896581444179908</v>
      </c>
      <c r="D659" s="79"/>
      <c r="E659" s="39">
        <v>81.685000000000016</v>
      </c>
    </row>
    <row r="661" spans="1:12">
      <c r="A661" s="4" t="s">
        <v>164</v>
      </c>
      <c r="B661" s="78" t="s">
        <v>117</v>
      </c>
      <c r="C661" s="55">
        <f t="array" ref="C661:C666">C654:C659-E654:E659</f>
        <v>2.6902441966769199</v>
      </c>
      <c r="D661" t="s">
        <v>27</v>
      </c>
      <c r="F661" s="39">
        <f t="array" ref="F661:F666">C654:C659-I431:I436</f>
        <v>2.6902441966769199</v>
      </c>
    </row>
    <row r="662" spans="1:12">
      <c r="A662" s="4" t="s">
        <v>165</v>
      </c>
      <c r="B662" s="78"/>
      <c r="C662" s="55">
        <v>81.784687436485555</v>
      </c>
      <c r="D662" t="s">
        <v>27</v>
      </c>
      <c r="F662" s="39">
        <v>81.784687436485555</v>
      </c>
    </row>
    <row r="663" spans="1:12">
      <c r="A663" s="4" t="s">
        <v>166</v>
      </c>
      <c r="B663" s="78"/>
      <c r="C663" s="55">
        <v>106.62972025062851</v>
      </c>
      <c r="D663" t="s">
        <v>128</v>
      </c>
      <c r="F663" s="39">
        <v>106.62972025062851</v>
      </c>
    </row>
    <row r="664" spans="1:12">
      <c r="A664" s="4" t="s">
        <v>167</v>
      </c>
      <c r="B664" s="78"/>
      <c r="C664" s="55">
        <v>-2.6902441966769199</v>
      </c>
      <c r="D664" t="s">
        <v>27</v>
      </c>
      <c r="F664" s="39">
        <v>-2.6902441966769199</v>
      </c>
    </row>
    <row r="665" spans="1:12">
      <c r="A665" s="4" t="s">
        <v>168</v>
      </c>
      <c r="B665" s="78"/>
      <c r="C665" s="55">
        <v>76.315312563514439</v>
      </c>
      <c r="D665" t="s">
        <v>27</v>
      </c>
      <c r="F665" s="39">
        <v>76.315312563514439</v>
      </c>
    </row>
    <row r="666" spans="1:12">
      <c r="A666" s="4" t="s">
        <v>169</v>
      </c>
      <c r="B666" s="78"/>
      <c r="C666" s="55">
        <v>-89.674658144418004</v>
      </c>
      <c r="D666" t="s">
        <v>128</v>
      </c>
      <c r="F666" s="39">
        <v>-89.674658144418004</v>
      </c>
    </row>
    <row r="668" spans="1:12">
      <c r="A668" t="s">
        <v>159</v>
      </c>
    </row>
    <row r="669" spans="1:12">
      <c r="A669" s="4" t="s">
        <v>167</v>
      </c>
      <c r="B669" s="78" t="s">
        <v>117</v>
      </c>
      <c r="C669" s="52">
        <f t="array" ref="C669:H674">B115:G120</f>
        <v>1774193.5483870965</v>
      </c>
      <c r="D669" s="52">
        <v>0</v>
      </c>
      <c r="E669" s="52">
        <v>0</v>
      </c>
      <c r="F669" s="52">
        <v>-1774193.5483870965</v>
      </c>
      <c r="G669" s="52">
        <v>0</v>
      </c>
      <c r="H669" s="52">
        <v>0</v>
      </c>
      <c r="I669" s="78" t="s">
        <v>94</v>
      </c>
      <c r="J669" s="39">
        <f t="array" ref="J669:J674">F587:F592</f>
        <v>-1.3642812230109331E-6</v>
      </c>
      <c r="K669" s="78" t="s">
        <v>157</v>
      </c>
      <c r="L669" s="39">
        <f t="array" ref="L669:L674">B452:B457</f>
        <v>0</v>
      </c>
    </row>
    <row r="670" spans="1:12">
      <c r="A670" s="4" t="s">
        <v>168</v>
      </c>
      <c r="B670" s="78"/>
      <c r="C670" s="52">
        <v>0</v>
      </c>
      <c r="D670" s="52">
        <v>72116.99842234228</v>
      </c>
      <c r="E670" s="52">
        <v>89425.078043704445</v>
      </c>
      <c r="F670" s="52">
        <v>0</v>
      </c>
      <c r="G670" s="52">
        <v>-72116.99842234228</v>
      </c>
      <c r="H670" s="52">
        <v>89425.078043704445</v>
      </c>
      <c r="I670" s="78"/>
      <c r="J670" s="39">
        <v>-3.4079923986580487E-4</v>
      </c>
      <c r="K670" s="78"/>
      <c r="L670" s="39">
        <v>-31.620000000000005</v>
      </c>
    </row>
    <row r="671" spans="1:12">
      <c r="A671" s="4" t="s">
        <v>169</v>
      </c>
      <c r="B671" s="78"/>
      <c r="C671" s="52">
        <v>0</v>
      </c>
      <c r="D671" s="52">
        <v>89425.078043704445</v>
      </c>
      <c r="E671" s="52">
        <v>147849.46236559137</v>
      </c>
      <c r="F671" s="52">
        <v>0</v>
      </c>
      <c r="G671" s="52">
        <v>-89425.078043704445</v>
      </c>
      <c r="H671" s="52">
        <v>73924.731182795687</v>
      </c>
      <c r="I671" s="78"/>
      <c r="J671" s="39">
        <v>-4.7777048992243766E-4</v>
      </c>
      <c r="K671" s="78"/>
      <c r="L671" s="39">
        <v>-13.069600000000003</v>
      </c>
    </row>
    <row r="672" spans="1:12">
      <c r="A672" s="4" t="s">
        <v>170</v>
      </c>
      <c r="B672" s="78"/>
      <c r="C672" s="52">
        <v>-1774193.5483870965</v>
      </c>
      <c r="D672" s="52">
        <v>0</v>
      </c>
      <c r="E672" s="52">
        <v>0</v>
      </c>
      <c r="F672" s="52">
        <v>1774193.5483870965</v>
      </c>
      <c r="G672" s="52">
        <v>0</v>
      </c>
      <c r="H672" s="52">
        <v>0</v>
      </c>
      <c r="I672" s="78"/>
      <c r="J672" s="39">
        <v>-5.7324630411927506E-6</v>
      </c>
      <c r="K672" s="78"/>
      <c r="L672" s="39">
        <v>0</v>
      </c>
    </row>
    <row r="673" spans="1:12">
      <c r="A673" s="4" t="s">
        <v>171</v>
      </c>
      <c r="B673" s="78"/>
      <c r="C673" s="52">
        <v>0</v>
      </c>
      <c r="D673" s="52">
        <v>-72116.99842234228</v>
      </c>
      <c r="E673" s="52">
        <v>-89425.078043704445</v>
      </c>
      <c r="F673" s="52">
        <v>0</v>
      </c>
      <c r="G673" s="52">
        <v>72116.99842234228</v>
      </c>
      <c r="H673" s="52">
        <v>-89425.078043704445</v>
      </c>
      <c r="I673" s="78"/>
      <c r="J673" s="39">
        <v>-3.7007467140734544E-3</v>
      </c>
      <c r="K673" s="78"/>
      <c r="L673" s="39">
        <v>-31.620000000000005</v>
      </c>
    </row>
    <row r="674" spans="1:12">
      <c r="A674" s="4" t="s">
        <v>172</v>
      </c>
      <c r="B674" s="78"/>
      <c r="C674" s="52">
        <v>0</v>
      </c>
      <c r="D674" s="52">
        <v>89425.078043704445</v>
      </c>
      <c r="E674" s="52">
        <v>73924.731182795687</v>
      </c>
      <c r="F674" s="52">
        <v>0</v>
      </c>
      <c r="G674" s="52">
        <v>-89425.078043704445</v>
      </c>
      <c r="H674" s="52">
        <v>147849.46236559137</v>
      </c>
      <c r="I674" s="78"/>
      <c r="J674" s="39">
        <v>-1.7049430281042578E-3</v>
      </c>
      <c r="K674" s="78"/>
      <c r="L674" s="39">
        <v>13.069600000000003</v>
      </c>
    </row>
    <row r="676" spans="1:12">
      <c r="A676" s="4" t="s">
        <v>167</v>
      </c>
      <c r="B676" s="78" t="s">
        <v>117</v>
      </c>
      <c r="C676" s="39">
        <f t="array" ref="C676:C681">MMULT(C669:H674,J669:J674)</f>
        <v>7.7499999999999982</v>
      </c>
      <c r="D676" s="79" t="s">
        <v>157</v>
      </c>
      <c r="E676" s="39">
        <f t="array" ref="E676:E681">L669:L674</f>
        <v>0</v>
      </c>
    </row>
    <row r="677" spans="1:12">
      <c r="A677" s="4" t="s">
        <v>168</v>
      </c>
      <c r="B677" s="78"/>
      <c r="C677" s="39">
        <v>47.120000000000061</v>
      </c>
      <c r="D677" s="79"/>
      <c r="E677" s="39">
        <v>-31.620000000000005</v>
      </c>
    </row>
    <row r="678" spans="1:12">
      <c r="A678" s="4" t="s">
        <v>169</v>
      </c>
      <c r="B678" s="78"/>
      <c r="C678" s="39">
        <v>103.78800000000015</v>
      </c>
      <c r="D678" s="79"/>
      <c r="E678" s="39">
        <v>-13.069600000000003</v>
      </c>
    </row>
    <row r="679" spans="1:12">
      <c r="A679" s="4" t="s">
        <v>170</v>
      </c>
      <c r="B679" s="78"/>
      <c r="C679" s="39">
        <v>-7.7499999999999982</v>
      </c>
      <c r="D679" s="79"/>
      <c r="E679" s="39">
        <v>0</v>
      </c>
    </row>
    <row r="680" spans="1:12">
      <c r="A680" s="4" t="s">
        <v>171</v>
      </c>
      <c r="B680" s="78"/>
      <c r="C680" s="39">
        <v>-47.120000000000061</v>
      </c>
      <c r="D680" s="79"/>
      <c r="E680" s="39">
        <v>-31.620000000000005</v>
      </c>
    </row>
    <row r="681" spans="1:12">
      <c r="A681" s="4" t="s">
        <v>172</v>
      </c>
      <c r="B681" s="78"/>
      <c r="C681" s="39">
        <v>13.069600000000037</v>
      </c>
      <c r="D681" s="79"/>
      <c r="E681" s="39">
        <v>13.069600000000003</v>
      </c>
    </row>
    <row r="683" spans="1:12">
      <c r="A683" s="4" t="s">
        <v>167</v>
      </c>
      <c r="B683" s="78" t="s">
        <v>117</v>
      </c>
      <c r="C683" s="55">
        <f t="array" ref="C683:C688">C676:C681-E676:E681</f>
        <v>7.7499999999999982</v>
      </c>
      <c r="D683" t="s">
        <v>27</v>
      </c>
      <c r="F683" s="39">
        <f t="array" ref="F683:F688">C676:C681-I445:I450</f>
        <v>7.7499999999999982</v>
      </c>
    </row>
    <row r="684" spans="1:12">
      <c r="A684" s="4" t="s">
        <v>168</v>
      </c>
      <c r="B684" s="78"/>
      <c r="C684" s="55">
        <v>78.740000000000066</v>
      </c>
      <c r="D684" t="s">
        <v>27</v>
      </c>
      <c r="F684" s="39">
        <v>78.740000000000066</v>
      </c>
    </row>
    <row r="685" spans="1:12">
      <c r="A685" s="4" t="s">
        <v>169</v>
      </c>
      <c r="B685" s="78"/>
      <c r="C685" s="55">
        <v>116.85760000000016</v>
      </c>
      <c r="D685" t="s">
        <v>128</v>
      </c>
      <c r="F685" s="39">
        <v>116.85760000000016</v>
      </c>
    </row>
    <row r="686" spans="1:12">
      <c r="A686" s="4" t="s">
        <v>170</v>
      </c>
      <c r="B686" s="78"/>
      <c r="C686" s="55">
        <v>-7.7499999999999982</v>
      </c>
      <c r="D686" t="s">
        <v>27</v>
      </c>
      <c r="F686" s="39">
        <v>-7.7499999999999982</v>
      </c>
    </row>
    <row r="687" spans="1:12">
      <c r="A687" s="4" t="s">
        <v>171</v>
      </c>
      <c r="B687" s="78"/>
      <c r="C687" s="55">
        <v>-15.500000000000057</v>
      </c>
      <c r="D687" t="s">
        <v>27</v>
      </c>
      <c r="F687" s="39">
        <v>-15.500000000000057</v>
      </c>
    </row>
    <row r="688" spans="1:12">
      <c r="A688" s="4" t="s">
        <v>172</v>
      </c>
      <c r="B688" s="78"/>
      <c r="C688" s="55">
        <v>3.3750779948604759E-14</v>
      </c>
      <c r="D688" t="s">
        <v>128</v>
      </c>
      <c r="F688" s="39">
        <v>3.3750779948604759E-14</v>
      </c>
    </row>
    <row r="690" spans="1:12">
      <c r="A690" t="s">
        <v>160</v>
      </c>
    </row>
    <row r="691" spans="1:12">
      <c r="A691" s="4" t="s">
        <v>173</v>
      </c>
      <c r="B691" s="78" t="s">
        <v>117</v>
      </c>
      <c r="C691" s="52">
        <f t="array" ref="C691:H696">B129:G134</f>
        <v>1267281.1059907835</v>
      </c>
      <c r="D691" s="52">
        <v>0</v>
      </c>
      <c r="E691" s="52">
        <v>0</v>
      </c>
      <c r="F691" s="52">
        <v>-1267281.1059907835</v>
      </c>
      <c r="G691" s="52">
        <v>0</v>
      </c>
      <c r="H691" s="52">
        <v>0</v>
      </c>
      <c r="I691" s="78" t="s">
        <v>94</v>
      </c>
      <c r="J691" s="39">
        <f t="array" ref="J691:J696">F601:F606</f>
        <v>0</v>
      </c>
      <c r="K691" s="78" t="s">
        <v>157</v>
      </c>
      <c r="L691" s="39">
        <f t="array" ref="L691:L696">B466:B471</f>
        <v>27.6675</v>
      </c>
    </row>
    <row r="692" spans="1:12">
      <c r="A692" s="4" t="s">
        <v>174</v>
      </c>
      <c r="B692" s="78"/>
      <c r="C692" s="52">
        <v>0</v>
      </c>
      <c r="D692" s="52">
        <v>16820.291177222698</v>
      </c>
      <c r="E692" s="52">
        <v>36500.031854573259</v>
      </c>
      <c r="F692" s="52">
        <v>0</v>
      </c>
      <c r="G692" s="52">
        <v>-16820.291177222698</v>
      </c>
      <c r="H692" s="52">
        <v>36500.031854573259</v>
      </c>
      <c r="I692" s="78"/>
      <c r="J692" s="39">
        <v>0</v>
      </c>
      <c r="K692" s="78"/>
      <c r="L692" s="39">
        <v>-1.6948397438092123E-15</v>
      </c>
    </row>
    <row r="693" spans="1:12">
      <c r="A693" s="4" t="s">
        <v>175</v>
      </c>
      <c r="B693" s="78"/>
      <c r="C693" s="52">
        <v>0</v>
      </c>
      <c r="D693" s="52">
        <v>36500.031854573259</v>
      </c>
      <c r="E693" s="52">
        <v>105606.75883256528</v>
      </c>
      <c r="F693" s="52">
        <v>0</v>
      </c>
      <c r="G693" s="52">
        <v>-36500.031854573259</v>
      </c>
      <c r="H693" s="52">
        <v>52803.379416282638</v>
      </c>
      <c r="I693" s="78"/>
      <c r="J693" s="39">
        <v>0</v>
      </c>
      <c r="K693" s="78"/>
      <c r="L693" s="39">
        <v>-20.012824999999999</v>
      </c>
    </row>
    <row r="694" spans="1:12">
      <c r="A694" s="4" t="s">
        <v>164</v>
      </c>
      <c r="B694" s="78"/>
      <c r="C694" s="52">
        <v>-1267281.1059907835</v>
      </c>
      <c r="D694" s="52">
        <v>0</v>
      </c>
      <c r="E694" s="52">
        <v>0</v>
      </c>
      <c r="F694" s="52">
        <v>1267281.1059907835</v>
      </c>
      <c r="G694" s="52">
        <v>0</v>
      </c>
      <c r="H694" s="52">
        <v>0</v>
      </c>
      <c r="I694" s="78"/>
      <c r="J694" s="39">
        <v>-2.3884031975944465E-4</v>
      </c>
      <c r="K694" s="78"/>
      <c r="L694" s="39">
        <v>27.6675</v>
      </c>
    </row>
    <row r="695" spans="1:12">
      <c r="A695" s="4" t="s">
        <v>165</v>
      </c>
      <c r="B695" s="78"/>
      <c r="C695" s="52">
        <v>0</v>
      </c>
      <c r="D695" s="52">
        <v>-16820.291177222698</v>
      </c>
      <c r="E695" s="52">
        <v>-36500.031854573259</v>
      </c>
      <c r="F695" s="52">
        <v>0</v>
      </c>
      <c r="G695" s="52">
        <v>16820.291177222698</v>
      </c>
      <c r="H695" s="52">
        <v>-36500.031854573259</v>
      </c>
      <c r="I695" s="78"/>
      <c r="J695" s="39">
        <v>-2.4265174177611056E-6</v>
      </c>
      <c r="K695" s="78"/>
      <c r="L695" s="39">
        <v>-1.6948397438092123E-15</v>
      </c>
    </row>
    <row r="696" spans="1:12">
      <c r="A696" s="4" t="s">
        <v>166</v>
      </c>
      <c r="B696" s="78"/>
      <c r="C696" s="52">
        <v>0</v>
      </c>
      <c r="D696" s="52">
        <v>36500.031854573259</v>
      </c>
      <c r="E696" s="52">
        <v>52803.379416282638</v>
      </c>
      <c r="F696" s="52">
        <v>0</v>
      </c>
      <c r="G696" s="52">
        <v>-36500.031854573259</v>
      </c>
      <c r="H696" s="52">
        <v>105606.75883256528</v>
      </c>
      <c r="I696" s="78"/>
      <c r="J696" s="39">
        <v>6.3601030671004333E-4</v>
      </c>
      <c r="K696" s="78"/>
      <c r="L696" s="39">
        <v>20.012824999999999</v>
      </c>
    </row>
    <row r="698" spans="1:12">
      <c r="A698" s="4" t="s">
        <v>173</v>
      </c>
      <c r="B698" s="78" t="s">
        <v>117</v>
      </c>
      <c r="C698" s="39">
        <f t="array" ref="C698:C703">MMULT(C691:H696,J691:J696)</f>
        <v>302.67782457994139</v>
      </c>
      <c r="D698" s="79" t="s">
        <v>157</v>
      </c>
      <c r="E698" s="39">
        <f t="array" ref="E698:E703">L691:L696</f>
        <v>27.6675</v>
      </c>
    </row>
    <row r="699" spans="1:12">
      <c r="A699" s="4" t="s">
        <v>174</v>
      </c>
      <c r="B699" s="78"/>
      <c r="C699" s="39">
        <v>23.255211184266834</v>
      </c>
      <c r="D699" s="79"/>
      <c r="E699" s="39">
        <v>-1.6948397438092123E-15</v>
      </c>
    </row>
    <row r="700" spans="1:12">
      <c r="A700" s="4" t="s">
        <v>175</v>
      </c>
      <c r="B700" s="78"/>
      <c r="C700" s="39">
        <v>33.672061500920663</v>
      </c>
      <c r="D700" s="79"/>
      <c r="E700" s="39">
        <v>-20.012824999999999</v>
      </c>
    </row>
    <row r="701" spans="1:12">
      <c r="A701" s="4" t="s">
        <v>164</v>
      </c>
      <c r="B701" s="78"/>
      <c r="C701" s="39">
        <v>-302.67782457994139</v>
      </c>
      <c r="D701" s="79"/>
      <c r="E701" s="39">
        <v>27.6675</v>
      </c>
    </row>
    <row r="702" spans="1:12">
      <c r="A702" s="4" t="s">
        <v>165</v>
      </c>
      <c r="B702" s="78"/>
      <c r="C702" s="39">
        <v>-23.255211184266834</v>
      </c>
      <c r="D702" s="79"/>
      <c r="E702" s="39">
        <v>-1.6948397438092123E-15</v>
      </c>
    </row>
    <row r="703" spans="1:12">
      <c r="A703" s="4" t="s">
        <v>166</v>
      </c>
      <c r="B703" s="78"/>
      <c r="C703" s="39">
        <v>67.255555038797368</v>
      </c>
      <c r="D703" s="79"/>
      <c r="E703" s="39">
        <v>20.012824999999999</v>
      </c>
    </row>
    <row r="705" spans="1:12">
      <c r="A705" s="4" t="s">
        <v>173</v>
      </c>
      <c r="B705" s="78" t="s">
        <v>117</v>
      </c>
      <c r="C705" s="55">
        <f t="array" ref="C705:C710">C698:C703-E698:E703</f>
        <v>275.01032457994137</v>
      </c>
      <c r="D705" t="s">
        <v>27</v>
      </c>
      <c r="F705" s="39">
        <f t="array" ref="F705:F710">C698:C703-I459:I464</f>
        <v>302.67782457994139</v>
      </c>
    </row>
    <row r="706" spans="1:12">
      <c r="A706" s="4" t="s">
        <v>174</v>
      </c>
      <c r="B706" s="78"/>
      <c r="C706" s="55">
        <v>23.255211184266834</v>
      </c>
      <c r="D706" t="s">
        <v>27</v>
      </c>
      <c r="F706" s="39">
        <v>50.922711184266831</v>
      </c>
    </row>
    <row r="707" spans="1:12">
      <c r="A707" s="4" t="s">
        <v>175</v>
      </c>
      <c r="B707" s="78"/>
      <c r="C707" s="55">
        <v>53.684886500920662</v>
      </c>
      <c r="D707" t="s">
        <v>128</v>
      </c>
      <c r="F707" s="39">
        <v>53.684886500920662</v>
      </c>
    </row>
    <row r="708" spans="1:12">
      <c r="A708" s="4" t="s">
        <v>164</v>
      </c>
      <c r="B708" s="78"/>
      <c r="C708" s="55">
        <v>-330.3453245799414</v>
      </c>
      <c r="D708" t="s">
        <v>27</v>
      </c>
      <c r="F708" s="39">
        <v>-302.67782457994139</v>
      </c>
    </row>
    <row r="709" spans="1:12">
      <c r="A709" s="4" t="s">
        <v>165</v>
      </c>
      <c r="B709" s="78"/>
      <c r="C709" s="55">
        <v>-23.255211184266834</v>
      </c>
      <c r="D709" t="s">
        <v>27</v>
      </c>
      <c r="F709" s="39">
        <v>4.4122888157331666</v>
      </c>
    </row>
    <row r="710" spans="1:12">
      <c r="A710" s="4" t="s">
        <v>166</v>
      </c>
      <c r="B710" s="78"/>
      <c r="C710" s="55">
        <v>47.242730038797369</v>
      </c>
      <c r="D710" t="s">
        <v>128</v>
      </c>
      <c r="F710" s="39">
        <v>47.242730038797369</v>
      </c>
    </row>
    <row r="712" spans="1:12">
      <c r="A712" t="s">
        <v>176</v>
      </c>
    </row>
    <row r="713" spans="1:12">
      <c r="A713" s="4" t="s">
        <v>177</v>
      </c>
      <c r="B713" s="78" t="s">
        <v>117</v>
      </c>
      <c r="C713" s="52">
        <f t="array" ref="C713:H718">B143:G148</f>
        <v>682382.13399503718</v>
      </c>
      <c r="D713" s="52">
        <v>0</v>
      </c>
      <c r="E713" s="52">
        <v>0</v>
      </c>
      <c r="F713" s="52">
        <v>-682382.13399503718</v>
      </c>
      <c r="G713" s="52">
        <v>0</v>
      </c>
      <c r="H713" s="52">
        <v>0</v>
      </c>
      <c r="I713" s="78" t="s">
        <v>94</v>
      </c>
      <c r="J713" s="39">
        <f t="array" ref="J713:J718">F615:F620</f>
        <v>0</v>
      </c>
      <c r="K713" s="78" t="s">
        <v>157</v>
      </c>
      <c r="L713" s="39">
        <f t="array" ref="L713:L718">B480:B485</f>
        <v>0</v>
      </c>
    </row>
    <row r="714" spans="1:12">
      <c r="A714" s="4" t="s">
        <v>178</v>
      </c>
      <c r="B714" s="78"/>
      <c r="C714" s="52">
        <v>0</v>
      </c>
      <c r="D714" s="52">
        <v>2626.0172388654455</v>
      </c>
      <c r="E714" s="52">
        <v>10582.849472627746</v>
      </c>
      <c r="F714" s="52">
        <v>0</v>
      </c>
      <c r="G714" s="52">
        <v>-2626.0172388654455</v>
      </c>
      <c r="H714" s="52">
        <v>10582.849472627746</v>
      </c>
      <c r="I714" s="78"/>
      <c r="J714" s="39">
        <v>0</v>
      </c>
      <c r="K714" s="78"/>
      <c r="L714" s="39">
        <v>0</v>
      </c>
    </row>
    <row r="715" spans="1:12">
      <c r="A715" s="4" t="s">
        <v>179</v>
      </c>
      <c r="B715" s="78"/>
      <c r="C715" s="52">
        <v>0</v>
      </c>
      <c r="D715" s="52">
        <v>10582.849472627746</v>
      </c>
      <c r="E715" s="52">
        <v>56865.177832919762</v>
      </c>
      <c r="F715" s="52">
        <v>0</v>
      </c>
      <c r="G715" s="52">
        <v>-10582.849472627746</v>
      </c>
      <c r="H715" s="52">
        <v>28432.588916459881</v>
      </c>
      <c r="I715" s="78"/>
      <c r="J715" s="39">
        <v>0</v>
      </c>
      <c r="K715" s="78"/>
      <c r="L715" s="39">
        <v>0</v>
      </c>
    </row>
    <row r="716" spans="1:12">
      <c r="A716" s="4" t="s">
        <v>167</v>
      </c>
      <c r="B716" s="78"/>
      <c r="C716" s="52">
        <v>-682382.13399503718</v>
      </c>
      <c r="D716" s="52">
        <v>0</v>
      </c>
      <c r="E716" s="52">
        <v>0</v>
      </c>
      <c r="F716" s="52">
        <v>682382.13399503718</v>
      </c>
      <c r="G716" s="52">
        <v>0</v>
      </c>
      <c r="H716" s="52">
        <v>0</v>
      </c>
      <c r="I716" s="78"/>
      <c r="J716" s="39">
        <v>-3.4079923986580487E-4</v>
      </c>
      <c r="K716" s="78"/>
      <c r="L716" s="39">
        <v>0</v>
      </c>
    </row>
    <row r="717" spans="1:12">
      <c r="A717" s="4" t="s">
        <v>168</v>
      </c>
      <c r="B717" s="78"/>
      <c r="C717" s="52">
        <v>0</v>
      </c>
      <c r="D717" s="52">
        <v>-2626.0172388654455</v>
      </c>
      <c r="E717" s="52">
        <v>-10582.849472627746</v>
      </c>
      <c r="F717" s="52">
        <v>0</v>
      </c>
      <c r="G717" s="52">
        <v>2626.0172388654455</v>
      </c>
      <c r="H717" s="52">
        <v>-10582.849472627746</v>
      </c>
      <c r="I717" s="78"/>
      <c r="J717" s="39">
        <v>1.3642812230109121E-6</v>
      </c>
      <c r="K717" s="78"/>
      <c r="L717" s="39">
        <v>0</v>
      </c>
    </row>
    <row r="718" spans="1:12">
      <c r="A718" s="4" t="s">
        <v>169</v>
      </c>
      <c r="B718" s="78"/>
      <c r="C718" s="52">
        <v>0</v>
      </c>
      <c r="D718" s="52">
        <v>10582.849472627746</v>
      </c>
      <c r="E718" s="52">
        <v>28432.588916459881</v>
      </c>
      <c r="F718" s="52">
        <v>0</v>
      </c>
      <c r="G718" s="52">
        <v>-10582.849472627746</v>
      </c>
      <c r="H718" s="52">
        <v>56865.177832919762</v>
      </c>
      <c r="I718" s="78"/>
      <c r="J718" s="39">
        <v>-4.7777048992243766E-4</v>
      </c>
      <c r="K718" s="78"/>
      <c r="L718" s="39">
        <v>0</v>
      </c>
    </row>
    <row r="720" spans="1:12">
      <c r="A720" s="4" t="s">
        <v>177</v>
      </c>
      <c r="B720" s="78" t="s">
        <v>117</v>
      </c>
      <c r="C720" s="39">
        <f t="array" ref="C720:C725">MMULT(C713:H718,J713:J718)</f>
        <v>232.55531256351446</v>
      </c>
      <c r="D720" s="79" t="s">
        <v>157</v>
      </c>
      <c r="E720" s="39">
        <f t="array" ref="E720:E725">L713:L718</f>
        <v>0</v>
      </c>
    </row>
    <row r="721" spans="1:9">
      <c r="A721" s="4" t="s">
        <v>178</v>
      </c>
      <c r="B721" s="78"/>
      <c r="C721" s="39">
        <v>-5.0597558033230561</v>
      </c>
      <c r="D721" s="79"/>
      <c r="E721" s="39">
        <v>0</v>
      </c>
    </row>
    <row r="722" spans="1:9">
      <c r="A722" s="4" t="s">
        <v>179</v>
      </c>
      <c r="B722" s="78"/>
      <c r="C722" s="39">
        <v>-13.598689919201766</v>
      </c>
      <c r="D722" s="79"/>
      <c r="E722" s="39">
        <v>0</v>
      </c>
    </row>
    <row r="723" spans="1:9">
      <c r="A723" s="4" t="s">
        <v>167</v>
      </c>
      <c r="B723" s="78"/>
      <c r="C723" s="39">
        <v>-232.55531256351446</v>
      </c>
      <c r="D723" s="79"/>
      <c r="E723" s="39">
        <v>0</v>
      </c>
    </row>
    <row r="724" spans="1:9">
      <c r="A724" s="4" t="s">
        <v>168</v>
      </c>
      <c r="B724" s="78"/>
      <c r="C724" s="39">
        <v>5.0597558033230561</v>
      </c>
      <c r="D724" s="79"/>
      <c r="E724" s="39">
        <v>0</v>
      </c>
    </row>
    <row r="725" spans="1:9">
      <c r="A725" s="4" t="s">
        <v>169</v>
      </c>
      <c r="B725" s="78"/>
      <c r="C725" s="39">
        <v>-27.182941855582072</v>
      </c>
      <c r="D725" s="79"/>
      <c r="E725" s="39">
        <v>0</v>
      </c>
    </row>
    <row r="727" spans="1:9">
      <c r="A727" s="4" t="s">
        <v>177</v>
      </c>
      <c r="B727" s="78" t="s">
        <v>117</v>
      </c>
      <c r="C727" s="55">
        <f t="array" ref="C727:C732">C720:C725-E720:E725</f>
        <v>232.55531256351446</v>
      </c>
      <c r="D727" t="s">
        <v>27</v>
      </c>
      <c r="F727" s="39">
        <f t="array" ref="F727:F732">C720:C725-I473:I478</f>
        <v>232.55531256351446</v>
      </c>
    </row>
    <row r="728" spans="1:9">
      <c r="A728" s="4" t="s">
        <v>178</v>
      </c>
      <c r="B728" s="78"/>
      <c r="C728" s="55">
        <v>-5.0597558033230561</v>
      </c>
      <c r="D728" t="s">
        <v>27</v>
      </c>
      <c r="F728" s="39">
        <v>-5.0597558033230561</v>
      </c>
    </row>
    <row r="729" spans="1:9">
      <c r="A729" s="4" t="s">
        <v>179</v>
      </c>
      <c r="B729" s="78"/>
      <c r="C729" s="55">
        <v>-13.598689919201766</v>
      </c>
      <c r="D729" t="s">
        <v>128</v>
      </c>
      <c r="F729" s="39">
        <v>-13.598689919201766</v>
      </c>
    </row>
    <row r="730" spans="1:9">
      <c r="A730" s="4" t="s">
        <v>167</v>
      </c>
      <c r="B730" s="78"/>
      <c r="C730" s="55">
        <v>-232.55531256351446</v>
      </c>
      <c r="D730" t="s">
        <v>27</v>
      </c>
      <c r="F730" s="39">
        <v>-232.55531256351446</v>
      </c>
    </row>
    <row r="731" spans="1:9">
      <c r="A731" s="4" t="s">
        <v>168</v>
      </c>
      <c r="B731" s="78"/>
      <c r="C731" s="55">
        <v>5.0597558033230561</v>
      </c>
      <c r="D731" t="s">
        <v>27</v>
      </c>
      <c r="F731" s="39">
        <v>5.0597558033230561</v>
      </c>
    </row>
    <row r="732" spans="1:9">
      <c r="A732" s="4" t="s">
        <v>169</v>
      </c>
      <c r="B732" s="78"/>
      <c r="C732" s="55">
        <v>-27.182941855582072</v>
      </c>
      <c r="D732" t="s">
        <v>128</v>
      </c>
      <c r="F732" s="39">
        <v>-27.182941855582072</v>
      </c>
    </row>
    <row r="734" spans="1:9" s="25" customFormat="1">
      <c r="A734" s="26" t="s">
        <v>180</v>
      </c>
    </row>
    <row r="735" spans="1:9">
      <c r="A735" s="81" t="s">
        <v>181</v>
      </c>
      <c r="B735" s="81"/>
      <c r="C735" s="81"/>
      <c r="D735" s="81"/>
      <c r="F735" s="81" t="s">
        <v>187</v>
      </c>
      <c r="G735" s="81"/>
      <c r="H735" s="81"/>
      <c r="I735" s="81"/>
    </row>
    <row r="736" spans="1:9">
      <c r="A736" s="80" t="s">
        <v>184</v>
      </c>
      <c r="B736" s="80"/>
      <c r="C736" s="13" t="s">
        <v>182</v>
      </c>
      <c r="D736" s="13" t="s">
        <v>183</v>
      </c>
      <c r="F736" s="80" t="s">
        <v>188</v>
      </c>
      <c r="G736" s="80"/>
      <c r="H736" s="13" t="s">
        <v>182</v>
      </c>
      <c r="I736" s="13" t="s">
        <v>183</v>
      </c>
    </row>
    <row r="737" spans="1:9">
      <c r="A737" s="72" t="str">
        <f t="array" ref="A737:A742">A639:A644</f>
        <v>HAx</v>
      </c>
      <c r="B737" s="73">
        <f t="array" ref="B737:B742">C639:C644</f>
        <v>-1.7220446190562579</v>
      </c>
      <c r="C737" s="72">
        <v>-2.35</v>
      </c>
      <c r="D737" s="74">
        <f>ABS((B737-C737)/B737)</f>
        <v>0.36465685847785068</v>
      </c>
      <c r="F737" s="72" t="str">
        <f t="array" ref="F737:F742">A705:A710</f>
        <v>HEx</v>
      </c>
      <c r="G737" s="73">
        <f t="array" ref="G737:G742">C705:C710</f>
        <v>275.01032457994137</v>
      </c>
      <c r="H737" s="72">
        <v>302.51</v>
      </c>
      <c r="I737" s="74">
        <f>ABS((G737-H737)/G737)</f>
        <v>9.9995065501858563E-2</v>
      </c>
    </row>
    <row r="738" spans="1:9">
      <c r="A738" s="72" t="str">
        <v>VAy</v>
      </c>
      <c r="B738" s="73">
        <v>93.756862856544231</v>
      </c>
      <c r="C738" s="72">
        <v>93.932000000000002</v>
      </c>
      <c r="D738" s="74">
        <f>ABS((B738-C738)/B738)</f>
        <v>1.8679927860187203E-3</v>
      </c>
      <c r="F738" s="4" t="str">
        <v>VEy</v>
      </c>
      <c r="G738" s="39">
        <v>23.255211184266834</v>
      </c>
      <c r="H738" s="4"/>
      <c r="I738" s="4"/>
    </row>
    <row r="739" spans="1:9">
      <c r="A739" s="14" t="str">
        <v>MAz</v>
      </c>
      <c r="B739" s="61">
        <v>0</v>
      </c>
      <c r="C739" s="14">
        <v>0</v>
      </c>
      <c r="D739" s="66">
        <v>0</v>
      </c>
      <c r="F739" s="14" t="str">
        <v>MEz</v>
      </c>
      <c r="G739" s="61">
        <v>53.684886500920662</v>
      </c>
      <c r="H739" s="14">
        <v>52.058900000000001</v>
      </c>
      <c r="I739" s="66">
        <f>ABS((G739-H739)/G739)</f>
        <v>3.0287602468765135E-2</v>
      </c>
    </row>
    <row r="740" spans="1:9">
      <c r="A740" s="4" t="str">
        <v>HBx</v>
      </c>
      <c r="B740" s="39">
        <v>1.7220446190562579</v>
      </c>
      <c r="C740" s="4">
        <v>2.35</v>
      </c>
      <c r="D740" s="74">
        <f>ABS((B740-C740)/B740)</f>
        <v>0.36465685847785068</v>
      </c>
      <c r="F740" s="72" t="str">
        <v>HBx</v>
      </c>
      <c r="G740" s="73">
        <v>-330.3453245799414</v>
      </c>
      <c r="H740" s="72">
        <v>-302.51</v>
      </c>
      <c r="I740" s="74">
        <f>ABS((G740-H740)/G740)</f>
        <v>8.4261294193692909E-2</v>
      </c>
    </row>
    <row r="741" spans="1:9">
      <c r="A741" s="75" t="str">
        <v>VBy</v>
      </c>
      <c r="B741" s="76">
        <v>143.39313714345576</v>
      </c>
      <c r="C741" s="75">
        <v>143.21799999999999</v>
      </c>
      <c r="D741" s="77">
        <f>ABS((B741-C741)/B741)</f>
        <v>1.221377444867236E-3</v>
      </c>
      <c r="F741" s="4" t="str">
        <v>VBy</v>
      </c>
      <c r="G741" s="39">
        <v>-23.255211184266834</v>
      </c>
      <c r="H741" s="4"/>
      <c r="I741" s="4"/>
    </row>
    <row r="742" spans="1:9">
      <c r="A742" s="14" t="str">
        <v>MBz</v>
      </c>
      <c r="B742" s="61">
        <v>-153.87245028942584</v>
      </c>
      <c r="C742" s="14">
        <v>-152.7869</v>
      </c>
      <c r="D742" s="66">
        <f>ABS((B742-C742)/B742)</f>
        <v>7.0548710141677563E-3</v>
      </c>
      <c r="F742" s="67" t="str">
        <v>MBz</v>
      </c>
      <c r="G742" s="68">
        <v>47.242730038797369</v>
      </c>
      <c r="H742" s="67">
        <v>45.986499999999999</v>
      </c>
      <c r="I742" s="69">
        <f>ABS((G742-H742)/G742)</f>
        <v>2.6590970457585954E-2</v>
      </c>
    </row>
    <row r="744" spans="1:9">
      <c r="A744" s="80" t="s">
        <v>185</v>
      </c>
      <c r="B744" s="80"/>
      <c r="C744" s="13" t="s">
        <v>182</v>
      </c>
      <c r="D744" s="13" t="s">
        <v>183</v>
      </c>
      <c r="F744" s="80" t="s">
        <v>189</v>
      </c>
      <c r="G744" s="80"/>
      <c r="H744" s="13" t="s">
        <v>182</v>
      </c>
      <c r="I744" s="13" t="s">
        <v>183</v>
      </c>
    </row>
    <row r="745" spans="1:9">
      <c r="A745" s="72" t="str">
        <f t="array" ref="A745:A750">A661:A666</f>
        <v>HBx</v>
      </c>
      <c r="B745" s="73">
        <f t="array" ref="B745:B750">C661:C666</f>
        <v>2.6902441966769199</v>
      </c>
      <c r="C745" s="72">
        <v>2.726</v>
      </c>
      <c r="D745" s="74">
        <f t="shared" ref="D745:D750" si="21">ABS((B745-C745)/B745)</f>
        <v>1.3290913652837466E-2</v>
      </c>
      <c r="F745" s="72" t="str">
        <f t="array" ref="F745:F750">A727:A732</f>
        <v>HFx</v>
      </c>
      <c r="G745" s="73">
        <f t="array" ref="G745:G750">C727:C732</f>
        <v>232.55531256351446</v>
      </c>
      <c r="H745" s="72">
        <v>232.54560000000001</v>
      </c>
      <c r="I745" s="74">
        <f t="shared" ref="I745:I750" si="22">ABS((G745-H745)/G745)</f>
        <v>4.1764530800827827E-5</v>
      </c>
    </row>
    <row r="746" spans="1:9">
      <c r="A746" s="4" t="str">
        <v>VBy</v>
      </c>
      <c r="B746" s="39">
        <v>81.784687436485555</v>
      </c>
      <c r="C746" s="4">
        <v>81.793999999999997</v>
      </c>
      <c r="D746" s="71">
        <f t="shared" si="21"/>
        <v>1.1386683505606048E-4</v>
      </c>
      <c r="F746" s="72" t="str">
        <v>VFy</v>
      </c>
      <c r="G746" s="73">
        <v>-5.0597558033230561</v>
      </c>
      <c r="H746" s="72">
        <v>-5.0236000000000001</v>
      </c>
      <c r="I746" s="74">
        <f t="shared" si="22"/>
        <v>7.1457605324174436E-3</v>
      </c>
    </row>
    <row r="747" spans="1:9">
      <c r="A747" s="67" t="str">
        <v>MBz</v>
      </c>
      <c r="B747" s="68">
        <v>106.62972025062851</v>
      </c>
      <c r="C747" s="67">
        <v>106.3139</v>
      </c>
      <c r="D747" s="69">
        <f t="shared" si="21"/>
        <v>2.9618407502728446E-3</v>
      </c>
      <c r="F747" s="14" t="str">
        <v>MFz</v>
      </c>
      <c r="G747" s="61">
        <v>-13.598689919201766</v>
      </c>
      <c r="H747" s="14">
        <v>-13.4175</v>
      </c>
      <c r="I747" s="70">
        <f t="shared" si="22"/>
        <v>1.3324071677369412E-2</v>
      </c>
    </row>
    <row r="748" spans="1:9">
      <c r="A748" s="4" t="str">
        <v>HCx</v>
      </c>
      <c r="B748" s="39">
        <v>-2.6902441966769199</v>
      </c>
      <c r="C748" s="4">
        <v>-2.726</v>
      </c>
      <c r="D748" s="77">
        <f t="shared" si="21"/>
        <v>1.3290913652837466E-2</v>
      </c>
      <c r="F748" s="4" t="str">
        <v>HCx</v>
      </c>
      <c r="G748" s="39">
        <v>-232.55531256351446</v>
      </c>
      <c r="H748" s="4">
        <v>-232.54560000000001</v>
      </c>
      <c r="I748" s="77">
        <f t="shared" si="22"/>
        <v>4.1764530800827827E-5</v>
      </c>
    </row>
    <row r="749" spans="1:9">
      <c r="A749" s="75" t="str">
        <v>VCy</v>
      </c>
      <c r="B749" s="76">
        <v>76.315312563514439</v>
      </c>
      <c r="C749" s="75">
        <v>76.305599999999998</v>
      </c>
      <c r="D749" s="77">
        <f t="shared" si="21"/>
        <v>1.27268868962011E-4</v>
      </c>
      <c r="F749" s="4" t="str">
        <v>VCy</v>
      </c>
      <c r="G749" s="39">
        <v>5.0597558033230561</v>
      </c>
      <c r="H749" s="4">
        <v>5.0236000000000001</v>
      </c>
      <c r="I749" s="77">
        <f t="shared" si="22"/>
        <v>7.1457605324174436E-3</v>
      </c>
    </row>
    <row r="750" spans="1:9">
      <c r="A750" s="14" t="str">
        <v>MCz</v>
      </c>
      <c r="B750" s="61">
        <v>-89.674658144418004</v>
      </c>
      <c r="C750" s="14">
        <v>-89.7851</v>
      </c>
      <c r="D750" s="66">
        <f t="shared" si="21"/>
        <v>1.231583792648903E-3</v>
      </c>
      <c r="F750" s="67" t="str">
        <v>MCz</v>
      </c>
      <c r="G750" s="68">
        <v>-27.182941855582072</v>
      </c>
      <c r="H750" s="67">
        <v>-27.0275</v>
      </c>
      <c r="I750" s="69">
        <f t="shared" si="22"/>
        <v>5.7183603013943891E-3</v>
      </c>
    </row>
    <row r="752" spans="1:9">
      <c r="A752" s="80" t="s">
        <v>186</v>
      </c>
      <c r="B752" s="80"/>
      <c r="C752" s="13" t="s">
        <v>182</v>
      </c>
      <c r="D752" s="13" t="s">
        <v>183</v>
      </c>
    </row>
    <row r="753" spans="1:5">
      <c r="A753" s="72" t="str">
        <f t="array" ref="A753:A758">A683:A688</f>
        <v>HCx</v>
      </c>
      <c r="B753" s="73">
        <f t="array" ref="B753:B758">C683:C688</f>
        <v>7.7499999999999982</v>
      </c>
      <c r="C753" s="72">
        <v>7.75</v>
      </c>
      <c r="D753" s="74">
        <f>ABS((B753-C753)/B753)</f>
        <v>2.2920733411616139E-16</v>
      </c>
    </row>
    <row r="754" spans="1:5">
      <c r="A754" s="72" t="str">
        <v>VCy</v>
      </c>
      <c r="B754" s="73">
        <v>78.740000000000066</v>
      </c>
      <c r="C754" s="72">
        <v>78.739999999999995</v>
      </c>
      <c r="D754" s="74">
        <f>ABS((B754-C754)/B754)</f>
        <v>9.0239107919748496E-16</v>
      </c>
    </row>
    <row r="755" spans="1:5">
      <c r="A755" s="67" t="str">
        <v>MCz</v>
      </c>
      <c r="B755" s="68">
        <v>116.85760000000016</v>
      </c>
      <c r="C755" s="67">
        <v>116.85760000000001</v>
      </c>
      <c r="D755" s="69">
        <f>ABS((B755-C755)/B755)</f>
        <v>1.3376913599733507E-15</v>
      </c>
    </row>
    <row r="756" spans="1:5">
      <c r="A756" s="4" t="str">
        <v>HDx</v>
      </c>
      <c r="B756" s="39">
        <v>-7.7499999999999982</v>
      </c>
      <c r="C756" s="4">
        <v>-7.75</v>
      </c>
      <c r="D756" s="71">
        <f>ABS((B756-C756)/B756)</f>
        <v>2.2920733411616139E-16</v>
      </c>
    </row>
    <row r="757" spans="1:5">
      <c r="A757" s="4" t="str">
        <v>VDy</v>
      </c>
      <c r="B757" s="39">
        <v>-15.500000000000057</v>
      </c>
      <c r="C757" s="4">
        <v>-15.5</v>
      </c>
      <c r="D757" s="71">
        <f>ABS((B757-C757)/B757)</f>
        <v>3.6673173458585681E-15</v>
      </c>
    </row>
    <row r="758" spans="1:5">
      <c r="A758" s="14" t="str">
        <v>MDz</v>
      </c>
      <c r="B758" s="61">
        <v>3.3750779948604759E-14</v>
      </c>
      <c r="C758" s="14">
        <v>0</v>
      </c>
      <c r="D758" s="66">
        <v>0</v>
      </c>
    </row>
    <row r="759" spans="1:5" ht="15.75" thickBot="1"/>
    <row r="760" spans="1:5">
      <c r="A760" s="110" t="s">
        <v>190</v>
      </c>
      <c r="B760" s="111"/>
      <c r="C760" s="111"/>
      <c r="D760" s="111"/>
      <c r="E760" s="112"/>
    </row>
    <row r="761" spans="1:5">
      <c r="A761" s="113" t="s">
        <v>191</v>
      </c>
      <c r="B761" s="104"/>
      <c r="C761" s="104"/>
      <c r="D761" s="105" t="s">
        <v>117</v>
      </c>
      <c r="E761" s="114">
        <v>0</v>
      </c>
    </row>
    <row r="762" spans="1:5">
      <c r="A762" s="115">
        <f>B738+B741+B746+B749+B754+B757</f>
        <v>458.49</v>
      </c>
      <c r="B762" s="106" t="s">
        <v>157</v>
      </c>
      <c r="C762" s="107">
        <f>B20*B14+B19*B14+B19*B17</f>
        <v>458.49</v>
      </c>
      <c r="D762" s="107" t="s">
        <v>117</v>
      </c>
      <c r="E762" s="116">
        <f>A762-C762</f>
        <v>0</v>
      </c>
    </row>
    <row r="763" spans="1:5">
      <c r="A763" s="117">
        <f>A762-C762</f>
        <v>0</v>
      </c>
      <c r="B763" s="108"/>
      <c r="C763" s="108"/>
      <c r="D763" s="109" t="s">
        <v>117</v>
      </c>
      <c r="E763" s="118">
        <f>E762</f>
        <v>0</v>
      </c>
    </row>
    <row r="764" spans="1:5" ht="15.75" thickBot="1">
      <c r="A764" s="119" t="str">
        <f>IF(A763=E763,"OKE", "NOT OKE")</f>
        <v>OKE</v>
      </c>
      <c r="B764" s="120"/>
      <c r="C764" s="120"/>
      <c r="D764" s="120"/>
      <c r="E764" s="121"/>
    </row>
  </sheetData>
  <mergeCells count="144">
    <mergeCell ref="A761:C761"/>
    <mergeCell ref="A760:E760"/>
    <mergeCell ref="A763:C763"/>
    <mergeCell ref="A764:E764"/>
    <mergeCell ref="E16:G16"/>
    <mergeCell ref="E21:G21"/>
    <mergeCell ref="A87:A92"/>
    <mergeCell ref="A101:A106"/>
    <mergeCell ref="A115:A120"/>
    <mergeCell ref="A129:A134"/>
    <mergeCell ref="A143:A148"/>
    <mergeCell ref="A153:A158"/>
    <mergeCell ref="E13:G13"/>
    <mergeCell ref="A13:C13"/>
    <mergeCell ref="A18:C18"/>
    <mergeCell ref="E17:G17"/>
    <mergeCell ref="A162:A167"/>
    <mergeCell ref="A171:A176"/>
    <mergeCell ref="A180:A185"/>
    <mergeCell ref="A189:A194"/>
    <mergeCell ref="A201:A206"/>
    <mergeCell ref="H201:H206"/>
    <mergeCell ref="O201:O206"/>
    <mergeCell ref="A208:A213"/>
    <mergeCell ref="H208:H213"/>
    <mergeCell ref="A216:A221"/>
    <mergeCell ref="A225:A230"/>
    <mergeCell ref="H225:H230"/>
    <mergeCell ref="O225:O230"/>
    <mergeCell ref="A232:A237"/>
    <mergeCell ref="H232:H237"/>
    <mergeCell ref="A240:A245"/>
    <mergeCell ref="A249:A254"/>
    <mergeCell ref="H249:H254"/>
    <mergeCell ref="O249:O254"/>
    <mergeCell ref="A297:A302"/>
    <mergeCell ref="H297:H302"/>
    <mergeCell ref="O297:O302"/>
    <mergeCell ref="A304:A309"/>
    <mergeCell ref="H304:H309"/>
    <mergeCell ref="A312:A317"/>
    <mergeCell ref="A322:A331"/>
    <mergeCell ref="A335:A344"/>
    <mergeCell ref="A256:A261"/>
    <mergeCell ref="H256:H261"/>
    <mergeCell ref="A264:A269"/>
    <mergeCell ref="A273:A278"/>
    <mergeCell ref="H273:H278"/>
    <mergeCell ref="O273:O278"/>
    <mergeCell ref="A280:A285"/>
    <mergeCell ref="H280:H285"/>
    <mergeCell ref="A288:A293"/>
    <mergeCell ref="A348:A357"/>
    <mergeCell ref="A361:A370"/>
    <mergeCell ref="A374:A383"/>
    <mergeCell ref="A387:A396"/>
    <mergeCell ref="A400:A405"/>
    <mergeCell ref="A407:A412"/>
    <mergeCell ref="E400:E405"/>
    <mergeCell ref="E407:E412"/>
    <mergeCell ref="I400:I405"/>
    <mergeCell ref="A452:A457"/>
    <mergeCell ref="A459:A464"/>
    <mergeCell ref="H459:H464"/>
    <mergeCell ref="A466:A471"/>
    <mergeCell ref="A473:A478"/>
    <mergeCell ref="H473:H478"/>
    <mergeCell ref="A480:A485"/>
    <mergeCell ref="A489:A495"/>
    <mergeCell ref="A417:A422"/>
    <mergeCell ref="H417:H422"/>
    <mergeCell ref="A424:A429"/>
    <mergeCell ref="A431:A436"/>
    <mergeCell ref="H431:H436"/>
    <mergeCell ref="A438:A443"/>
    <mergeCell ref="A445:A450"/>
    <mergeCell ref="H445:H450"/>
    <mergeCell ref="A502:A508"/>
    <mergeCell ref="A513:A519"/>
    <mergeCell ref="A552:A557"/>
    <mergeCell ref="D552:D557"/>
    <mergeCell ref="E552:E557"/>
    <mergeCell ref="L552:L557"/>
    <mergeCell ref="B528:B537"/>
    <mergeCell ref="M528:M537"/>
    <mergeCell ref="B539:B548"/>
    <mergeCell ref="E559:E564"/>
    <mergeCell ref="A566:A571"/>
    <mergeCell ref="D566:D571"/>
    <mergeCell ref="E566:E571"/>
    <mergeCell ref="L566:L571"/>
    <mergeCell ref="E573:E578"/>
    <mergeCell ref="A580:A585"/>
    <mergeCell ref="D580:D585"/>
    <mergeCell ref="E580:E585"/>
    <mergeCell ref="L580:L585"/>
    <mergeCell ref="E587:E592"/>
    <mergeCell ref="A594:A599"/>
    <mergeCell ref="D594:D599"/>
    <mergeCell ref="E594:E599"/>
    <mergeCell ref="L594:L599"/>
    <mergeCell ref="E601:E606"/>
    <mergeCell ref="A608:A613"/>
    <mergeCell ref="D608:D613"/>
    <mergeCell ref="E608:E613"/>
    <mergeCell ref="L608:L613"/>
    <mergeCell ref="E615:E620"/>
    <mergeCell ref="B625:B630"/>
    <mergeCell ref="I625:I630"/>
    <mergeCell ref="K625:K630"/>
    <mergeCell ref="B632:B637"/>
    <mergeCell ref="D632:D637"/>
    <mergeCell ref="B639:B644"/>
    <mergeCell ref="B647:B652"/>
    <mergeCell ref="I647:I652"/>
    <mergeCell ref="K647:K652"/>
    <mergeCell ref="B654:B659"/>
    <mergeCell ref="D654:D659"/>
    <mergeCell ref="B661:B666"/>
    <mergeCell ref="B669:B674"/>
    <mergeCell ref="I669:I674"/>
    <mergeCell ref="K669:K674"/>
    <mergeCell ref="B676:B681"/>
    <mergeCell ref="D676:D681"/>
    <mergeCell ref="B683:B688"/>
    <mergeCell ref="B691:B696"/>
    <mergeCell ref="I691:I696"/>
    <mergeCell ref="K691:K696"/>
    <mergeCell ref="B698:B703"/>
    <mergeCell ref="D698:D703"/>
    <mergeCell ref="B705:B710"/>
    <mergeCell ref="B713:B718"/>
    <mergeCell ref="I713:I718"/>
    <mergeCell ref="K713:K718"/>
    <mergeCell ref="B720:B725"/>
    <mergeCell ref="D720:D725"/>
    <mergeCell ref="B727:B732"/>
    <mergeCell ref="A736:B736"/>
    <mergeCell ref="A744:B744"/>
    <mergeCell ref="A735:D735"/>
    <mergeCell ref="A752:B752"/>
    <mergeCell ref="F735:I735"/>
    <mergeCell ref="F736:G736"/>
    <mergeCell ref="F744:G744"/>
  </mergeCells>
  <conditionalFormatting sqref="C639:C644 C661:C666 C683:C688 C705:C710 C727:C732">
    <cfRule type="cellIs" dxfId="4" priority="10" operator="lessThan">
      <formula>0</formula>
    </cfRule>
    <cfRule type="cellIs" dxfId="3" priority="11" operator="greaterThan">
      <formula>0</formula>
    </cfRule>
  </conditionalFormatting>
  <conditionalFormatting sqref="A764:E764">
    <cfRule type="containsText" dxfId="0" priority="1" operator="containsText" text="OKE">
      <formula>NOT(ISERROR(SEARCH("OKE",A764)))</formula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Al-Gis</dc:creator>
  <cp:lastModifiedBy>Al-Gis</cp:lastModifiedBy>
  <dcterms:created xsi:type="dcterms:W3CDTF">2023-11-15T09:27:05Z</dcterms:created>
  <dcterms:modified xsi:type="dcterms:W3CDTF">2023-11-16T04:29:27Z</dcterms:modified>
</cp:coreProperties>
</file>