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ma\Desktop\Market Index\"/>
    </mc:Choice>
  </mc:AlternateContent>
  <xr:revisionPtr revIDLastSave="0" documentId="13_ncr:1_{EB8135F8-4134-4357-BB5C-8C206F6576CE}" xr6:coauthVersionLast="47" xr6:coauthVersionMax="47" xr10:uidLastSave="{00000000-0000-0000-0000-000000000000}"/>
  <bookViews>
    <workbookView xWindow="-120" yWindow="-120" windowWidth="20730" windowHeight="11160" xr2:uid="{9CEF7026-4CF6-4D68-814A-A68C72065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2" i="1" l="1"/>
  <c r="P93" i="1"/>
  <c r="P91" i="1"/>
  <c r="O92" i="1"/>
  <c r="O93" i="1"/>
  <c r="P36" i="1" s="1"/>
  <c r="O91" i="1"/>
  <c r="J92" i="1"/>
  <c r="J93" i="1"/>
  <c r="J91" i="1"/>
  <c r="I92" i="1"/>
  <c r="I93" i="1"/>
  <c r="I91" i="1"/>
  <c r="E92" i="1"/>
  <c r="E93" i="1"/>
  <c r="E91" i="1"/>
  <c r="P73" i="1"/>
  <c r="Q35" i="1" s="1"/>
  <c r="P74" i="1"/>
  <c r="R74" i="1" s="1"/>
  <c r="P72" i="1"/>
  <c r="O73" i="1"/>
  <c r="P35" i="1" s="1"/>
  <c r="O74" i="1"/>
  <c r="O72" i="1"/>
  <c r="D72" i="1"/>
  <c r="E72" i="1" s="1"/>
  <c r="C75" i="1"/>
  <c r="F74" i="1" s="1"/>
  <c r="D74" i="1"/>
  <c r="J74" i="1" s="1"/>
  <c r="D73" i="1"/>
  <c r="J73" i="1" s="1"/>
  <c r="P53" i="1"/>
  <c r="P54" i="1"/>
  <c r="P52" i="1"/>
  <c r="Q34" i="1" s="1"/>
  <c r="O53" i="1"/>
  <c r="O54" i="1"/>
  <c r="O52" i="1"/>
  <c r="P34" i="1" s="1"/>
  <c r="D55" i="1"/>
  <c r="Q36" i="1" l="1"/>
  <c r="E94" i="1"/>
  <c r="M91" i="1" s="1"/>
  <c r="P96" i="1"/>
  <c r="M93" i="1" s="1"/>
  <c r="J94" i="1"/>
  <c r="J96" i="1" s="1"/>
  <c r="I94" i="1"/>
  <c r="S92" i="1" s="1"/>
  <c r="F92" i="1"/>
  <c r="I73" i="1"/>
  <c r="F73" i="1"/>
  <c r="R72" i="1" s="1"/>
  <c r="R73" i="1"/>
  <c r="Q74" i="1"/>
  <c r="E74" i="1"/>
  <c r="I74" i="1"/>
  <c r="F72" i="1"/>
  <c r="E73" i="1"/>
  <c r="E52" i="1"/>
  <c r="E53" i="1"/>
  <c r="E54" i="1"/>
  <c r="C55" i="1"/>
  <c r="I54" i="1"/>
  <c r="I53" i="1"/>
  <c r="I52" i="1"/>
  <c r="K36" i="1" l="1"/>
  <c r="E36" i="1"/>
  <c r="Q72" i="1"/>
  <c r="I35" i="1"/>
  <c r="Q73" i="1"/>
  <c r="F93" i="1"/>
  <c r="Q93" i="1" s="1"/>
  <c r="F91" i="1"/>
  <c r="R91" i="1" s="1"/>
  <c r="O96" i="1"/>
  <c r="M92" i="1" s="1"/>
  <c r="I96" i="1"/>
  <c r="S91" i="1"/>
  <c r="R92" i="1"/>
  <c r="Q92" i="1"/>
  <c r="S93" i="1"/>
  <c r="R75" i="1"/>
  <c r="E55" i="1"/>
  <c r="E57" i="1" s="1"/>
  <c r="F54" i="1"/>
  <c r="F53" i="1"/>
  <c r="F52" i="1"/>
  <c r="I34" i="1" s="1"/>
  <c r="I55" i="1"/>
  <c r="I57" i="1" s="1"/>
  <c r="J52" i="1"/>
  <c r="J53" i="1"/>
  <c r="J54" i="1"/>
  <c r="D36" i="1" l="1"/>
  <c r="J36" i="1"/>
  <c r="Q91" i="1"/>
  <c r="Q94" i="1" s="1"/>
  <c r="I36" i="1"/>
  <c r="Q75" i="1"/>
  <c r="F94" i="1"/>
  <c r="R93" i="1"/>
  <c r="R94" i="1" s="1"/>
  <c r="S94" i="1"/>
  <c r="O57" i="1"/>
  <c r="M53" i="1" s="1"/>
  <c r="S54" i="1"/>
  <c r="Q54" i="1"/>
  <c r="R54" i="1"/>
  <c r="S52" i="1"/>
  <c r="F55" i="1"/>
  <c r="Q52" i="1"/>
  <c r="R52" i="1"/>
  <c r="R53" i="1"/>
  <c r="Q53" i="1"/>
  <c r="S53" i="1"/>
  <c r="J55" i="1"/>
  <c r="J57" i="1" s="1"/>
  <c r="P57" i="1" s="1"/>
  <c r="M54" i="1" s="1"/>
  <c r="J34" i="1" l="1"/>
  <c r="D34" i="1"/>
  <c r="E34" i="1"/>
  <c r="K34" i="1"/>
  <c r="Q55" i="1"/>
  <c r="S55" i="1"/>
  <c r="R55" i="1"/>
  <c r="J72" i="1" l="1"/>
  <c r="J75" i="1" s="1"/>
  <c r="J77" i="1" s="1"/>
  <c r="D75" i="1"/>
  <c r="I72" i="1"/>
  <c r="E75" i="1"/>
  <c r="E77" i="1" s="1"/>
  <c r="I75" i="1" l="1"/>
  <c r="S72" i="1" s="1"/>
  <c r="I77" i="1" l="1"/>
  <c r="S73" i="1"/>
  <c r="S74" i="1"/>
  <c r="S75" i="1" l="1"/>
  <c r="O77" i="1"/>
  <c r="M73" i="1" s="1"/>
  <c r="P77" i="1"/>
  <c r="M74" i="1" s="1"/>
  <c r="E35" i="1" l="1"/>
  <c r="K35" i="1"/>
  <c r="J35" i="1"/>
  <c r="D35" i="1"/>
</calcChain>
</file>

<file path=xl/sharedStrings.xml><?xml version="1.0" encoding="utf-8"?>
<sst xmlns="http://schemas.openxmlformats.org/spreadsheetml/2006/main" count="136" uniqueCount="88">
  <si>
    <t>Market and Stock Index</t>
  </si>
  <si>
    <t xml:space="preserve">Market Index : </t>
  </si>
  <si>
    <t>In US : S&amp;P 500, Dow Jones Industrial Average and NASDAQ; the DAX in Germany and FTSE 100 in the UK.</t>
  </si>
  <si>
    <t xml:space="preserve">      </t>
  </si>
  <si>
    <t>Example of Indices :</t>
  </si>
  <si>
    <t>Global Stock Indices</t>
  </si>
  <si>
    <t>Morgan Stanley's Morgan Stanley Capital International, MSCI. This index includes stocks from all developed markets in the world.</t>
  </si>
  <si>
    <t>A market index provides an idea about how a given stock market is performing. It represents a large enough sample of the overall number of stocks in that market</t>
  </si>
  <si>
    <t xml:space="preserve"> and can be considered a good enough proxy of the overall development of the market. It would be too difficult to measure the development  of every security traded </t>
  </si>
  <si>
    <t>in a stock exchange. Some securities are small, and their shares are not even traded daily. That's why practitioners use market indices to provide an idea of the</t>
  </si>
  <si>
    <t xml:space="preserve">Stock Index :  </t>
  </si>
  <si>
    <t>If you want to understand whether one of the stocks you own is performing well, one of the best comparators you can use is a stock index. It compares the stock against</t>
  </si>
  <si>
    <t xml:space="preserve"> the overall market performance. In addition, a stock index gives you a sense of the type of return you can expect if you invest in a well-diversified portfolio in a market. </t>
  </si>
  <si>
    <t>overall market performance. In short, security market indexes measure the value of different segments, asset classes or the security market itself.</t>
  </si>
  <si>
    <t xml:space="preserve">Index Construction and managing : </t>
  </si>
  <si>
    <t xml:space="preserve">Constructing and managing an index is like building a portfolio of securities, you choose its components, evaluation, periodicity and of course set up </t>
  </si>
  <si>
    <t>goals. As such, index providers consider similar factors to portfolio managers :</t>
  </si>
  <si>
    <t>1. what target market will the index represent?</t>
  </si>
  <si>
    <t>2. which securities from the target market will be included?</t>
  </si>
  <si>
    <t>3. how much weight should be allocated to each security within the index?</t>
  </si>
  <si>
    <t>4. what will be the index's rebalancing frequency and when should the securities selection and weighting decisions be re-examined?</t>
  </si>
  <si>
    <r>
      <rPr>
        <b/>
        <sz val="12"/>
        <color rgb="FF002060"/>
        <rFont val="Arial"/>
        <family val="2"/>
      </rPr>
      <t>Index Weighting:</t>
    </r>
    <r>
      <rPr>
        <sz val="12"/>
        <color theme="1"/>
        <rFont val="Arial"/>
        <family val="2"/>
      </rPr>
      <t xml:space="preserve"> </t>
    </r>
  </si>
  <si>
    <t>We will examine three different weighting methods.</t>
  </si>
  <si>
    <t xml:space="preserve">Stock </t>
  </si>
  <si>
    <t>Beginning of period Price (BOP Price)</t>
  </si>
  <si>
    <t>Weight (BOP)</t>
  </si>
  <si>
    <t>End of Period Price (EOP Price)</t>
  </si>
  <si>
    <t>Dividends per Share</t>
  </si>
  <si>
    <t>Total Dividends</t>
  </si>
  <si>
    <t>Total</t>
  </si>
  <si>
    <t>Index Value</t>
  </si>
  <si>
    <t>X</t>
  </si>
  <si>
    <t>Y</t>
  </si>
  <si>
    <t>Z</t>
  </si>
  <si>
    <t>Summary</t>
  </si>
  <si>
    <t>Divisor:</t>
  </si>
  <si>
    <t>Price Return</t>
  </si>
  <si>
    <t>Total Return</t>
  </si>
  <si>
    <t>Weight (EOP)</t>
  </si>
  <si>
    <t>Value (no. Shares * BOP Price)</t>
  </si>
  <si>
    <t xml:space="preserve">No. of shares </t>
  </si>
  <si>
    <t>Value (Shares * EOP Price)</t>
  </si>
  <si>
    <t>Weight * Total Return</t>
  </si>
  <si>
    <t>Weight * Price Return</t>
  </si>
  <si>
    <t xml:space="preserve">price weighting = </t>
  </si>
  <si>
    <t xml:space="preserve">   sum of stock price</t>
  </si>
  <si>
    <t xml:space="preserve">             Divisor</t>
  </si>
  <si>
    <t xml:space="preserve">                                  Price Weighting Index of XYZ</t>
  </si>
  <si>
    <t xml:space="preserve">          We consider an index XYZ consisting of three stocks X, Y and Z.</t>
  </si>
  <si>
    <t xml:space="preserve">    Again, we consider an index XYZ consisting of three stocks X, Y and Z.</t>
  </si>
  <si>
    <t xml:space="preserve">Number of shares </t>
  </si>
  <si>
    <t>Value (#Shares   X BOP Price)</t>
  </si>
  <si>
    <t>Value (Shares x EOP Price)</t>
  </si>
  <si>
    <t>A</t>
  </si>
  <si>
    <t>B</t>
  </si>
  <si>
    <t>C</t>
  </si>
  <si>
    <t>Divisor</t>
  </si>
  <si>
    <t>Total return</t>
  </si>
  <si>
    <t>Weight X Price Return</t>
  </si>
  <si>
    <t>Weight X Total Return</t>
  </si>
  <si>
    <t>Equal Weight  =</t>
  </si>
  <si>
    <t>No. of securites in the index</t>
  </si>
  <si>
    <t xml:space="preserve">Index value = </t>
  </si>
  <si>
    <t>Sum of Stock Price</t>
  </si>
  <si>
    <t>No. of shares outstanding</t>
  </si>
  <si>
    <t>Value (No. of Shares   * BOP Price)</t>
  </si>
  <si>
    <t>Divisor :</t>
  </si>
  <si>
    <t>Price Return:</t>
  </si>
  <si>
    <t>Total Return:</t>
  </si>
  <si>
    <t xml:space="preserve">Equal Weight : </t>
  </si>
  <si>
    <t xml:space="preserve">  QP</t>
  </si>
  <si>
    <t>P = share price of security</t>
  </si>
  <si>
    <t>Q = number of shares outstanding</t>
  </si>
  <si>
    <t>N = number of security</t>
  </si>
  <si>
    <t>Index Value =</t>
  </si>
  <si>
    <t xml:space="preserve">   = price of security</t>
  </si>
  <si>
    <t>n = number of security in the index</t>
  </si>
  <si>
    <t>Equal-Weighted Equity Index XYZ</t>
  </si>
  <si>
    <t>Market-Capitalization-Weighted Equity Index XYZ</t>
  </si>
  <si>
    <t>Weighting Method</t>
  </si>
  <si>
    <t>Weight of Stock A (BOP)</t>
  </si>
  <si>
    <t>P-W</t>
  </si>
  <si>
    <t>E-W</t>
  </si>
  <si>
    <t>M-C-W</t>
  </si>
  <si>
    <t xml:space="preserve"> 1. Price Weighting (P-W)    2. Equal Weighting (E-W)   3. Market Capitalization Weighting (M-C-W)</t>
  </si>
  <si>
    <t>Detailed Calculations of the above weighting methods are presented below</t>
  </si>
  <si>
    <t>Consider an index XYZ consisting of three stocks X, Y and Z.</t>
  </si>
  <si>
    <t>Author : E. Delali Aggor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</si>
</sst>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Calibri"/>
      <family val="2"/>
      <scheme val="minor"/>
    </font>
    <font>
      <b/>
      <i/>
      <sz val="9"/>
      <color rgb="FF002060"/>
      <name val="Arial"/>
      <family val="2"/>
    </font>
    <font>
      <u/>
      <sz val="12"/>
      <color rgb="FF401B9C"/>
      <name val="Roboto"/>
    </font>
    <font>
      <b/>
      <sz val="16"/>
      <color rgb="FF002060"/>
      <name val="Arial"/>
      <family val="2"/>
    </font>
    <font>
      <b/>
      <sz val="18"/>
      <color rgb="FF00206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9D9D9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9" fillId="2" borderId="2" xfId="0" applyFont="1" applyFill="1" applyBorder="1"/>
    <xf numFmtId="0" fontId="7" fillId="3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4" borderId="0" xfId="0" applyFont="1" applyFill="1"/>
    <xf numFmtId="0" fontId="14" fillId="4" borderId="0" xfId="0" applyFont="1" applyFill="1"/>
    <xf numFmtId="0" fontId="15" fillId="4" borderId="0" xfId="0" applyFont="1" applyFill="1"/>
    <xf numFmtId="164" fontId="15" fillId="4" borderId="0" xfId="0" applyNumberFormat="1" applyFont="1" applyFill="1"/>
    <xf numFmtId="10" fontId="15" fillId="4" borderId="0" xfId="0" applyNumberFormat="1" applyFont="1" applyFill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10" fontId="3" fillId="2" borderId="0" xfId="0" applyNumberFormat="1" applyFont="1" applyFill="1" applyAlignment="1">
      <alignment horizontal="left"/>
    </xf>
    <xf numFmtId="10" fontId="3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0" fontId="8" fillId="2" borderId="0" xfId="0" applyFont="1" applyFill="1" applyAlignment="1">
      <alignment vertical="center"/>
    </xf>
    <xf numFmtId="0" fontId="10" fillId="2" borderId="0" xfId="0" applyFont="1" applyFill="1"/>
    <xf numFmtId="0" fontId="2" fillId="2" borderId="0" xfId="0" applyFont="1" applyFill="1"/>
    <xf numFmtId="0" fontId="7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center" wrapText="1"/>
    </xf>
    <xf numFmtId="9" fontId="2" fillId="2" borderId="0" xfId="0" applyNumberFormat="1" applyFont="1" applyFill="1"/>
    <xf numFmtId="166" fontId="2" fillId="2" borderId="0" xfId="0" applyNumberFormat="1" applyFont="1" applyFill="1"/>
    <xf numFmtId="10" fontId="6" fillId="2" borderId="0" xfId="1" applyNumberFormat="1" applyFont="1" applyFill="1" applyBorder="1" applyAlignment="1">
      <alignment horizontal="right"/>
    </xf>
    <xf numFmtId="164" fontId="6" fillId="2" borderId="0" xfId="1" applyNumberFormat="1" applyFont="1" applyFill="1" applyBorder="1" applyAlignment="1">
      <alignment horizontal="right"/>
    </xf>
    <xf numFmtId="10" fontId="6" fillId="2" borderId="3" xfId="1" applyNumberFormat="1" applyFont="1" applyFill="1" applyBorder="1"/>
    <xf numFmtId="164" fontId="6" fillId="2" borderId="3" xfId="1" applyNumberFormat="1" applyFont="1" applyFill="1" applyBorder="1"/>
    <xf numFmtId="0" fontId="9" fillId="2" borderId="4" xfId="0" applyFont="1" applyFill="1" applyBorder="1" applyAlignment="1">
      <alignment horizontal="center"/>
    </xf>
    <xf numFmtId="164" fontId="2" fillId="2" borderId="0" xfId="1" applyNumberFormat="1" applyFont="1" applyFill="1" applyBorder="1"/>
    <xf numFmtId="164" fontId="2" fillId="2" borderId="0" xfId="0" applyNumberFormat="1" applyFont="1" applyFill="1"/>
    <xf numFmtId="0" fontId="2" fillId="2" borderId="2" xfId="0" applyFont="1" applyFill="1" applyBorder="1"/>
    <xf numFmtId="0" fontId="6" fillId="2" borderId="0" xfId="0" applyFont="1" applyFill="1"/>
    <xf numFmtId="164" fontId="6" fillId="2" borderId="0" xfId="1" applyNumberFormat="1" applyFont="1" applyFill="1" applyBorder="1" applyAlignment="1"/>
    <xf numFmtId="9" fontId="6" fillId="2" borderId="0" xfId="1" applyNumberFormat="1" applyFont="1" applyFill="1" applyBorder="1" applyAlignment="1">
      <alignment horizontal="right"/>
    </xf>
    <xf numFmtId="0" fontId="6" fillId="2" borderId="3" xfId="0" applyFont="1" applyFill="1" applyBorder="1"/>
    <xf numFmtId="165" fontId="6" fillId="2" borderId="3" xfId="1" applyNumberFormat="1" applyFont="1" applyFill="1" applyBorder="1"/>
    <xf numFmtId="43" fontId="6" fillId="2" borderId="3" xfId="1" applyFont="1" applyFill="1" applyBorder="1"/>
    <xf numFmtId="0" fontId="9" fillId="2" borderId="4" xfId="0" applyFont="1" applyFill="1" applyBorder="1"/>
    <xf numFmtId="9" fontId="2" fillId="2" borderId="0" xfId="2" applyFont="1" applyFill="1"/>
    <xf numFmtId="43" fontId="6" fillId="2" borderId="3" xfId="1" applyNumberFormat="1" applyFont="1" applyFill="1" applyBorder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9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2" borderId="5" xfId="0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9" fontId="2" fillId="2" borderId="5" xfId="0" applyNumberFormat="1" applyFon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9" fontId="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right"/>
    </xf>
    <xf numFmtId="9" fontId="2" fillId="2" borderId="2" xfId="1" applyNumberFormat="1" applyFont="1" applyFill="1" applyBorder="1" applyAlignment="1">
      <alignment horizontal="right"/>
    </xf>
    <xf numFmtId="0" fontId="2" fillId="2" borderId="6" xfId="0" applyFont="1" applyFill="1" applyBorder="1"/>
    <xf numFmtId="0" fontId="3" fillId="2" borderId="6" xfId="0" applyFont="1" applyFill="1" applyBorder="1" applyAlignment="1">
      <alignment horizontal="left"/>
    </xf>
    <xf numFmtId="164" fontId="2" fillId="2" borderId="6" xfId="1" applyNumberFormat="1" applyFont="1" applyFill="1" applyBorder="1"/>
    <xf numFmtId="166" fontId="2" fillId="2" borderId="0" xfId="1" applyNumberFormat="1" applyFont="1" applyFill="1" applyBorder="1"/>
    <xf numFmtId="9" fontId="2" fillId="2" borderId="0" xfId="1" applyNumberFormat="1" applyFont="1" applyFill="1" applyBorder="1"/>
    <xf numFmtId="9" fontId="2" fillId="2" borderId="2" xfId="1" applyNumberFormat="1" applyFont="1" applyFill="1" applyBorder="1"/>
    <xf numFmtId="166" fontId="2" fillId="2" borderId="2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638175</xdr:colOff>
      <xdr:row>83</xdr:row>
      <xdr:rowOff>14001</xdr:rowOff>
    </xdr:from>
    <xdr:ext cx="676275" cy="490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DBBD7D-DBB9-260E-593E-75FAD65B86CD}"/>
                </a:ext>
              </a:extLst>
            </xdr:cNvPr>
            <xdr:cNvSpPr txBox="1"/>
          </xdr:nvSpPr>
          <xdr:spPr>
            <a:xfrm>
              <a:off x="2743200" y="15158751"/>
              <a:ext cx="676275" cy="490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𝑄𝑃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DBBD7D-DBB9-260E-593E-75FAD65B86CD}"/>
                </a:ext>
              </a:extLst>
            </xdr:cNvPr>
            <xdr:cNvSpPr txBox="1"/>
          </xdr:nvSpPr>
          <xdr:spPr>
            <a:xfrm>
              <a:off x="2743200" y="15158751"/>
              <a:ext cx="676275" cy="490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∑24_(𝑘=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)^</a:t>
              </a:r>
              <a:r>
                <a:rPr lang="de-DE" sz="1100" b="0" i="0">
                  <a:latin typeface="Cambria Math" panose="02040503050406030204" pitchFamily="18" charset="0"/>
                </a:rPr>
                <a:t>𝑁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de-DE" sz="1100" b="0" i="0">
                  <a:latin typeface="Cambria Math" panose="02040503050406030204" pitchFamily="18" charset="0"/>
                </a:rPr>
                <a:t>𝑄𝑃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189611</xdr:colOff>
      <xdr:row>45</xdr:row>
      <xdr:rowOff>23526</xdr:rowOff>
    </xdr:from>
    <xdr:ext cx="372987" cy="4622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8307F2A-C576-CB51-25D8-C00EEAE97B2F}"/>
                </a:ext>
              </a:extLst>
            </xdr:cNvPr>
            <xdr:cNvSpPr txBox="1"/>
          </xdr:nvSpPr>
          <xdr:spPr>
            <a:xfrm>
              <a:off x="2294636" y="7024401"/>
              <a:ext cx="372987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8307F2A-C576-CB51-25D8-C00EEAE97B2F}"/>
                </a:ext>
              </a:extLst>
            </xdr:cNvPr>
            <xdr:cNvSpPr txBox="1"/>
          </xdr:nvSpPr>
          <xdr:spPr>
            <a:xfrm>
              <a:off x="2294636" y="7024401"/>
              <a:ext cx="372987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∑24_(𝑘=0)^𝑛▒</a:t>
              </a:r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295592</xdr:colOff>
      <xdr:row>43</xdr:row>
      <xdr:rowOff>185801</xdr:rowOff>
    </xdr:from>
    <xdr:ext cx="14965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95352C-BA39-54C1-2A1A-796777209C18}"/>
                </a:ext>
              </a:extLst>
            </xdr:cNvPr>
            <xdr:cNvSpPr txBox="1"/>
          </xdr:nvSpPr>
          <xdr:spPr>
            <a:xfrm>
              <a:off x="2400617" y="6805676"/>
              <a:ext cx="1496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95352C-BA39-54C1-2A1A-796777209C18}"/>
                </a:ext>
              </a:extLst>
            </xdr:cNvPr>
            <xdr:cNvSpPr txBox="1"/>
          </xdr:nvSpPr>
          <xdr:spPr>
            <a:xfrm>
              <a:off x="2400617" y="6805676"/>
              <a:ext cx="1496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48</xdr:row>
      <xdr:rowOff>0</xdr:rowOff>
    </xdr:from>
    <xdr:ext cx="14965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394C1B-8C8D-45B1-A83F-5E13078FCAB5}"/>
                </a:ext>
              </a:extLst>
            </xdr:cNvPr>
            <xdr:cNvSpPr txBox="1"/>
          </xdr:nvSpPr>
          <xdr:spPr>
            <a:xfrm>
              <a:off x="561975" y="7762875"/>
              <a:ext cx="1496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394C1B-8C8D-45B1-A83F-5E13078FCAB5}"/>
                </a:ext>
              </a:extLst>
            </xdr:cNvPr>
            <xdr:cNvSpPr txBox="1"/>
          </xdr:nvSpPr>
          <xdr:spPr>
            <a:xfrm>
              <a:off x="561975" y="7762875"/>
              <a:ext cx="1496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830B-0C9F-4E09-A557-2A8A5E5C6D46}">
  <dimension ref="A1:S96"/>
  <sheetViews>
    <sheetView tabSelected="1" workbookViewId="0">
      <selection activeCell="E3" sqref="E3"/>
    </sheetView>
  </sheetViews>
  <sheetFormatPr defaultRowHeight="15" x14ac:dyDescent="0.2"/>
  <cols>
    <col min="1" max="1" width="2" style="2" customWidth="1"/>
    <col min="2" max="2" width="6.42578125" style="2" customWidth="1"/>
    <col min="3" max="3" width="16.5703125" style="2" customWidth="1"/>
    <col min="4" max="4" width="10.42578125" style="2" customWidth="1"/>
    <col min="5" max="5" width="10.5703125" style="2" customWidth="1"/>
    <col min="6" max="6" width="9.140625" style="2"/>
    <col min="7" max="7" width="10.28515625" style="2" customWidth="1"/>
    <col min="8" max="8" width="16" style="2" customWidth="1"/>
    <col min="9" max="9" width="11.140625" style="2" customWidth="1"/>
    <col min="10" max="10" width="10.42578125" style="2" customWidth="1"/>
    <col min="11" max="11" width="9.140625" style="2"/>
    <col min="12" max="12" width="13.140625" style="2" customWidth="1"/>
    <col min="13" max="15" width="9.140625" style="2"/>
    <col min="16" max="16" width="9.42578125" style="2" customWidth="1"/>
    <col min="17" max="17" width="10" style="2" customWidth="1"/>
    <col min="18" max="18" width="10.140625" style="2" customWidth="1"/>
    <col min="19" max="19" width="9.5703125" style="2" customWidth="1"/>
    <col min="20" max="16384" width="9.140625" style="2"/>
  </cols>
  <sheetData>
    <row r="1" spans="2:8" ht="15.75" x14ac:dyDescent="0.25">
      <c r="B1" s="1"/>
    </row>
    <row r="2" spans="2:8" ht="15.75" x14ac:dyDescent="0.25">
      <c r="H2" s="3" t="s">
        <v>0</v>
      </c>
    </row>
    <row r="3" spans="2:8" ht="15.75" x14ac:dyDescent="0.25">
      <c r="B3" s="3" t="s">
        <v>87</v>
      </c>
      <c r="C3" s="3"/>
      <c r="D3" s="3"/>
      <c r="H3" s="3"/>
    </row>
    <row r="5" spans="2:8" ht="15.75" x14ac:dyDescent="0.25">
      <c r="B5" s="1" t="s">
        <v>1</v>
      </c>
      <c r="D5" s="2" t="s">
        <v>7</v>
      </c>
    </row>
    <row r="6" spans="2:8" x14ac:dyDescent="0.2">
      <c r="D6" s="2" t="s">
        <v>8</v>
      </c>
    </row>
    <row r="7" spans="2:8" x14ac:dyDescent="0.2">
      <c r="D7" s="2" t="s">
        <v>9</v>
      </c>
    </row>
    <row r="8" spans="2:8" x14ac:dyDescent="0.2">
      <c r="D8" s="2" t="s">
        <v>13</v>
      </c>
    </row>
    <row r="10" spans="2:8" ht="15.75" x14ac:dyDescent="0.25">
      <c r="B10" s="1" t="s">
        <v>3</v>
      </c>
      <c r="E10" s="1" t="s">
        <v>4</v>
      </c>
      <c r="H10" s="2" t="s">
        <v>2</v>
      </c>
    </row>
    <row r="12" spans="2:8" ht="15.75" x14ac:dyDescent="0.25">
      <c r="E12" s="1" t="s">
        <v>5</v>
      </c>
      <c r="H12" s="2" t="s">
        <v>6</v>
      </c>
    </row>
    <row r="15" spans="2:8" ht="15.75" x14ac:dyDescent="0.25">
      <c r="B15" s="1" t="s">
        <v>10</v>
      </c>
      <c r="D15" s="2" t="s">
        <v>11</v>
      </c>
    </row>
    <row r="16" spans="2:8" x14ac:dyDescent="0.2">
      <c r="D16" s="2" t="s">
        <v>12</v>
      </c>
    </row>
    <row r="19" spans="2:11" ht="15.75" x14ac:dyDescent="0.2">
      <c r="B19" s="24" t="s">
        <v>14</v>
      </c>
      <c r="F19" s="2" t="s">
        <v>15</v>
      </c>
    </row>
    <row r="20" spans="2:11" x14ac:dyDescent="0.2">
      <c r="F20" s="2" t="s">
        <v>16</v>
      </c>
    </row>
    <row r="22" spans="2:11" x14ac:dyDescent="0.2">
      <c r="F22" s="2" t="s">
        <v>17</v>
      </c>
    </row>
    <row r="23" spans="2:11" x14ac:dyDescent="0.2">
      <c r="F23" s="2" t="s">
        <v>18</v>
      </c>
    </row>
    <row r="24" spans="2:11" x14ac:dyDescent="0.2">
      <c r="F24" s="2" t="s">
        <v>19</v>
      </c>
    </row>
    <row r="25" spans="2:11" x14ac:dyDescent="0.2">
      <c r="F25" s="2" t="s">
        <v>20</v>
      </c>
    </row>
    <row r="29" spans="2:11" ht="15.75" x14ac:dyDescent="0.25">
      <c r="B29" s="2" t="s">
        <v>21</v>
      </c>
      <c r="E29" s="2" t="s">
        <v>22</v>
      </c>
      <c r="K29" s="4"/>
    </row>
    <row r="30" spans="2:11" x14ac:dyDescent="0.2">
      <c r="E30" s="2" t="s">
        <v>84</v>
      </c>
    </row>
    <row r="33" spans="1:17" ht="36.75" thickBot="1" x14ac:dyDescent="0.25">
      <c r="C33" s="35" t="s">
        <v>79</v>
      </c>
      <c r="D33" s="28" t="s">
        <v>36</v>
      </c>
      <c r="E33" s="28" t="s">
        <v>37</v>
      </c>
      <c r="F33" s="18"/>
      <c r="G33" s="18"/>
      <c r="H33" s="35" t="s">
        <v>79</v>
      </c>
      <c r="I33" s="28" t="s">
        <v>80</v>
      </c>
      <c r="J33" s="28" t="s">
        <v>36</v>
      </c>
      <c r="K33" s="28" t="s">
        <v>37</v>
      </c>
      <c r="L33" s="18"/>
      <c r="M33" s="18"/>
      <c r="N33" s="35" t="s">
        <v>23</v>
      </c>
      <c r="O33" s="28"/>
      <c r="P33" s="28" t="s">
        <v>36</v>
      </c>
      <c r="Q33" s="28" t="s">
        <v>37</v>
      </c>
    </row>
    <row r="34" spans="1:17" x14ac:dyDescent="0.2">
      <c r="C34" s="26" t="s">
        <v>81</v>
      </c>
      <c r="D34" s="68">
        <f>M53</f>
        <v>0.12499999999999994</v>
      </c>
      <c r="E34" s="68">
        <f>M54</f>
        <v>0.17499999999999993</v>
      </c>
      <c r="H34" s="26" t="s">
        <v>81</v>
      </c>
      <c r="I34" s="69">
        <f>F52</f>
        <v>0.625</v>
      </c>
      <c r="J34" s="68">
        <f>M53</f>
        <v>0.12499999999999994</v>
      </c>
      <c r="K34" s="68">
        <f>M54</f>
        <v>0.17499999999999993</v>
      </c>
      <c r="N34" s="26" t="s">
        <v>53</v>
      </c>
      <c r="O34" s="69"/>
      <c r="P34" s="68">
        <f>O52</f>
        <v>0.2</v>
      </c>
      <c r="Q34" s="68">
        <f>P52</f>
        <v>0.25</v>
      </c>
    </row>
    <row r="35" spans="1:17" x14ac:dyDescent="0.2">
      <c r="C35" s="26" t="s">
        <v>82</v>
      </c>
      <c r="D35" s="69">
        <f>M73</f>
        <v>2.5000000000000001E-2</v>
      </c>
      <c r="E35" s="69">
        <f>M74</f>
        <v>8.3333333333333315E-2</v>
      </c>
      <c r="H35" s="26" t="s">
        <v>82</v>
      </c>
      <c r="I35" s="69">
        <f>F72</f>
        <v>0.33333333333333331</v>
      </c>
      <c r="J35" s="68">
        <f>M73</f>
        <v>2.5000000000000001E-2</v>
      </c>
      <c r="K35" s="68">
        <f>M74</f>
        <v>8.3333333333333315E-2</v>
      </c>
      <c r="N35" s="26" t="s">
        <v>54</v>
      </c>
      <c r="O35" s="69"/>
      <c r="P35" s="68">
        <f>O73</f>
        <v>-0.25</v>
      </c>
      <c r="Q35" s="68">
        <f>P73</f>
        <v>-0.15</v>
      </c>
    </row>
    <row r="36" spans="1:17" x14ac:dyDescent="0.2">
      <c r="C36" s="38" t="s">
        <v>83</v>
      </c>
      <c r="D36" s="70">
        <f>M92</f>
        <v>0.14925373134328357</v>
      </c>
      <c r="E36" s="70">
        <f>M93</f>
        <v>0.25</v>
      </c>
      <c r="H36" s="38" t="s">
        <v>83</v>
      </c>
      <c r="I36" s="70">
        <f>F91</f>
        <v>0.74626865671641796</v>
      </c>
      <c r="J36" s="71">
        <f>M92</f>
        <v>0.14925373134328357</v>
      </c>
      <c r="K36" s="71">
        <f>M93</f>
        <v>0.25</v>
      </c>
      <c r="N36" s="38" t="s">
        <v>55</v>
      </c>
      <c r="O36" s="70"/>
      <c r="P36" s="71">
        <f>O93</f>
        <v>0.125</v>
      </c>
      <c r="Q36" s="71">
        <f>P74</f>
        <v>0.15</v>
      </c>
    </row>
    <row r="39" spans="1:17" x14ac:dyDescent="0.2">
      <c r="C39" s="2" t="s">
        <v>85</v>
      </c>
    </row>
    <row r="42" spans="1:17" ht="20.25" x14ac:dyDescent="0.3">
      <c r="G42" s="8" t="s">
        <v>47</v>
      </c>
      <c r="K42" s="25"/>
    </row>
    <row r="43" spans="1:17" x14ac:dyDescent="0.2">
      <c r="C43" s="2" t="s">
        <v>48</v>
      </c>
    </row>
    <row r="45" spans="1:17" x14ac:dyDescent="0.2">
      <c r="A45" s="26"/>
      <c r="C45" s="2" t="s">
        <v>44</v>
      </c>
      <c r="E45" s="15"/>
      <c r="F45" s="48"/>
      <c r="I45" s="2" t="s">
        <v>74</v>
      </c>
      <c r="K45" s="7" t="s">
        <v>45</v>
      </c>
      <c r="L45" s="7"/>
    </row>
    <row r="46" spans="1:17" x14ac:dyDescent="0.2">
      <c r="A46" s="26"/>
      <c r="K46" s="2" t="s">
        <v>46</v>
      </c>
    </row>
    <row r="47" spans="1:17" x14ac:dyDescent="0.2">
      <c r="A47" s="26"/>
    </row>
    <row r="48" spans="1:17" x14ac:dyDescent="0.2">
      <c r="A48" s="26"/>
    </row>
    <row r="49" spans="1:19" x14ac:dyDescent="0.2">
      <c r="A49" s="26"/>
      <c r="C49" s="2" t="s">
        <v>75</v>
      </c>
    </row>
    <row r="50" spans="1:19" x14ac:dyDescent="0.2">
      <c r="A50" s="26"/>
      <c r="C50" s="2" t="s">
        <v>76</v>
      </c>
    </row>
    <row r="51" spans="1:19" ht="49.5" thickBot="1" x14ac:dyDescent="0.3">
      <c r="B51" s="5" t="s">
        <v>23</v>
      </c>
      <c r="C51" s="6" t="s">
        <v>24</v>
      </c>
      <c r="D51" s="6" t="s">
        <v>40</v>
      </c>
      <c r="E51" s="6" t="s">
        <v>39</v>
      </c>
      <c r="F51" s="6" t="s">
        <v>25</v>
      </c>
      <c r="G51" s="6" t="s">
        <v>26</v>
      </c>
      <c r="H51" s="6" t="s">
        <v>27</v>
      </c>
      <c r="I51" s="6" t="s">
        <v>41</v>
      </c>
      <c r="J51" s="6" t="s">
        <v>28</v>
      </c>
      <c r="L51" s="1" t="s">
        <v>34</v>
      </c>
      <c r="O51" s="27" t="s">
        <v>36</v>
      </c>
      <c r="P51" s="27" t="s">
        <v>37</v>
      </c>
      <c r="Q51" s="28" t="s">
        <v>43</v>
      </c>
      <c r="R51" s="28" t="s">
        <v>42</v>
      </c>
      <c r="S51" s="27" t="s">
        <v>38</v>
      </c>
    </row>
    <row r="52" spans="1:19" x14ac:dyDescent="0.2">
      <c r="B52" s="52" t="s">
        <v>31</v>
      </c>
      <c r="C52" s="53">
        <v>100</v>
      </c>
      <c r="D52" s="53">
        <v>1</v>
      </c>
      <c r="E52" s="54">
        <f>C52*D52</f>
        <v>100</v>
      </c>
      <c r="F52" s="55">
        <f>C52/$C$55</f>
        <v>0.625</v>
      </c>
      <c r="G52" s="54">
        <v>120</v>
      </c>
      <c r="H52" s="54">
        <v>5</v>
      </c>
      <c r="I52" s="56">
        <f>D52*G52</f>
        <v>120</v>
      </c>
      <c r="J52" s="56">
        <f>D52*H52</f>
        <v>5</v>
      </c>
      <c r="L52" s="2" t="s">
        <v>35</v>
      </c>
      <c r="M52" s="18">
        <v>3</v>
      </c>
      <c r="O52" s="29">
        <f>(G52-C52)/C52</f>
        <v>0.2</v>
      </c>
      <c r="P52" s="29">
        <f>(G52-C52+H52)/C52</f>
        <v>0.25</v>
      </c>
      <c r="Q52" s="30">
        <f>F52*O52</f>
        <v>0.125</v>
      </c>
      <c r="R52" s="30">
        <f>F52*P52</f>
        <v>0.15625</v>
      </c>
      <c r="S52" s="29">
        <f>I52/$I$55</f>
        <v>0.66666666666666663</v>
      </c>
    </row>
    <row r="53" spans="1:19" x14ac:dyDescent="0.2">
      <c r="B53" s="57" t="s">
        <v>32</v>
      </c>
      <c r="C53" s="58">
        <v>20</v>
      </c>
      <c r="D53" s="58">
        <v>1</v>
      </c>
      <c r="E53" s="59">
        <f t="shared" ref="E53:E54" si="0">C53*D53</f>
        <v>20</v>
      </c>
      <c r="F53" s="60">
        <f>C53/$C$55</f>
        <v>0.125</v>
      </c>
      <c r="G53" s="59">
        <v>15</v>
      </c>
      <c r="H53" s="59">
        <v>2</v>
      </c>
      <c r="I53" s="61">
        <f>D53*G53</f>
        <v>15</v>
      </c>
      <c r="J53" s="61">
        <f>D53*H53</f>
        <v>2</v>
      </c>
      <c r="L53" s="2" t="s">
        <v>36</v>
      </c>
      <c r="M53" s="21">
        <f>O57</f>
        <v>0.12499999999999994</v>
      </c>
      <c r="O53" s="29">
        <f>(G53-C53)/C53</f>
        <v>-0.25</v>
      </c>
      <c r="P53" s="29">
        <f>(G53-C53+H53)/C53</f>
        <v>-0.15</v>
      </c>
      <c r="Q53" s="30">
        <f>F53*O53</f>
        <v>-3.125E-2</v>
      </c>
      <c r="R53" s="30">
        <f>F53*P53</f>
        <v>-1.8749999999999999E-2</v>
      </c>
      <c r="S53" s="29">
        <f>I53/$I$55</f>
        <v>8.3333333333333329E-2</v>
      </c>
    </row>
    <row r="54" spans="1:19" x14ac:dyDescent="0.2">
      <c r="B54" s="57" t="s">
        <v>33</v>
      </c>
      <c r="C54" s="58">
        <v>40</v>
      </c>
      <c r="D54" s="58">
        <v>1</v>
      </c>
      <c r="E54" s="59">
        <f t="shared" si="0"/>
        <v>40</v>
      </c>
      <c r="F54" s="60">
        <f>C54/$C$55</f>
        <v>0.25</v>
      </c>
      <c r="G54" s="59">
        <v>45</v>
      </c>
      <c r="H54" s="59">
        <v>1</v>
      </c>
      <c r="I54" s="61">
        <f>D54*G54</f>
        <v>45</v>
      </c>
      <c r="J54" s="61">
        <f>D54*H54</f>
        <v>1</v>
      </c>
      <c r="L54" s="2" t="s">
        <v>37</v>
      </c>
      <c r="M54" s="21">
        <f>P57</f>
        <v>0.17499999999999993</v>
      </c>
      <c r="O54" s="29">
        <f>(G54-C54)/C54</f>
        <v>0.125</v>
      </c>
      <c r="P54" s="29">
        <f>(G54-C54+H54)/C54</f>
        <v>0.15</v>
      </c>
      <c r="Q54" s="30">
        <f>F54*O54</f>
        <v>3.125E-2</v>
      </c>
      <c r="R54" s="30">
        <f>F54*P54</f>
        <v>3.7499999999999999E-2</v>
      </c>
      <c r="S54" s="29">
        <f>I54/$I$55</f>
        <v>0.25</v>
      </c>
    </row>
    <row r="55" spans="1:19" x14ac:dyDescent="0.2">
      <c r="B55" s="62" t="s">
        <v>29</v>
      </c>
      <c r="C55" s="63">
        <f>SUM(C52:C54)</f>
        <v>160</v>
      </c>
      <c r="D55" s="63">
        <f>SUM(D52:D54)</f>
        <v>3</v>
      </c>
      <c r="E55" s="63">
        <f>SUM(E52:E54)</f>
        <v>160</v>
      </c>
      <c r="F55" s="64">
        <f>SUM(F52:F54)</f>
        <v>1</v>
      </c>
      <c r="G55" s="63"/>
      <c r="H55" s="63"/>
      <c r="I55" s="63">
        <f t="shared" ref="I55:J55" si="1">SUM(I52:I54)</f>
        <v>180</v>
      </c>
      <c r="J55" s="63">
        <f t="shared" si="1"/>
        <v>8</v>
      </c>
      <c r="O55" s="31"/>
      <c r="P55" s="31"/>
      <c r="Q55" s="31">
        <f>SUM(Q52:Q54)</f>
        <v>0.125</v>
      </c>
      <c r="R55" s="31">
        <f>SUM(R52:R54)</f>
        <v>0.17500000000000002</v>
      </c>
      <c r="S55" s="32">
        <f>SUM(S52:S54)</f>
        <v>1</v>
      </c>
    </row>
    <row r="56" spans="1:19" x14ac:dyDescent="0.2">
      <c r="B56" s="65"/>
      <c r="C56" s="66"/>
      <c r="D56" s="67"/>
      <c r="E56" s="65"/>
      <c r="F56" s="65"/>
      <c r="G56" s="65"/>
      <c r="H56" s="65"/>
      <c r="I56" s="65"/>
      <c r="J56" s="65"/>
      <c r="O56" s="26"/>
      <c r="P56" s="26"/>
      <c r="Q56" s="26"/>
      <c r="R56" s="26"/>
      <c r="S56" s="26"/>
    </row>
    <row r="57" spans="1:19" ht="15.75" thickBot="1" x14ac:dyDescent="0.25">
      <c r="B57" s="42" t="s">
        <v>30</v>
      </c>
      <c r="C57" s="34"/>
      <c r="D57" s="34"/>
      <c r="E57" s="34">
        <f>SUM(E55/M52)</f>
        <v>53.333333333333336</v>
      </c>
      <c r="F57" s="34"/>
      <c r="G57" s="34"/>
      <c r="H57" s="34"/>
      <c r="I57" s="43">
        <f>I55/M52</f>
        <v>60</v>
      </c>
      <c r="J57" s="44">
        <f>J55/M52</f>
        <v>2.6666666666666665</v>
      </c>
      <c r="O57" s="33">
        <f>(I57-E57)/E57</f>
        <v>0.12499999999999994</v>
      </c>
      <c r="P57" s="33">
        <f>(I57-E57+J57)/E57</f>
        <v>0.17499999999999993</v>
      </c>
      <c r="Q57" s="34"/>
      <c r="R57" s="34"/>
      <c r="S57" s="34"/>
    </row>
    <row r="61" spans="1:19" ht="23.25" x14ac:dyDescent="0.35">
      <c r="G61" s="9" t="s">
        <v>77</v>
      </c>
    </row>
    <row r="63" spans="1:19" x14ac:dyDescent="0.2">
      <c r="D63" s="2" t="s">
        <v>49</v>
      </c>
    </row>
    <row r="65" spans="2:19" x14ac:dyDescent="0.2">
      <c r="C65" s="2" t="s">
        <v>60</v>
      </c>
      <c r="E65" s="17">
        <v>1</v>
      </c>
      <c r="F65" s="17"/>
      <c r="G65" s="17"/>
      <c r="J65" s="2" t="s">
        <v>62</v>
      </c>
      <c r="L65" s="17" t="s">
        <v>63</v>
      </c>
      <c r="M65" s="17"/>
    </row>
    <row r="66" spans="2:19" x14ac:dyDescent="0.2">
      <c r="E66" s="19" t="s">
        <v>61</v>
      </c>
      <c r="F66" s="19"/>
      <c r="G66" s="19"/>
      <c r="L66" s="19" t="s">
        <v>56</v>
      </c>
      <c r="M66" s="19"/>
    </row>
    <row r="71" spans="2:19" ht="48.75" thickBot="1" x14ac:dyDescent="0.25">
      <c r="B71" s="35" t="s">
        <v>23</v>
      </c>
      <c r="C71" s="28" t="s">
        <v>24</v>
      </c>
      <c r="D71" s="28" t="s">
        <v>50</v>
      </c>
      <c r="E71" s="28" t="s">
        <v>51</v>
      </c>
      <c r="F71" s="28" t="s">
        <v>25</v>
      </c>
      <c r="G71" s="28" t="s">
        <v>26</v>
      </c>
      <c r="H71" s="28" t="s">
        <v>27</v>
      </c>
      <c r="I71" s="28" t="s">
        <v>52</v>
      </c>
      <c r="J71" s="28" t="s">
        <v>28</v>
      </c>
      <c r="L71" s="10" t="s">
        <v>34</v>
      </c>
      <c r="M71" s="11"/>
      <c r="N71" s="11"/>
      <c r="O71" s="27" t="s">
        <v>36</v>
      </c>
      <c r="P71" s="27" t="s">
        <v>37</v>
      </c>
      <c r="Q71" s="27" t="s">
        <v>58</v>
      </c>
      <c r="R71" s="27" t="s">
        <v>59</v>
      </c>
      <c r="S71" s="27" t="s">
        <v>38</v>
      </c>
    </row>
    <row r="72" spans="2:19" x14ac:dyDescent="0.2">
      <c r="B72" s="26" t="s">
        <v>53</v>
      </c>
      <c r="C72" s="36">
        <v>100</v>
      </c>
      <c r="D72" s="36">
        <f>300/C72</f>
        <v>3</v>
      </c>
      <c r="E72" s="26">
        <f>C72*D72</f>
        <v>300</v>
      </c>
      <c r="F72" s="29">
        <f>1/$C$75</f>
        <v>0.33333333333333331</v>
      </c>
      <c r="G72" s="26">
        <v>120</v>
      </c>
      <c r="H72" s="26">
        <v>5</v>
      </c>
      <c r="I72" s="37">
        <f>D72*G72</f>
        <v>360</v>
      </c>
      <c r="J72" s="37">
        <f>D72*H72</f>
        <v>15</v>
      </c>
      <c r="L72" s="12" t="s">
        <v>56</v>
      </c>
      <c r="M72" s="13">
        <v>9</v>
      </c>
      <c r="N72" s="13"/>
      <c r="O72" s="29">
        <f>(G72-C72)/C72</f>
        <v>0.2</v>
      </c>
      <c r="P72" s="29">
        <f>(G72-C72+H72)/C72</f>
        <v>0.25</v>
      </c>
      <c r="Q72" s="30">
        <f>F72*O72</f>
        <v>6.6666666666666666E-2</v>
      </c>
      <c r="R72" s="30">
        <f>F73*P72</f>
        <v>8.3333333333333329E-2</v>
      </c>
      <c r="S72" s="29">
        <f>I72/$I$75</f>
        <v>0.3902439024390244</v>
      </c>
    </row>
    <row r="73" spans="2:19" x14ac:dyDescent="0.2">
      <c r="B73" s="26" t="s">
        <v>54</v>
      </c>
      <c r="C73" s="36">
        <v>20</v>
      </c>
      <c r="D73" s="36">
        <f t="shared" ref="D73:D74" si="2">300/C73</f>
        <v>15</v>
      </c>
      <c r="E73" s="26">
        <f t="shared" ref="E73:E74" si="3">C73*D73</f>
        <v>300</v>
      </c>
      <c r="F73" s="29">
        <f t="shared" ref="F73:F74" si="4">1/$C$75</f>
        <v>0.33333333333333331</v>
      </c>
      <c r="G73" s="26">
        <v>15</v>
      </c>
      <c r="H73" s="26">
        <v>2</v>
      </c>
      <c r="I73" s="37">
        <f>D73*G73</f>
        <v>225</v>
      </c>
      <c r="J73" s="37">
        <f>D73*H73</f>
        <v>30</v>
      </c>
      <c r="L73" s="12" t="s">
        <v>36</v>
      </c>
      <c r="M73" s="14">
        <f>O77</f>
        <v>2.5000000000000001E-2</v>
      </c>
      <c r="N73" s="12"/>
      <c r="O73" s="29">
        <f t="shared" ref="O73:O74" si="5">(G73-C73)/C73</f>
        <v>-0.25</v>
      </c>
      <c r="P73" s="29">
        <f t="shared" ref="P73:P74" si="6">(G73-C73+H73)/C73</f>
        <v>-0.15</v>
      </c>
      <c r="Q73" s="30">
        <f t="shared" ref="Q73:Q74" si="7">F73*O73</f>
        <v>-8.3333333333333329E-2</v>
      </c>
      <c r="R73" s="30">
        <f t="shared" ref="R73:R74" si="8">F74*P73</f>
        <v>-4.9999999999999996E-2</v>
      </c>
      <c r="S73" s="29">
        <f t="shared" ref="S73:S74" si="9">I73/$I$75</f>
        <v>0.24390243902439024</v>
      </c>
    </row>
    <row r="74" spans="2:19" x14ac:dyDescent="0.2">
      <c r="B74" s="49" t="s">
        <v>55</v>
      </c>
      <c r="C74" s="36">
        <v>40</v>
      </c>
      <c r="D74" s="36">
        <f t="shared" si="2"/>
        <v>7.5</v>
      </c>
      <c r="E74" s="49">
        <f t="shared" si="3"/>
        <v>300</v>
      </c>
      <c r="F74" s="50">
        <f t="shared" si="4"/>
        <v>0.33333333333333331</v>
      </c>
      <c r="G74" s="49">
        <v>45</v>
      </c>
      <c r="H74" s="49">
        <v>1</v>
      </c>
      <c r="I74" s="51">
        <f>D74*G74</f>
        <v>337.5</v>
      </c>
      <c r="J74" s="51">
        <f>D74*H74</f>
        <v>7.5</v>
      </c>
      <c r="L74" s="12" t="s">
        <v>57</v>
      </c>
      <c r="M74" s="14">
        <f>P77</f>
        <v>8.3333333333333315E-2</v>
      </c>
      <c r="N74" s="12"/>
      <c r="O74" s="29">
        <f t="shared" si="5"/>
        <v>0.125</v>
      </c>
      <c r="P74" s="29">
        <f t="shared" si="6"/>
        <v>0.15</v>
      </c>
      <c r="Q74" s="30">
        <f t="shared" si="7"/>
        <v>4.1666666666666664E-2</v>
      </c>
      <c r="R74" s="30">
        <f t="shared" si="8"/>
        <v>0</v>
      </c>
      <c r="S74" s="29">
        <f t="shared" si="9"/>
        <v>0.36585365853658536</v>
      </c>
    </row>
    <row r="75" spans="2:19" x14ac:dyDescent="0.2">
      <c r="B75" s="39" t="s">
        <v>29</v>
      </c>
      <c r="C75" s="32">
        <f>COUNT(C72:C74)</f>
        <v>3</v>
      </c>
      <c r="D75" s="32">
        <f t="shared" ref="D75:J75" si="10">SUM(D72:D74)</f>
        <v>25.5</v>
      </c>
      <c r="E75" s="40">
        <f t="shared" si="10"/>
        <v>900</v>
      </c>
      <c r="F75" s="41"/>
      <c r="G75" s="32"/>
      <c r="H75" s="32"/>
      <c r="I75" s="32">
        <f t="shared" si="10"/>
        <v>922.5</v>
      </c>
      <c r="J75" s="32">
        <f t="shared" si="10"/>
        <v>52.5</v>
      </c>
      <c r="O75" s="32"/>
      <c r="P75" s="32"/>
      <c r="Q75" s="31">
        <f>SUM(Q72:Q74)</f>
        <v>2.5000000000000001E-2</v>
      </c>
      <c r="R75" s="31">
        <f>SUM(R72:R74)</f>
        <v>3.3333333333333333E-2</v>
      </c>
      <c r="S75" s="32">
        <f>SUM(S72:S74)</f>
        <v>1</v>
      </c>
    </row>
    <row r="76" spans="2:19" x14ac:dyDescent="0.2">
      <c r="B76" s="26"/>
      <c r="C76" s="36"/>
      <c r="D76" s="36"/>
      <c r="E76" s="26"/>
      <c r="F76" s="26"/>
      <c r="G76" s="26"/>
      <c r="H76" s="26"/>
      <c r="I76" s="26"/>
      <c r="J76" s="26"/>
      <c r="O76" s="26"/>
      <c r="P76" s="26"/>
      <c r="Q76" s="26"/>
      <c r="R76" s="26"/>
      <c r="S76" s="26"/>
    </row>
    <row r="77" spans="2:19" ht="15.75" thickBot="1" x14ac:dyDescent="0.25">
      <c r="B77" s="42" t="s">
        <v>30</v>
      </c>
      <c r="C77" s="34"/>
      <c r="D77" s="34"/>
      <c r="E77" s="34">
        <f>E75/M72</f>
        <v>100</v>
      </c>
      <c r="F77" s="34"/>
      <c r="G77" s="34"/>
      <c r="H77" s="34"/>
      <c r="I77" s="43">
        <f>I75/M72</f>
        <v>102.5</v>
      </c>
      <c r="J77" s="44">
        <f>J75/M72</f>
        <v>5.833333333333333</v>
      </c>
      <c r="O77" s="33">
        <f>(I77-E77)/E77</f>
        <v>2.5000000000000001E-2</v>
      </c>
      <c r="P77" s="33">
        <f>(I77-E77+J77)/E77</f>
        <v>8.3333333333333315E-2</v>
      </c>
      <c r="Q77" s="34"/>
      <c r="R77" s="34"/>
      <c r="S77" s="34"/>
    </row>
    <row r="81" spans="2:19" ht="23.25" x14ac:dyDescent="0.35">
      <c r="G81" s="9" t="s">
        <v>78</v>
      </c>
    </row>
    <row r="83" spans="2:19" x14ac:dyDescent="0.2">
      <c r="D83" s="2" t="s">
        <v>69</v>
      </c>
      <c r="F83" s="16" t="s">
        <v>70</v>
      </c>
      <c r="G83" s="23"/>
    </row>
    <row r="84" spans="2:19" x14ac:dyDescent="0.2">
      <c r="H84" s="2" t="s">
        <v>72</v>
      </c>
    </row>
    <row r="85" spans="2:19" x14ac:dyDescent="0.2">
      <c r="H85" s="2" t="s">
        <v>71</v>
      </c>
    </row>
    <row r="86" spans="2:19" x14ac:dyDescent="0.2">
      <c r="F86" s="18"/>
      <c r="H86" s="2" t="s">
        <v>73</v>
      </c>
    </row>
    <row r="87" spans="2:19" x14ac:dyDescent="0.2">
      <c r="F87" s="18"/>
    </row>
    <row r="88" spans="2:19" x14ac:dyDescent="0.2">
      <c r="B88" s="2" t="s">
        <v>86</v>
      </c>
    </row>
    <row r="90" spans="2:19" ht="48.75" thickBot="1" x14ac:dyDescent="0.25">
      <c r="B90" s="45" t="s">
        <v>23</v>
      </c>
      <c r="C90" s="27" t="s">
        <v>24</v>
      </c>
      <c r="D90" s="28" t="s">
        <v>64</v>
      </c>
      <c r="E90" s="27" t="s">
        <v>65</v>
      </c>
      <c r="F90" s="27" t="s">
        <v>25</v>
      </c>
      <c r="G90" s="27" t="s">
        <v>26</v>
      </c>
      <c r="H90" s="27" t="s">
        <v>27</v>
      </c>
      <c r="I90" s="27" t="s">
        <v>52</v>
      </c>
      <c r="J90" s="27" t="s">
        <v>28</v>
      </c>
      <c r="L90" s="2" t="s">
        <v>34</v>
      </c>
      <c r="O90" s="27" t="s">
        <v>36</v>
      </c>
      <c r="P90" s="27" t="s">
        <v>37</v>
      </c>
      <c r="Q90" s="27" t="s">
        <v>58</v>
      </c>
      <c r="R90" s="27" t="s">
        <v>59</v>
      </c>
      <c r="S90" s="27" t="s">
        <v>38</v>
      </c>
    </row>
    <row r="91" spans="2:19" x14ac:dyDescent="0.2">
      <c r="B91" s="26" t="s">
        <v>53</v>
      </c>
      <c r="C91" s="36">
        <v>100</v>
      </c>
      <c r="D91" s="36">
        <v>20000</v>
      </c>
      <c r="E91" s="26">
        <f>C91*D91</f>
        <v>2000000</v>
      </c>
      <c r="F91" s="29">
        <f>E91/$E$94</f>
        <v>0.74626865671641796</v>
      </c>
      <c r="G91" s="26">
        <v>120</v>
      </c>
      <c r="H91" s="26">
        <v>5</v>
      </c>
      <c r="I91" s="37">
        <f>G91*D91</f>
        <v>2400000</v>
      </c>
      <c r="J91" s="37">
        <f>H91*D91</f>
        <v>100000</v>
      </c>
      <c r="L91" s="2" t="s">
        <v>66</v>
      </c>
      <c r="M91" s="20">
        <f>E94/E96</f>
        <v>26800</v>
      </c>
      <c r="O91" s="29">
        <f>(G91-C91)/C91</f>
        <v>0.2</v>
      </c>
      <c r="P91" s="46">
        <f>(G91-C91+H91)/C91</f>
        <v>0.25</v>
      </c>
      <c r="Q91" s="30">
        <f>F91*O91</f>
        <v>0.1492537313432836</v>
      </c>
      <c r="R91" s="30">
        <f>F91*P91</f>
        <v>0.18656716417910449</v>
      </c>
      <c r="S91" s="29">
        <f>I91/$I$94</f>
        <v>0.77669902912621358</v>
      </c>
    </row>
    <row r="92" spans="2:19" x14ac:dyDescent="0.2">
      <c r="B92" s="26" t="s">
        <v>54</v>
      </c>
      <c r="C92" s="36">
        <v>20</v>
      </c>
      <c r="D92" s="36">
        <v>10000</v>
      </c>
      <c r="E92" s="26">
        <f t="shared" ref="E92:E93" si="11">C92*D92</f>
        <v>200000</v>
      </c>
      <c r="F92" s="29">
        <f t="shared" ref="F92:F93" si="12">E92/$E$94</f>
        <v>7.4626865671641784E-2</v>
      </c>
      <c r="G92" s="26">
        <v>15</v>
      </c>
      <c r="H92" s="26">
        <v>2</v>
      </c>
      <c r="I92" s="37">
        <f t="shared" ref="I92:I93" si="13">G92*D92</f>
        <v>150000</v>
      </c>
      <c r="J92" s="37">
        <f t="shared" ref="J92:J93" si="14">H92*D92</f>
        <v>20000</v>
      </c>
      <c r="L92" s="2" t="s">
        <v>67</v>
      </c>
      <c r="M92" s="22">
        <f>O96</f>
        <v>0.14925373134328357</v>
      </c>
      <c r="O92" s="29">
        <f t="shared" ref="O92:O93" si="15">(G92-C92)/C92</f>
        <v>-0.25</v>
      </c>
      <c r="P92" s="46">
        <f t="shared" ref="P92:P93" si="16">(G92-C92+H92)/C92</f>
        <v>-0.15</v>
      </c>
      <c r="Q92" s="30">
        <f t="shared" ref="Q92:Q93" si="17">F92*O92</f>
        <v>-1.8656716417910446E-2</v>
      </c>
      <c r="R92" s="30">
        <f t="shared" ref="R92:R93" si="18">F92*P92</f>
        <v>-1.1194029850746268E-2</v>
      </c>
      <c r="S92" s="29">
        <f t="shared" ref="S92:S93" si="19">I92/$I$94</f>
        <v>4.8543689320388349E-2</v>
      </c>
    </row>
    <row r="93" spans="2:19" x14ac:dyDescent="0.2">
      <c r="B93" s="49" t="s">
        <v>55</v>
      </c>
      <c r="C93" s="36">
        <v>40</v>
      </c>
      <c r="D93" s="36">
        <v>12000</v>
      </c>
      <c r="E93" s="49">
        <f t="shared" si="11"/>
        <v>480000</v>
      </c>
      <c r="F93" s="50">
        <f t="shared" si="12"/>
        <v>0.17910447761194029</v>
      </c>
      <c r="G93" s="49">
        <v>45</v>
      </c>
      <c r="H93" s="49">
        <v>1</v>
      </c>
      <c r="I93" s="37">
        <f t="shared" si="13"/>
        <v>540000</v>
      </c>
      <c r="J93" s="37">
        <f t="shared" si="14"/>
        <v>12000</v>
      </c>
      <c r="L93" s="2" t="s">
        <v>68</v>
      </c>
      <c r="M93" s="22">
        <f>P96</f>
        <v>0.25</v>
      </c>
      <c r="O93" s="29">
        <f t="shared" si="15"/>
        <v>0.125</v>
      </c>
      <c r="P93" s="46">
        <f t="shared" si="16"/>
        <v>0.15</v>
      </c>
      <c r="Q93" s="30">
        <f t="shared" si="17"/>
        <v>2.2388059701492536E-2</v>
      </c>
      <c r="R93" s="30">
        <f t="shared" si="18"/>
        <v>2.6865671641791041E-2</v>
      </c>
      <c r="S93" s="29">
        <f t="shared" si="19"/>
        <v>0.17475728155339806</v>
      </c>
    </row>
    <row r="94" spans="2:19" x14ac:dyDescent="0.2">
      <c r="B94" s="39" t="s">
        <v>29</v>
      </c>
      <c r="C94" s="32"/>
      <c r="D94" s="32"/>
      <c r="E94" s="32">
        <f>SUM(E91:E93)</f>
        <v>2680000</v>
      </c>
      <c r="F94" s="41">
        <f>SUM(F91:F93)</f>
        <v>1</v>
      </c>
      <c r="G94" s="32"/>
      <c r="H94" s="32"/>
      <c r="I94" s="32">
        <f>SUM(I91:I93)</f>
        <v>3090000</v>
      </c>
      <c r="J94" s="32">
        <f>SUM(J91:J93)</f>
        <v>132000</v>
      </c>
      <c r="O94" s="31"/>
      <c r="P94" s="31"/>
      <c r="Q94" s="31">
        <f>SUM(Q91:Q93)</f>
        <v>0.1529850746268657</v>
      </c>
      <c r="R94" s="31">
        <f>SUM(R91:R93)</f>
        <v>0.20223880597014926</v>
      </c>
      <c r="S94" s="41">
        <f>SUM(S91:S93)</f>
        <v>1</v>
      </c>
    </row>
    <row r="95" spans="2:19" x14ac:dyDescent="0.2">
      <c r="B95" s="26"/>
      <c r="C95" s="36"/>
      <c r="D95" s="36"/>
      <c r="E95" s="26"/>
      <c r="F95" s="26"/>
      <c r="G95" s="26"/>
      <c r="H95" s="26"/>
      <c r="I95" s="26"/>
      <c r="J95" s="26"/>
      <c r="O95" s="26"/>
      <c r="P95" s="26"/>
      <c r="Q95" s="26"/>
      <c r="R95" s="26"/>
      <c r="S95" s="26"/>
    </row>
    <row r="96" spans="2:19" ht="15.75" thickBot="1" x14ac:dyDescent="0.25">
      <c r="B96" s="42" t="s">
        <v>30</v>
      </c>
      <c r="C96" s="34"/>
      <c r="D96" s="34"/>
      <c r="E96" s="43">
        <v>100</v>
      </c>
      <c r="F96" s="34"/>
      <c r="G96" s="34"/>
      <c r="H96" s="34"/>
      <c r="I96" s="47">
        <f>I94/M91</f>
        <v>115.29850746268657</v>
      </c>
      <c r="J96" s="44">
        <f>J94/M91</f>
        <v>4.9253731343283578</v>
      </c>
      <c r="O96" s="33">
        <f>(I91-E91)/E94</f>
        <v>0.14925373134328357</v>
      </c>
      <c r="P96" s="33">
        <f>(I91-E91+J91)/E91</f>
        <v>0.25</v>
      </c>
      <c r="Q96" s="34"/>
      <c r="R96" s="34"/>
      <c r="S96" s="34"/>
    </row>
  </sheetData>
  <mergeCells count="4">
    <mergeCell ref="E65:G65"/>
    <mergeCell ref="E66:G66"/>
    <mergeCell ref="L65:M65"/>
    <mergeCell ref="L66:M6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delma</dc:creator>
  <cp:lastModifiedBy>delma</cp:lastModifiedBy>
  <dcterms:created xsi:type="dcterms:W3CDTF">2023-02-03T22:52:02Z</dcterms:created>
  <dcterms:modified xsi:type="dcterms:W3CDTF">2023-02-05T21:30:45Z</dcterms:modified>
</cp:coreProperties>
</file>