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ma\Desktop\Market Index\"/>
    </mc:Choice>
  </mc:AlternateContent>
  <xr:revisionPtr revIDLastSave="0" documentId="13_ncr:1_{13684122-BFB6-41AB-98B2-89F33AE53CB0}" xr6:coauthVersionLast="47" xr6:coauthVersionMax="47" xr10:uidLastSave="{00000000-0000-0000-0000-000000000000}"/>
  <bookViews>
    <workbookView xWindow="-120" yWindow="-120" windowWidth="20730" windowHeight="11160" xr2:uid="{9CEF7026-4CF6-4D68-814A-A68C720656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0" i="1" l="1"/>
  <c r="P101" i="1"/>
  <c r="P99" i="1"/>
  <c r="O100" i="1"/>
  <c r="O101" i="1"/>
  <c r="P44" i="1" s="1"/>
  <c r="O99" i="1"/>
  <c r="J100" i="1"/>
  <c r="J101" i="1"/>
  <c r="J99" i="1"/>
  <c r="I100" i="1"/>
  <c r="I101" i="1"/>
  <c r="I99" i="1"/>
  <c r="E100" i="1"/>
  <c r="E101" i="1"/>
  <c r="E99" i="1"/>
  <c r="P81" i="1"/>
  <c r="Q43" i="1" s="1"/>
  <c r="P82" i="1"/>
  <c r="R82" i="1" s="1"/>
  <c r="P80" i="1"/>
  <c r="O81" i="1"/>
  <c r="P43" i="1" s="1"/>
  <c r="O82" i="1"/>
  <c r="O80" i="1"/>
  <c r="D80" i="1"/>
  <c r="E80" i="1" s="1"/>
  <c r="C83" i="1"/>
  <c r="F82" i="1" s="1"/>
  <c r="D82" i="1"/>
  <c r="J82" i="1" s="1"/>
  <c r="D81" i="1"/>
  <c r="J81" i="1" s="1"/>
  <c r="P61" i="1"/>
  <c r="P62" i="1"/>
  <c r="P60" i="1"/>
  <c r="Q42" i="1" s="1"/>
  <c r="O61" i="1"/>
  <c r="O62" i="1"/>
  <c r="O60" i="1"/>
  <c r="P42" i="1" s="1"/>
  <c r="D63" i="1"/>
  <c r="Q44" i="1" l="1"/>
  <c r="E102" i="1"/>
  <c r="M99" i="1" s="1"/>
  <c r="P104" i="1"/>
  <c r="M101" i="1" s="1"/>
  <c r="J102" i="1"/>
  <c r="J104" i="1" s="1"/>
  <c r="I102" i="1"/>
  <c r="S100" i="1" s="1"/>
  <c r="F100" i="1"/>
  <c r="I81" i="1"/>
  <c r="F81" i="1"/>
  <c r="R80" i="1" s="1"/>
  <c r="R81" i="1"/>
  <c r="Q82" i="1"/>
  <c r="E82" i="1"/>
  <c r="I82" i="1"/>
  <c r="F80" i="1"/>
  <c r="E81" i="1"/>
  <c r="E60" i="1"/>
  <c r="E61" i="1"/>
  <c r="E62" i="1"/>
  <c r="C63" i="1"/>
  <c r="I62" i="1"/>
  <c r="I61" i="1"/>
  <c r="I60" i="1"/>
  <c r="K44" i="1" l="1"/>
  <c r="E44" i="1"/>
  <c r="Q80" i="1"/>
  <c r="I43" i="1"/>
  <c r="Q81" i="1"/>
  <c r="F101" i="1"/>
  <c r="Q101" i="1" s="1"/>
  <c r="F99" i="1"/>
  <c r="R99" i="1" s="1"/>
  <c r="O104" i="1"/>
  <c r="M100" i="1" s="1"/>
  <c r="I104" i="1"/>
  <c r="S99" i="1"/>
  <c r="R100" i="1"/>
  <c r="Q100" i="1"/>
  <c r="S101" i="1"/>
  <c r="R83" i="1"/>
  <c r="E63" i="1"/>
  <c r="E65" i="1" s="1"/>
  <c r="F62" i="1"/>
  <c r="F61" i="1"/>
  <c r="F60" i="1"/>
  <c r="I42" i="1" s="1"/>
  <c r="I63" i="1"/>
  <c r="I65" i="1" s="1"/>
  <c r="J60" i="1"/>
  <c r="J61" i="1"/>
  <c r="J62" i="1"/>
  <c r="D44" i="1" l="1"/>
  <c r="J44" i="1"/>
  <c r="Q99" i="1"/>
  <c r="Q102" i="1" s="1"/>
  <c r="I44" i="1"/>
  <c r="Q83" i="1"/>
  <c r="F102" i="1"/>
  <c r="R101" i="1"/>
  <c r="R102" i="1" s="1"/>
  <c r="S102" i="1"/>
  <c r="O65" i="1"/>
  <c r="M61" i="1" s="1"/>
  <c r="S62" i="1"/>
  <c r="Q62" i="1"/>
  <c r="R62" i="1"/>
  <c r="S60" i="1"/>
  <c r="F63" i="1"/>
  <c r="Q60" i="1"/>
  <c r="R60" i="1"/>
  <c r="R61" i="1"/>
  <c r="Q61" i="1"/>
  <c r="S61" i="1"/>
  <c r="J63" i="1"/>
  <c r="J65" i="1" s="1"/>
  <c r="P65" i="1" s="1"/>
  <c r="M62" i="1" s="1"/>
  <c r="J42" i="1" l="1"/>
  <c r="D42" i="1"/>
  <c r="E42" i="1"/>
  <c r="K42" i="1"/>
  <c r="Q63" i="1"/>
  <c r="S63" i="1"/>
  <c r="R63" i="1"/>
  <c r="J80" i="1" l="1"/>
  <c r="J83" i="1" s="1"/>
  <c r="J85" i="1" s="1"/>
  <c r="D83" i="1"/>
  <c r="I80" i="1"/>
  <c r="E83" i="1"/>
  <c r="E85" i="1" s="1"/>
  <c r="I83" i="1" l="1"/>
  <c r="S80" i="1" s="1"/>
  <c r="I85" i="1" l="1"/>
  <c r="S81" i="1"/>
  <c r="S82" i="1"/>
  <c r="S83" i="1" l="1"/>
  <c r="O85" i="1"/>
  <c r="M81" i="1" s="1"/>
  <c r="P85" i="1"/>
  <c r="M82" i="1" s="1"/>
  <c r="E43" i="1" l="1"/>
  <c r="K43" i="1"/>
  <c r="J43" i="1"/>
  <c r="D43" i="1"/>
</calcChain>
</file>

<file path=xl/sharedStrings.xml><?xml version="1.0" encoding="utf-8"?>
<sst xmlns="http://schemas.openxmlformats.org/spreadsheetml/2006/main" count="155" uniqueCount="104">
  <si>
    <t>Market and Stock Index</t>
  </si>
  <si>
    <t xml:space="preserve">Market Index : </t>
  </si>
  <si>
    <t>In US : S&amp;P 500, Dow Jones Industrial Average and NASDAQ; the DAX in Germany and FTSE 100 in the UK.</t>
  </si>
  <si>
    <t xml:space="preserve">      </t>
  </si>
  <si>
    <t>Example of Indices :</t>
  </si>
  <si>
    <t>Global Stock Indices</t>
  </si>
  <si>
    <t>Morgan Stanley's Morgan Stanley Capital International, MSCI. This index includes stocks from all developed markets in the world.</t>
  </si>
  <si>
    <t>A market index provides an idea about how a given stock market is performing. It represents a large enough sample of the overall number of stocks in that market</t>
  </si>
  <si>
    <t xml:space="preserve"> and can be considered a good enough proxy of the overall development of the market. It would be too difficult to measure the development  of every security traded </t>
  </si>
  <si>
    <t>in a stock exchange. Some securities are small, and their shares are not even traded daily. That's why practitioners use market indices to provide an idea of the</t>
  </si>
  <si>
    <t xml:space="preserve">Stock Index :  </t>
  </si>
  <si>
    <t>If you want to understand whether one of the stocks you own is performing well, one of the best comparators you can use is a stock index. It compares the stock against</t>
  </si>
  <si>
    <t xml:space="preserve"> the overall market performance. In addition, a stock index gives you a sense of the type of return you can expect if you invest in a well-diversified portfolio in a market. </t>
  </si>
  <si>
    <t>overall market performance. In short, security market indexes measure the value of different segments, asset classes or the security market itself.</t>
  </si>
  <si>
    <t xml:space="preserve">Index Construction and managing : </t>
  </si>
  <si>
    <t xml:space="preserve">Constructing and managing an index is like building a portfolio of securities, you choose its components, evaluation, periodicity and of course set up </t>
  </si>
  <si>
    <t>goals. As such, index providers consider similar factors to portfolio managers :</t>
  </si>
  <si>
    <t>1. what target market will the index represent?</t>
  </si>
  <si>
    <t>2. which securities from the target market will be included?</t>
  </si>
  <si>
    <t>3. how much weight should be allocated to each security within the index?</t>
  </si>
  <si>
    <t>4. what will be the index's rebalancing frequency and when should the securities selection and weighting decisions be re-examined?</t>
  </si>
  <si>
    <r>
      <rPr>
        <b/>
        <sz val="12"/>
        <color rgb="FF002060"/>
        <rFont val="Arial"/>
        <family val="2"/>
      </rPr>
      <t>Index Weighting:</t>
    </r>
    <r>
      <rPr>
        <sz val="12"/>
        <color theme="1"/>
        <rFont val="Arial"/>
        <family val="2"/>
      </rPr>
      <t xml:space="preserve"> </t>
    </r>
  </si>
  <si>
    <t>We will examine three different weighting methods.</t>
  </si>
  <si>
    <t xml:space="preserve">Stock </t>
  </si>
  <si>
    <t>Beginning of period Price (BOP Price)</t>
  </si>
  <si>
    <t>Weight (BOP)</t>
  </si>
  <si>
    <t>End of Period Price (EOP Price)</t>
  </si>
  <si>
    <t>Dividends per Share</t>
  </si>
  <si>
    <t>Total Dividends</t>
  </si>
  <si>
    <t>Total</t>
  </si>
  <si>
    <t>Index Value</t>
  </si>
  <si>
    <t>X</t>
  </si>
  <si>
    <t>Y</t>
  </si>
  <si>
    <t>Z</t>
  </si>
  <si>
    <t>Summary</t>
  </si>
  <si>
    <t>Divisor:</t>
  </si>
  <si>
    <t>Price Return</t>
  </si>
  <si>
    <t>Total Return</t>
  </si>
  <si>
    <t>Weight (EOP)</t>
  </si>
  <si>
    <t>Value (no. Shares * BOP Price)</t>
  </si>
  <si>
    <t xml:space="preserve">No. of shares </t>
  </si>
  <si>
    <t>Value (Shares * EOP Price)</t>
  </si>
  <si>
    <t>Weight * Total Return</t>
  </si>
  <si>
    <t>Weight * Price Return</t>
  </si>
  <si>
    <t xml:space="preserve">price weighting = </t>
  </si>
  <si>
    <t xml:space="preserve">   sum of stock price</t>
  </si>
  <si>
    <t xml:space="preserve">             Divisor</t>
  </si>
  <si>
    <t xml:space="preserve">                                  Price Weighting Index of XYZ</t>
  </si>
  <si>
    <t xml:space="preserve">          We consider an index XYZ consisting of three stocks X, Y and Z.</t>
  </si>
  <si>
    <t xml:space="preserve">    Again, we consider an index XYZ consisting of three stocks X, Y and Z.</t>
  </si>
  <si>
    <t xml:space="preserve">Number of shares </t>
  </si>
  <si>
    <t>A</t>
  </si>
  <si>
    <t>B</t>
  </si>
  <si>
    <t>C</t>
  </si>
  <si>
    <t>Divisor</t>
  </si>
  <si>
    <t>Total return</t>
  </si>
  <si>
    <t>Equal Weight  =</t>
  </si>
  <si>
    <t>No. of securites in the index</t>
  </si>
  <si>
    <t xml:space="preserve">Index value = </t>
  </si>
  <si>
    <t>Sum of Stock Price</t>
  </si>
  <si>
    <t>No. of shares outstanding</t>
  </si>
  <si>
    <t>Value (No. of Shares   * BOP Price)</t>
  </si>
  <si>
    <t>Divisor :</t>
  </si>
  <si>
    <t>Price Return:</t>
  </si>
  <si>
    <t>Total Return:</t>
  </si>
  <si>
    <t xml:space="preserve">Equal Weight : </t>
  </si>
  <si>
    <t xml:space="preserve">  QP</t>
  </si>
  <si>
    <t>P = share price of security</t>
  </si>
  <si>
    <t>Q = number of shares outstanding</t>
  </si>
  <si>
    <t>N = number of security</t>
  </si>
  <si>
    <t>Index Value =</t>
  </si>
  <si>
    <t xml:space="preserve">   = price of security</t>
  </si>
  <si>
    <t>n = number of security in the index</t>
  </si>
  <si>
    <t>Equal-Weighted Equity Index XYZ</t>
  </si>
  <si>
    <t>Market-Capitalization-Weighted Equity Index XYZ</t>
  </si>
  <si>
    <t>Weighting Method</t>
  </si>
  <si>
    <t>P-W</t>
  </si>
  <si>
    <t>E-W</t>
  </si>
  <si>
    <t>M-C-W</t>
  </si>
  <si>
    <t xml:space="preserve"> 1. Price Weighting (P-W)    2. Equal Weighting (E-W)   3. Market Capitalization Weighting (M-C-W)</t>
  </si>
  <si>
    <t>Detailed Calculations of the above weighting methods are presented below</t>
  </si>
  <si>
    <t>Consider an index XYZ consisting of three stocks X, Y and Z.</t>
  </si>
  <si>
    <t>Author : E. Delali Aggor</t>
  </si>
  <si>
    <t>Equity Index Rebalancing</t>
  </si>
  <si>
    <t xml:space="preserve"> because the weights of the constituent securities do not remain constant as their prices change.</t>
  </si>
  <si>
    <t>Rebalancing basically refers to the practice of realigning the constituent securities weights to their desired levels. Rebalancing is necessary</t>
  </si>
  <si>
    <t xml:space="preserve">Two questions to consider:  1. What will be the index rebalancing frequency and  </t>
  </si>
  <si>
    <t xml:space="preserve">        2. when should the securities selection and weighting decisions be re-examined?</t>
  </si>
  <si>
    <t xml:space="preserve">The index of XYZ consists of three stocks and the weight of each one is set at 33% upon initiation. With time, the price of the </t>
  </si>
  <si>
    <t>constituent securities change and so does their weights at the end of the period. They are no longer equal to 33% therefore;</t>
  </si>
  <si>
    <t xml:space="preserve"> balance needs to be restored. If we don't adjust the indexes, the tracking portfolio may deviate from its target weights </t>
  </si>
  <si>
    <t>departing from its intended purpose.</t>
  </si>
  <si>
    <t>Rebalancing Equal Weighting Index of XYZ:</t>
  </si>
  <si>
    <t>2. weighting methods</t>
  </si>
  <si>
    <t>4. index rebalancing.</t>
  </si>
  <si>
    <t>Analyzing and Comparing weighting methods:</t>
  </si>
  <si>
    <t>3. analyzing and comparing weighting methods</t>
  </si>
  <si>
    <t>Weight of Stock X (BOP)</t>
  </si>
  <si>
    <t>Value (No. Shares   * BOP Price)</t>
  </si>
  <si>
    <r>
      <rPr>
        <b/>
        <sz val="11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 xml:space="preserve">Rebalancing Price Weighting Index of XYZ </t>
    </r>
    <r>
      <rPr>
        <b/>
        <sz val="11"/>
        <color theme="1"/>
        <rFont val="Arial"/>
        <family val="2"/>
      </rPr>
      <t>:</t>
    </r>
    <r>
      <rPr>
        <sz val="11"/>
        <color theme="1"/>
        <rFont val="Arial"/>
        <family val="2"/>
      </rPr>
      <t xml:space="preserve"> As you can imagine, price weighted indexes are not rebalanced because the weight of each constituent security is strictly determined by its price.</t>
    </r>
  </si>
  <si>
    <r>
      <rPr>
        <b/>
        <sz val="12"/>
        <color theme="1"/>
        <rFont val="Arial"/>
        <family val="2"/>
      </rPr>
      <t>Rebalancing Market Capitalization Weighting Index :</t>
    </r>
    <r>
      <rPr>
        <sz val="11"/>
        <color theme="1"/>
        <rFont val="Arial"/>
        <family val="2"/>
      </rPr>
      <t xml:space="preserve"> Similarly, valuated indexes simply readjust themselves. Therefore, as the price changes, so does the market capitalization.</t>
    </r>
  </si>
  <si>
    <t>In this work, I present :</t>
  </si>
  <si>
    <t>1. an overview of stock market index, index construction and management</t>
  </si>
  <si>
    <t>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</si>
</sst>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_);_(* \(#,##0.0\);_(* &quot;-&quot;??_);_(@_)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b/>
      <i/>
      <sz val="9"/>
      <color rgb="FF002060"/>
      <name val="Arial"/>
      <family val="2"/>
    </font>
    <font>
      <b/>
      <sz val="16"/>
      <color rgb="FF002060"/>
      <name val="Arial"/>
      <family val="2"/>
    </font>
    <font>
      <b/>
      <sz val="18"/>
      <color rgb="FF00206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u/>
      <sz val="12"/>
      <color rgb="FF401B9C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0"/>
      <color rgb="FF002060"/>
      <name val="Arial"/>
      <family val="2"/>
    </font>
    <font>
      <b/>
      <sz val="10"/>
      <color rgb="FF00206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9D9D9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5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8" fillId="2" borderId="2" xfId="0" applyFont="1" applyFill="1" applyBorder="1"/>
    <xf numFmtId="0" fontId="7" fillId="3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4" borderId="0" xfId="0" applyFont="1" applyFill="1"/>
    <xf numFmtId="0" fontId="12" fillId="4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2" fillId="2" borderId="0" xfId="0" applyFont="1" applyFill="1"/>
    <xf numFmtId="0" fontId="7" fillId="3" borderId="1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horizontal="center" wrapText="1"/>
    </xf>
    <xf numFmtId="9" fontId="2" fillId="2" borderId="0" xfId="0" applyNumberFormat="1" applyFont="1" applyFill="1"/>
    <xf numFmtId="166" fontId="2" fillId="2" borderId="0" xfId="0" applyNumberFormat="1" applyFont="1" applyFill="1"/>
    <xf numFmtId="10" fontId="6" fillId="2" borderId="0" xfId="1" applyNumberFormat="1" applyFont="1" applyFill="1" applyBorder="1" applyAlignment="1">
      <alignment horizontal="right"/>
    </xf>
    <xf numFmtId="164" fontId="6" fillId="2" borderId="0" xfId="1" applyNumberFormat="1" applyFont="1" applyFill="1" applyBorder="1" applyAlignment="1">
      <alignment horizontal="right"/>
    </xf>
    <xf numFmtId="10" fontId="6" fillId="2" borderId="3" xfId="1" applyNumberFormat="1" applyFont="1" applyFill="1" applyBorder="1"/>
    <xf numFmtId="164" fontId="6" fillId="2" borderId="3" xfId="1" applyNumberFormat="1" applyFont="1" applyFill="1" applyBorder="1"/>
    <xf numFmtId="0" fontId="8" fillId="2" borderId="4" xfId="0" applyFont="1" applyFill="1" applyBorder="1" applyAlignment="1">
      <alignment horizontal="center"/>
    </xf>
    <xf numFmtId="164" fontId="2" fillId="2" borderId="0" xfId="1" applyNumberFormat="1" applyFont="1" applyFill="1" applyBorder="1"/>
    <xf numFmtId="164" fontId="2" fillId="2" borderId="0" xfId="0" applyNumberFormat="1" applyFont="1" applyFill="1"/>
    <xf numFmtId="0" fontId="6" fillId="2" borderId="0" xfId="0" applyFont="1" applyFill="1"/>
    <xf numFmtId="9" fontId="6" fillId="2" borderId="0" xfId="1" applyNumberFormat="1" applyFont="1" applyFill="1" applyBorder="1" applyAlignment="1">
      <alignment horizontal="right"/>
    </xf>
    <xf numFmtId="0" fontId="6" fillId="2" borderId="3" xfId="0" applyFont="1" applyFill="1" applyBorder="1"/>
    <xf numFmtId="165" fontId="6" fillId="2" borderId="3" xfId="1" applyNumberFormat="1" applyFont="1" applyFill="1" applyBorder="1"/>
    <xf numFmtId="43" fontId="6" fillId="2" borderId="3" xfId="1" applyFont="1" applyFill="1" applyBorder="1"/>
    <xf numFmtId="9" fontId="2" fillId="2" borderId="0" xfId="2" applyFont="1" applyFill="1"/>
    <xf numFmtId="0" fontId="5" fillId="2" borderId="0" xfId="0" applyFont="1" applyFill="1" applyAlignment="1">
      <alignment vertical="center"/>
    </xf>
    <xf numFmtId="0" fontId="13" fillId="2" borderId="0" xfId="0" applyFont="1" applyFill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right"/>
    </xf>
    <xf numFmtId="10" fontId="3" fillId="5" borderId="0" xfId="0" applyNumberFormat="1" applyFont="1" applyFill="1" applyAlignment="1">
      <alignment horizontal="right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1" applyNumberFormat="1" applyFont="1" applyFill="1" applyBorder="1"/>
    <xf numFmtId="0" fontId="15" fillId="2" borderId="0" xfId="0" applyFont="1" applyFill="1" applyAlignment="1">
      <alignment horizontal="left"/>
    </xf>
    <xf numFmtId="9" fontId="15" fillId="2" borderId="0" xfId="1" applyNumberFormat="1" applyFont="1" applyFill="1" applyBorder="1"/>
    <xf numFmtId="0" fontId="15" fillId="2" borderId="2" xfId="0" applyFont="1" applyFill="1" applyBorder="1"/>
    <xf numFmtId="9" fontId="15" fillId="2" borderId="2" xfId="1" applyNumberFormat="1" applyFont="1" applyFill="1" applyBorder="1"/>
    <xf numFmtId="166" fontId="15" fillId="2" borderId="2" xfId="1" applyNumberFormat="1" applyFont="1" applyFill="1" applyBorder="1"/>
    <xf numFmtId="0" fontId="16" fillId="2" borderId="4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 wrapText="1"/>
    </xf>
    <xf numFmtId="0" fontId="18" fillId="2" borderId="0" xfId="0" applyFont="1" applyFill="1" applyAlignment="1">
      <alignment horizontal="center"/>
    </xf>
    <xf numFmtId="0" fontId="15" fillId="2" borderId="5" xfId="0" applyFont="1" applyFill="1" applyBorder="1" applyAlignment="1">
      <alignment horizontal="center"/>
    </xf>
    <xf numFmtId="164" fontId="15" fillId="2" borderId="5" xfId="1" applyNumberFormat="1" applyFont="1" applyFill="1" applyBorder="1" applyAlignment="1">
      <alignment horizontal="right"/>
    </xf>
    <xf numFmtId="0" fontId="15" fillId="2" borderId="5" xfId="0" applyFont="1" applyFill="1" applyBorder="1" applyAlignment="1">
      <alignment horizontal="right"/>
    </xf>
    <xf numFmtId="9" fontId="15" fillId="2" borderId="5" xfId="0" applyNumberFormat="1" applyFont="1" applyFill="1" applyBorder="1" applyAlignment="1">
      <alignment horizontal="right"/>
    </xf>
    <xf numFmtId="164" fontId="15" fillId="2" borderId="5" xfId="0" applyNumberFormat="1" applyFont="1" applyFill="1" applyBorder="1" applyAlignment="1">
      <alignment horizontal="right"/>
    </xf>
    <xf numFmtId="0" fontId="15" fillId="5" borderId="0" xfId="0" applyFont="1" applyFill="1" applyAlignment="1">
      <alignment horizontal="left"/>
    </xf>
    <xf numFmtId="0" fontId="15" fillId="5" borderId="0" xfId="0" applyFont="1" applyFill="1" applyAlignment="1">
      <alignment horizontal="center"/>
    </xf>
    <xf numFmtId="9" fontId="15" fillId="2" borderId="0" xfId="0" applyNumberFormat="1" applyFont="1" applyFill="1"/>
    <xf numFmtId="166" fontId="15" fillId="2" borderId="0" xfId="0" applyNumberFormat="1" applyFont="1" applyFill="1"/>
    <xf numFmtId="164" fontId="15" fillId="2" borderId="0" xfId="1" applyNumberFormat="1" applyFont="1" applyFill="1" applyBorder="1" applyAlignment="1">
      <alignment horizontal="right"/>
    </xf>
    <xf numFmtId="0" fontId="15" fillId="2" borderId="0" xfId="0" applyFont="1" applyFill="1" applyAlignment="1">
      <alignment horizontal="right"/>
    </xf>
    <xf numFmtId="9" fontId="15" fillId="2" borderId="0" xfId="0" applyNumberFormat="1" applyFont="1" applyFill="1" applyAlignment="1">
      <alignment horizontal="right"/>
    </xf>
    <xf numFmtId="164" fontId="15" fillId="2" borderId="0" xfId="0" applyNumberFormat="1" applyFont="1" applyFill="1" applyAlignment="1">
      <alignment horizontal="right"/>
    </xf>
    <xf numFmtId="10" fontId="15" fillId="5" borderId="0" xfId="0" applyNumberFormat="1" applyFont="1" applyFill="1" applyAlignment="1">
      <alignment horizontal="left"/>
    </xf>
    <xf numFmtId="0" fontId="15" fillId="2" borderId="2" xfId="0" applyFont="1" applyFill="1" applyBorder="1" applyAlignment="1">
      <alignment horizontal="center"/>
    </xf>
    <xf numFmtId="164" fontId="15" fillId="2" borderId="2" xfId="1" applyNumberFormat="1" applyFont="1" applyFill="1" applyBorder="1" applyAlignment="1">
      <alignment horizontal="right"/>
    </xf>
    <xf numFmtId="9" fontId="15" fillId="2" borderId="2" xfId="1" applyNumberFormat="1" applyFont="1" applyFill="1" applyBorder="1" applyAlignment="1">
      <alignment horizontal="right"/>
    </xf>
    <xf numFmtId="10" fontId="14" fillId="2" borderId="0" xfId="1" applyNumberFormat="1" applyFont="1" applyFill="1" applyBorder="1" applyAlignment="1">
      <alignment horizontal="right"/>
    </xf>
    <xf numFmtId="164" fontId="14" fillId="2" borderId="0" xfId="1" applyNumberFormat="1" applyFont="1" applyFill="1" applyBorder="1" applyAlignment="1">
      <alignment horizontal="right"/>
    </xf>
    <xf numFmtId="0" fontId="15" fillId="2" borderId="6" xfId="0" applyFont="1" applyFill="1" applyBorder="1"/>
    <xf numFmtId="0" fontId="15" fillId="2" borderId="6" xfId="0" applyFont="1" applyFill="1" applyBorder="1" applyAlignment="1">
      <alignment horizontal="left"/>
    </xf>
    <xf numFmtId="164" fontId="15" fillId="2" borderId="6" xfId="1" applyNumberFormat="1" applyFont="1" applyFill="1" applyBorder="1"/>
    <xf numFmtId="0" fontId="14" fillId="2" borderId="3" xfId="0" applyFont="1" applyFill="1" applyBorder="1"/>
    <xf numFmtId="164" fontId="14" fillId="2" borderId="3" xfId="1" applyNumberFormat="1" applyFont="1" applyFill="1" applyBorder="1"/>
    <xf numFmtId="165" fontId="14" fillId="2" borderId="3" xfId="1" applyNumberFormat="1" applyFont="1" applyFill="1" applyBorder="1"/>
    <xf numFmtId="43" fontId="14" fillId="2" borderId="3" xfId="1" applyFont="1" applyFill="1" applyBorder="1"/>
    <xf numFmtId="10" fontId="14" fillId="2" borderId="3" xfId="1" applyNumberFormat="1" applyFont="1" applyFill="1" applyBorder="1"/>
    <xf numFmtId="164" fontId="15" fillId="2" borderId="0" xfId="1" applyNumberFormat="1" applyFont="1" applyFill="1" applyBorder="1"/>
    <xf numFmtId="164" fontId="15" fillId="2" borderId="0" xfId="0" applyNumberFormat="1" applyFont="1" applyFill="1"/>
    <xf numFmtId="0" fontId="19" fillId="6" borderId="0" xfId="0" applyFont="1" applyFill="1"/>
    <xf numFmtId="164" fontId="19" fillId="6" borderId="0" xfId="0" applyNumberFormat="1" applyFont="1" applyFill="1"/>
    <xf numFmtId="164" fontId="19" fillId="4" borderId="0" xfId="0" applyNumberFormat="1" applyFont="1" applyFill="1"/>
    <xf numFmtId="10" fontId="19" fillId="6" borderId="0" xfId="0" applyNumberFormat="1" applyFont="1" applyFill="1"/>
    <xf numFmtId="0" fontId="19" fillId="4" borderId="0" xfId="0" applyFont="1" applyFill="1"/>
    <xf numFmtId="0" fontId="14" fillId="2" borderId="0" xfId="0" applyFont="1" applyFill="1"/>
    <xf numFmtId="164" fontId="14" fillId="2" borderId="0" xfId="1" applyNumberFormat="1" applyFont="1" applyFill="1" applyBorder="1" applyAlignment="1"/>
    <xf numFmtId="9" fontId="14" fillId="2" borderId="0" xfId="1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638175</xdr:colOff>
      <xdr:row>91</xdr:row>
      <xdr:rowOff>14001</xdr:rowOff>
    </xdr:from>
    <xdr:ext cx="676275" cy="490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DDBBD7D-DBB9-260E-593E-75FAD65B86CD}"/>
                </a:ext>
              </a:extLst>
            </xdr:cNvPr>
            <xdr:cNvSpPr txBox="1"/>
          </xdr:nvSpPr>
          <xdr:spPr>
            <a:xfrm>
              <a:off x="2743200" y="15158751"/>
              <a:ext cx="676275" cy="490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𝑄𝑃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DDBBD7D-DBB9-260E-593E-75FAD65B86CD}"/>
                </a:ext>
              </a:extLst>
            </xdr:cNvPr>
            <xdr:cNvSpPr txBox="1"/>
          </xdr:nvSpPr>
          <xdr:spPr>
            <a:xfrm>
              <a:off x="2743200" y="15158751"/>
              <a:ext cx="676275" cy="490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∑24_(𝑘=</a:t>
              </a:r>
              <a:r>
                <a:rPr lang="de-DE" sz="1100" b="0" i="0">
                  <a:latin typeface="Cambria Math" panose="02040503050406030204" pitchFamily="18" charset="0"/>
                </a:rPr>
                <a:t>𝑖</a:t>
              </a:r>
              <a:r>
                <a:rPr lang="en-US" sz="1100" b="0" i="0">
                  <a:latin typeface="Cambria Math" panose="02040503050406030204" pitchFamily="18" charset="0"/>
                </a:rPr>
                <a:t>)^</a:t>
              </a:r>
              <a:r>
                <a:rPr lang="de-DE" sz="1100" b="0" i="0">
                  <a:latin typeface="Cambria Math" panose="02040503050406030204" pitchFamily="18" charset="0"/>
                </a:rPr>
                <a:t>𝑁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de-DE" sz="1100" b="0" i="0">
                  <a:latin typeface="Cambria Math" panose="02040503050406030204" pitchFamily="18" charset="0"/>
                </a:rPr>
                <a:t>𝑄𝑃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189611</xdr:colOff>
      <xdr:row>53</xdr:row>
      <xdr:rowOff>23526</xdr:rowOff>
    </xdr:from>
    <xdr:ext cx="372987" cy="462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8307F2A-C576-CB51-25D8-C00EEAE97B2F}"/>
                </a:ext>
              </a:extLst>
            </xdr:cNvPr>
            <xdr:cNvSpPr txBox="1"/>
          </xdr:nvSpPr>
          <xdr:spPr>
            <a:xfrm>
              <a:off x="2294636" y="7024401"/>
              <a:ext cx="372987" cy="462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8307F2A-C576-CB51-25D8-C00EEAE97B2F}"/>
                </a:ext>
              </a:extLst>
            </xdr:cNvPr>
            <xdr:cNvSpPr txBox="1"/>
          </xdr:nvSpPr>
          <xdr:spPr>
            <a:xfrm>
              <a:off x="2294636" y="7024401"/>
              <a:ext cx="372987" cy="462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∑24_(𝑘=0)^𝑛▒</a:t>
              </a:r>
              <a:r>
                <a:rPr lang="de-DE" sz="1100" b="0" i="0">
                  <a:latin typeface="Cambria Math" panose="02040503050406030204" pitchFamily="18" charset="0"/>
                </a:rPr>
                <a:t>𝑃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𝑖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295592</xdr:colOff>
      <xdr:row>51</xdr:row>
      <xdr:rowOff>185801</xdr:rowOff>
    </xdr:from>
    <xdr:ext cx="1496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895352C-BA39-54C1-2A1A-796777209C18}"/>
                </a:ext>
              </a:extLst>
            </xdr:cNvPr>
            <xdr:cNvSpPr txBox="1"/>
          </xdr:nvSpPr>
          <xdr:spPr>
            <a:xfrm>
              <a:off x="2400617" y="6805676"/>
              <a:ext cx="1496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895352C-BA39-54C1-2A1A-796777209C18}"/>
                </a:ext>
              </a:extLst>
            </xdr:cNvPr>
            <xdr:cNvSpPr txBox="1"/>
          </xdr:nvSpPr>
          <xdr:spPr>
            <a:xfrm>
              <a:off x="2400617" y="6805676"/>
              <a:ext cx="1496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𝑃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56</xdr:row>
      <xdr:rowOff>0</xdr:rowOff>
    </xdr:from>
    <xdr:ext cx="1496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F394C1B-8C8D-45B1-A83F-5E13078FCAB5}"/>
                </a:ext>
              </a:extLst>
            </xdr:cNvPr>
            <xdr:cNvSpPr txBox="1"/>
          </xdr:nvSpPr>
          <xdr:spPr>
            <a:xfrm>
              <a:off x="561975" y="7762875"/>
              <a:ext cx="1496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F394C1B-8C8D-45B1-A83F-5E13078FCAB5}"/>
                </a:ext>
              </a:extLst>
            </xdr:cNvPr>
            <xdr:cNvSpPr txBox="1"/>
          </xdr:nvSpPr>
          <xdr:spPr>
            <a:xfrm>
              <a:off x="561975" y="7762875"/>
              <a:ext cx="1496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𝑃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830B-0C9F-4E09-A557-2A8A5E5C6D46}">
  <dimension ref="A1:S129"/>
  <sheetViews>
    <sheetView tabSelected="1" topLeftCell="A107" workbookViewId="0">
      <selection activeCell="D127" sqref="D127"/>
    </sheetView>
  </sheetViews>
  <sheetFormatPr defaultRowHeight="15" x14ac:dyDescent="0.2"/>
  <cols>
    <col min="1" max="1" width="2" style="2" customWidth="1"/>
    <col min="2" max="2" width="6.42578125" style="2" customWidth="1"/>
    <col min="3" max="3" width="16.5703125" style="2" customWidth="1"/>
    <col min="4" max="4" width="10.42578125" style="2" customWidth="1"/>
    <col min="5" max="5" width="10.5703125" style="2" customWidth="1"/>
    <col min="6" max="6" width="11" style="2" customWidth="1"/>
    <col min="7" max="7" width="10.28515625" style="2" customWidth="1"/>
    <col min="8" max="8" width="16" style="2" customWidth="1"/>
    <col min="9" max="9" width="11.140625" style="2" customWidth="1"/>
    <col min="10" max="10" width="10.42578125" style="2" customWidth="1"/>
    <col min="11" max="11" width="9.140625" style="2"/>
    <col min="12" max="12" width="13.140625" style="2" customWidth="1"/>
    <col min="13" max="15" width="9.140625" style="2"/>
    <col min="16" max="16" width="9.42578125" style="2" customWidth="1"/>
    <col min="17" max="17" width="10" style="2" customWidth="1"/>
    <col min="18" max="18" width="10.140625" style="2" customWidth="1"/>
    <col min="19" max="19" width="9.5703125" style="2" customWidth="1"/>
    <col min="20" max="16384" width="9.140625" style="2"/>
  </cols>
  <sheetData>
    <row r="1" spans="2:9" ht="15.75" x14ac:dyDescent="0.25">
      <c r="B1" s="1"/>
    </row>
    <row r="2" spans="2:9" ht="15.75" x14ac:dyDescent="0.25">
      <c r="H2" s="3" t="s">
        <v>0</v>
      </c>
    </row>
    <row r="3" spans="2:9" ht="15.75" x14ac:dyDescent="0.25">
      <c r="B3" s="3" t="s">
        <v>82</v>
      </c>
      <c r="C3" s="3"/>
      <c r="D3" s="3"/>
      <c r="H3" s="3"/>
    </row>
    <row r="4" spans="2:9" ht="15.75" x14ac:dyDescent="0.25">
      <c r="B4" s="3"/>
      <c r="C4" s="3"/>
      <c r="D4" s="3"/>
      <c r="H4" s="3"/>
    </row>
    <row r="5" spans="2:9" ht="15.75" x14ac:dyDescent="0.25">
      <c r="B5" s="3"/>
      <c r="C5" s="3"/>
      <c r="D5" s="2" t="s">
        <v>101</v>
      </c>
      <c r="G5" s="3"/>
      <c r="H5" s="3"/>
      <c r="I5" s="3"/>
    </row>
    <row r="6" spans="2:9" ht="15.75" x14ac:dyDescent="0.25">
      <c r="B6" s="3"/>
      <c r="C6" s="3"/>
      <c r="D6" s="3"/>
      <c r="E6" s="3"/>
      <c r="F6" s="3" t="s">
        <v>102</v>
      </c>
      <c r="G6" s="3"/>
      <c r="H6" s="3"/>
      <c r="I6" s="3"/>
    </row>
    <row r="7" spans="2:9" ht="15.75" x14ac:dyDescent="0.25">
      <c r="B7" s="3"/>
      <c r="C7" s="3"/>
      <c r="D7" s="3"/>
      <c r="E7" s="3"/>
      <c r="F7" s="3" t="s">
        <v>93</v>
      </c>
      <c r="G7" s="3"/>
      <c r="H7" s="3"/>
      <c r="I7" s="3"/>
    </row>
    <row r="8" spans="2:9" ht="15.75" x14ac:dyDescent="0.25">
      <c r="B8" s="3"/>
      <c r="C8" s="3"/>
      <c r="D8" s="3"/>
      <c r="E8" s="3"/>
      <c r="F8" s="3" t="s">
        <v>96</v>
      </c>
      <c r="G8" s="3"/>
      <c r="H8" s="3"/>
      <c r="I8" s="3"/>
    </row>
    <row r="9" spans="2:9" ht="15.75" x14ac:dyDescent="0.25">
      <c r="B9" s="3"/>
      <c r="C9" s="3"/>
      <c r="D9" s="3"/>
      <c r="E9" s="3"/>
      <c r="F9" s="3" t="s">
        <v>94</v>
      </c>
      <c r="G9" s="3"/>
      <c r="H9" s="3"/>
      <c r="I9" s="3"/>
    </row>
    <row r="10" spans="2:9" ht="15.75" x14ac:dyDescent="0.25">
      <c r="B10" s="3"/>
      <c r="C10" s="3"/>
      <c r="D10" s="3"/>
      <c r="H10" s="3"/>
    </row>
    <row r="12" spans="2:9" ht="15.75" x14ac:dyDescent="0.25">
      <c r="B12" s="1" t="s">
        <v>1</v>
      </c>
      <c r="D12" s="2" t="s">
        <v>7</v>
      </c>
    </row>
    <row r="13" spans="2:9" x14ac:dyDescent="0.2">
      <c r="D13" s="2" t="s">
        <v>8</v>
      </c>
    </row>
    <row r="14" spans="2:9" x14ac:dyDescent="0.2">
      <c r="D14" s="2" t="s">
        <v>9</v>
      </c>
    </row>
    <row r="15" spans="2:9" x14ac:dyDescent="0.2">
      <c r="D15" s="2" t="s">
        <v>13</v>
      </c>
    </row>
    <row r="17" spans="2:8" ht="15.75" x14ac:dyDescent="0.25">
      <c r="B17" s="1" t="s">
        <v>3</v>
      </c>
      <c r="E17" s="1" t="s">
        <v>4</v>
      </c>
      <c r="H17" s="2" t="s">
        <v>2</v>
      </c>
    </row>
    <row r="19" spans="2:8" ht="15.75" x14ac:dyDescent="0.25">
      <c r="E19" s="1" t="s">
        <v>5</v>
      </c>
      <c r="H19" s="2" t="s">
        <v>6</v>
      </c>
    </row>
    <row r="22" spans="2:8" ht="15.75" x14ac:dyDescent="0.25">
      <c r="B22" s="1" t="s">
        <v>10</v>
      </c>
      <c r="D22" s="2" t="s">
        <v>11</v>
      </c>
    </row>
    <row r="23" spans="2:8" x14ac:dyDescent="0.2">
      <c r="D23" s="2" t="s">
        <v>12</v>
      </c>
    </row>
    <row r="26" spans="2:8" ht="15.75" x14ac:dyDescent="0.2">
      <c r="B26" s="34" t="s">
        <v>14</v>
      </c>
      <c r="F26" s="2" t="s">
        <v>15</v>
      </c>
    </row>
    <row r="27" spans="2:8" x14ac:dyDescent="0.2">
      <c r="F27" s="2" t="s">
        <v>16</v>
      </c>
    </row>
    <row r="29" spans="2:8" x14ac:dyDescent="0.2">
      <c r="F29" s="2" t="s">
        <v>17</v>
      </c>
    </row>
    <row r="30" spans="2:8" x14ac:dyDescent="0.2">
      <c r="F30" s="2" t="s">
        <v>18</v>
      </c>
    </row>
    <row r="31" spans="2:8" x14ac:dyDescent="0.2">
      <c r="F31" s="2" t="s">
        <v>19</v>
      </c>
    </row>
    <row r="32" spans="2:8" x14ac:dyDescent="0.2">
      <c r="F32" s="2" t="s">
        <v>20</v>
      </c>
    </row>
    <row r="36" spans="2:17" ht="15.75" x14ac:dyDescent="0.25">
      <c r="B36" s="2" t="s">
        <v>21</v>
      </c>
      <c r="E36" s="2" t="s">
        <v>22</v>
      </c>
      <c r="K36" s="4"/>
    </row>
    <row r="37" spans="2:17" x14ac:dyDescent="0.2">
      <c r="E37" s="2" t="s">
        <v>79</v>
      </c>
    </row>
    <row r="40" spans="2:17" ht="15.75" x14ac:dyDescent="0.25">
      <c r="B40" s="1" t="s">
        <v>95</v>
      </c>
    </row>
    <row r="41" spans="2:17" ht="39" thickBot="1" x14ac:dyDescent="0.25">
      <c r="C41" s="49" t="s">
        <v>75</v>
      </c>
      <c r="D41" s="50" t="s">
        <v>36</v>
      </c>
      <c r="E41" s="50" t="s">
        <v>37</v>
      </c>
      <c r="F41" s="51"/>
      <c r="G41" s="51"/>
      <c r="H41" s="49" t="s">
        <v>75</v>
      </c>
      <c r="I41" s="50" t="s">
        <v>97</v>
      </c>
      <c r="J41" s="50" t="s">
        <v>36</v>
      </c>
      <c r="K41" s="50" t="s">
        <v>37</v>
      </c>
      <c r="L41" s="51"/>
      <c r="M41" s="51"/>
      <c r="N41" s="49" t="s">
        <v>23</v>
      </c>
      <c r="O41" s="50"/>
      <c r="P41" s="50" t="s">
        <v>36</v>
      </c>
      <c r="Q41" s="50" t="s">
        <v>37</v>
      </c>
    </row>
    <row r="42" spans="2:17" x14ac:dyDescent="0.2">
      <c r="C42" s="42" t="s">
        <v>76</v>
      </c>
      <c r="D42" s="43">
        <f>M61</f>
        <v>0.12499999999999994</v>
      </c>
      <c r="E42" s="43">
        <f>M62</f>
        <v>0.17499999999999993</v>
      </c>
      <c r="F42" s="44"/>
      <c r="G42" s="44"/>
      <c r="H42" s="42" t="s">
        <v>76</v>
      </c>
      <c r="I42" s="45">
        <f>F60</f>
        <v>0.625</v>
      </c>
      <c r="J42" s="43">
        <f>M61</f>
        <v>0.12499999999999994</v>
      </c>
      <c r="K42" s="43">
        <f>M62</f>
        <v>0.17499999999999993</v>
      </c>
      <c r="L42" s="44"/>
      <c r="M42" s="44"/>
      <c r="N42" s="42" t="s">
        <v>51</v>
      </c>
      <c r="O42" s="45"/>
      <c r="P42" s="43">
        <f>O60</f>
        <v>0.2</v>
      </c>
      <c r="Q42" s="43">
        <f>P60</f>
        <v>0.25</v>
      </c>
    </row>
    <row r="43" spans="2:17" x14ac:dyDescent="0.2">
      <c r="C43" s="42" t="s">
        <v>77</v>
      </c>
      <c r="D43" s="45">
        <f>M81</f>
        <v>2.5000000000000001E-2</v>
      </c>
      <c r="E43" s="45">
        <f>M82</f>
        <v>8.3333333333333315E-2</v>
      </c>
      <c r="F43" s="44"/>
      <c r="G43" s="44"/>
      <c r="H43" s="42" t="s">
        <v>77</v>
      </c>
      <c r="I43" s="45">
        <f>F80</f>
        <v>0.33333333333333331</v>
      </c>
      <c r="J43" s="43">
        <f>M81</f>
        <v>2.5000000000000001E-2</v>
      </c>
      <c r="K43" s="43">
        <f>M82</f>
        <v>8.3333333333333315E-2</v>
      </c>
      <c r="L43" s="44"/>
      <c r="M43" s="44"/>
      <c r="N43" s="42" t="s">
        <v>52</v>
      </c>
      <c r="O43" s="45"/>
      <c r="P43" s="43">
        <f>O81</f>
        <v>-0.25</v>
      </c>
      <c r="Q43" s="43">
        <f>P81</f>
        <v>-0.15</v>
      </c>
    </row>
    <row r="44" spans="2:17" x14ac:dyDescent="0.2">
      <c r="C44" s="46" t="s">
        <v>78</v>
      </c>
      <c r="D44" s="47">
        <f>M100</f>
        <v>0.14925373134328357</v>
      </c>
      <c r="E44" s="47">
        <f>M101</f>
        <v>0.25</v>
      </c>
      <c r="F44" s="44"/>
      <c r="G44" s="44"/>
      <c r="H44" s="46" t="s">
        <v>78</v>
      </c>
      <c r="I44" s="47">
        <f>F99</f>
        <v>0.74626865671641796</v>
      </c>
      <c r="J44" s="48">
        <f>M100</f>
        <v>0.14925373134328357</v>
      </c>
      <c r="K44" s="48">
        <f>M101</f>
        <v>0.25</v>
      </c>
      <c r="L44" s="44"/>
      <c r="M44" s="44"/>
      <c r="N44" s="46" t="s">
        <v>53</v>
      </c>
      <c r="O44" s="47"/>
      <c r="P44" s="48">
        <f>O101</f>
        <v>0.125</v>
      </c>
      <c r="Q44" s="48">
        <f>P82</f>
        <v>0.15</v>
      </c>
    </row>
    <row r="47" spans="2:17" ht="15.75" x14ac:dyDescent="0.25">
      <c r="C47" s="3" t="s">
        <v>80</v>
      </c>
      <c r="D47" s="3"/>
      <c r="E47" s="3"/>
      <c r="F47" s="3"/>
      <c r="G47" s="3"/>
      <c r="H47" s="3"/>
    </row>
    <row r="50" spans="1:19" ht="20.25" x14ac:dyDescent="0.3">
      <c r="G50" s="8" t="s">
        <v>47</v>
      </c>
      <c r="K50" s="35"/>
    </row>
    <row r="51" spans="1:19" x14ac:dyDescent="0.2">
      <c r="C51" s="2" t="s">
        <v>48</v>
      </c>
    </row>
    <row r="53" spans="1:19" x14ac:dyDescent="0.2">
      <c r="A53" s="16"/>
      <c r="C53" s="2" t="s">
        <v>44</v>
      </c>
      <c r="E53" s="12"/>
      <c r="I53" s="2" t="s">
        <v>70</v>
      </c>
      <c r="K53" s="7" t="s">
        <v>45</v>
      </c>
      <c r="L53" s="7"/>
    </row>
    <row r="54" spans="1:19" x14ac:dyDescent="0.2">
      <c r="A54" s="16"/>
      <c r="K54" s="2" t="s">
        <v>46</v>
      </c>
    </row>
    <row r="55" spans="1:19" x14ac:dyDescent="0.2">
      <c r="A55" s="16"/>
    </row>
    <row r="56" spans="1:19" x14ac:dyDescent="0.2">
      <c r="A56" s="16"/>
    </row>
    <row r="57" spans="1:19" x14ac:dyDescent="0.2">
      <c r="A57" s="16"/>
      <c r="C57" s="2" t="s">
        <v>71</v>
      </c>
    </row>
    <row r="58" spans="1:19" x14ac:dyDescent="0.2">
      <c r="A58" s="16"/>
      <c r="C58" s="2" t="s">
        <v>72</v>
      </c>
    </row>
    <row r="59" spans="1:19" ht="49.5" thickBot="1" x14ac:dyDescent="0.3">
      <c r="B59" s="5" t="s">
        <v>23</v>
      </c>
      <c r="C59" s="6" t="s">
        <v>24</v>
      </c>
      <c r="D59" s="6" t="s">
        <v>40</v>
      </c>
      <c r="E59" s="6" t="s">
        <v>39</v>
      </c>
      <c r="F59" s="6" t="s">
        <v>25</v>
      </c>
      <c r="G59" s="6" t="s">
        <v>26</v>
      </c>
      <c r="H59" s="6" t="s">
        <v>27</v>
      </c>
      <c r="I59" s="6" t="s">
        <v>41</v>
      </c>
      <c r="J59" s="6" t="s">
        <v>28</v>
      </c>
      <c r="L59" s="1" t="s">
        <v>34</v>
      </c>
      <c r="O59" s="17" t="s">
        <v>36</v>
      </c>
      <c r="P59" s="17" t="s">
        <v>37</v>
      </c>
      <c r="Q59" s="18" t="s">
        <v>43</v>
      </c>
      <c r="R59" s="18" t="s">
        <v>42</v>
      </c>
      <c r="S59" s="17" t="s">
        <v>38</v>
      </c>
    </row>
    <row r="60" spans="1:19" x14ac:dyDescent="0.2">
      <c r="B60" s="52" t="s">
        <v>31</v>
      </c>
      <c r="C60" s="53">
        <v>100</v>
      </c>
      <c r="D60" s="53">
        <v>1</v>
      </c>
      <c r="E60" s="54">
        <f>C60*D60</f>
        <v>100</v>
      </c>
      <c r="F60" s="55">
        <f>C60/$C$63</f>
        <v>0.625</v>
      </c>
      <c r="G60" s="54">
        <v>120</v>
      </c>
      <c r="H60" s="54">
        <v>5</v>
      </c>
      <c r="I60" s="56">
        <f>D60*G60</f>
        <v>120</v>
      </c>
      <c r="J60" s="56">
        <f>D60*H60</f>
        <v>5</v>
      </c>
      <c r="K60" s="44"/>
      <c r="L60" s="57" t="s">
        <v>35</v>
      </c>
      <c r="M60" s="58">
        <v>3</v>
      </c>
      <c r="N60" s="44"/>
      <c r="O60" s="59">
        <f>(G60-C60)/C60</f>
        <v>0.2</v>
      </c>
      <c r="P60" s="59">
        <f>(G60-C60+H60)/C60</f>
        <v>0.25</v>
      </c>
      <c r="Q60" s="60">
        <f>F60*O60</f>
        <v>0.125</v>
      </c>
      <c r="R60" s="60">
        <f>F60*P60</f>
        <v>0.15625</v>
      </c>
      <c r="S60" s="59">
        <f>I60/$I$63</f>
        <v>0.66666666666666663</v>
      </c>
    </row>
    <row r="61" spans="1:19" x14ac:dyDescent="0.2">
      <c r="B61" s="41" t="s">
        <v>32</v>
      </c>
      <c r="C61" s="61">
        <v>20</v>
      </c>
      <c r="D61" s="61">
        <v>1</v>
      </c>
      <c r="E61" s="62">
        <f t="shared" ref="E61:E62" si="0">C61*D61</f>
        <v>20</v>
      </c>
      <c r="F61" s="63">
        <f>C61/$C$63</f>
        <v>0.125</v>
      </c>
      <c r="G61" s="62">
        <v>15</v>
      </c>
      <c r="H61" s="62">
        <v>2</v>
      </c>
      <c r="I61" s="64">
        <f>D61*G61</f>
        <v>15</v>
      </c>
      <c r="J61" s="64">
        <f>D61*H61</f>
        <v>2</v>
      </c>
      <c r="K61" s="44"/>
      <c r="L61" s="57" t="s">
        <v>36</v>
      </c>
      <c r="M61" s="65">
        <f>O65</f>
        <v>0.12499999999999994</v>
      </c>
      <c r="N61" s="44"/>
      <c r="O61" s="59">
        <f>(G61-C61)/C61</f>
        <v>-0.25</v>
      </c>
      <c r="P61" s="59">
        <f>(G61-C61+H61)/C61</f>
        <v>-0.15</v>
      </c>
      <c r="Q61" s="60">
        <f>F61*O61</f>
        <v>-3.125E-2</v>
      </c>
      <c r="R61" s="60">
        <f>F61*P61</f>
        <v>-1.8749999999999999E-2</v>
      </c>
      <c r="S61" s="59">
        <f>I61/$I$63</f>
        <v>8.3333333333333329E-2</v>
      </c>
    </row>
    <row r="62" spans="1:19" x14ac:dyDescent="0.2">
      <c r="B62" s="41" t="s">
        <v>33</v>
      </c>
      <c r="C62" s="61">
        <v>40</v>
      </c>
      <c r="D62" s="61">
        <v>1</v>
      </c>
      <c r="E62" s="62">
        <f t="shared" si="0"/>
        <v>40</v>
      </c>
      <c r="F62" s="63">
        <f>C62/$C$63</f>
        <v>0.25</v>
      </c>
      <c r="G62" s="62">
        <v>45</v>
      </c>
      <c r="H62" s="62">
        <v>1</v>
      </c>
      <c r="I62" s="64">
        <f>D62*G62</f>
        <v>45</v>
      </c>
      <c r="J62" s="64">
        <f>D62*H62</f>
        <v>1</v>
      </c>
      <c r="K62" s="44"/>
      <c r="L62" s="57" t="s">
        <v>37</v>
      </c>
      <c r="M62" s="65">
        <f>P65</f>
        <v>0.17499999999999993</v>
      </c>
      <c r="N62" s="44"/>
      <c r="O62" s="59">
        <f>(G62-C62)/C62</f>
        <v>0.125</v>
      </c>
      <c r="P62" s="59">
        <f>(G62-C62+H62)/C62</f>
        <v>0.15</v>
      </c>
      <c r="Q62" s="60">
        <f>F62*O62</f>
        <v>3.125E-2</v>
      </c>
      <c r="R62" s="60">
        <f>F62*P62</f>
        <v>3.7499999999999999E-2</v>
      </c>
      <c r="S62" s="59">
        <f>I62/$I$63</f>
        <v>0.25</v>
      </c>
    </row>
    <row r="63" spans="1:19" ht="15.75" x14ac:dyDescent="0.25">
      <c r="B63" s="66" t="s">
        <v>29</v>
      </c>
      <c r="C63" s="67">
        <f>SUM(C60:C62)</f>
        <v>160</v>
      </c>
      <c r="D63" s="67">
        <f>SUM(D60:D62)</f>
        <v>3</v>
      </c>
      <c r="E63" s="67">
        <f>SUM(E60:E62)</f>
        <v>160</v>
      </c>
      <c r="F63" s="68">
        <f>SUM(F60:F62)</f>
        <v>1</v>
      </c>
      <c r="G63" s="67"/>
      <c r="H63" s="67"/>
      <c r="I63" s="67">
        <f t="shared" ref="I63:J63" si="1">SUM(I60:I62)</f>
        <v>180</v>
      </c>
      <c r="J63" s="67">
        <f t="shared" si="1"/>
        <v>8</v>
      </c>
      <c r="K63" s="44"/>
      <c r="L63" s="44"/>
      <c r="M63" s="44"/>
      <c r="N63" s="44"/>
      <c r="O63" s="69"/>
      <c r="P63" s="69"/>
      <c r="Q63" s="69">
        <f>SUM(Q60:Q62)</f>
        <v>0.125</v>
      </c>
      <c r="R63" s="69">
        <f>SUM(R60:R62)</f>
        <v>0.17500000000000002</v>
      </c>
      <c r="S63" s="70">
        <f>SUM(S60:S62)</f>
        <v>1</v>
      </c>
    </row>
    <row r="64" spans="1:19" x14ac:dyDescent="0.2">
      <c r="B64" s="71"/>
      <c r="C64" s="72"/>
      <c r="D64" s="73"/>
      <c r="E64" s="71"/>
      <c r="F64" s="71"/>
      <c r="G64" s="71"/>
      <c r="H64" s="71"/>
      <c r="I64" s="71"/>
      <c r="J64" s="71"/>
      <c r="K64" s="44"/>
      <c r="L64" s="44"/>
      <c r="M64" s="44"/>
      <c r="N64" s="44"/>
      <c r="O64" s="42"/>
      <c r="P64" s="42"/>
      <c r="Q64" s="42"/>
      <c r="R64" s="42"/>
      <c r="S64" s="42"/>
    </row>
    <row r="65" spans="2:19" ht="16.5" thickBot="1" x14ac:dyDescent="0.3">
      <c r="B65" s="74" t="s">
        <v>30</v>
      </c>
      <c r="C65" s="75"/>
      <c r="D65" s="75"/>
      <c r="E65" s="75">
        <f>SUM(E63/M60)</f>
        <v>53.333333333333336</v>
      </c>
      <c r="F65" s="75"/>
      <c r="G65" s="75"/>
      <c r="H65" s="75"/>
      <c r="I65" s="76">
        <f>I63/M60</f>
        <v>60</v>
      </c>
      <c r="J65" s="77">
        <f>J63/M60</f>
        <v>2.6666666666666665</v>
      </c>
      <c r="K65" s="44"/>
      <c r="L65" s="44"/>
      <c r="M65" s="44"/>
      <c r="N65" s="44"/>
      <c r="O65" s="78">
        <f>(I65-E65)/E65</f>
        <v>0.12499999999999994</v>
      </c>
      <c r="P65" s="78">
        <f>(I65-E65+J65)/E65</f>
        <v>0.17499999999999993</v>
      </c>
      <c r="Q65" s="75"/>
      <c r="R65" s="75"/>
      <c r="S65" s="75"/>
    </row>
    <row r="69" spans="2:19" ht="23.25" x14ac:dyDescent="0.35">
      <c r="G69" s="9" t="s">
        <v>73</v>
      </c>
    </row>
    <row r="71" spans="2:19" x14ac:dyDescent="0.2">
      <c r="D71" s="2" t="s">
        <v>49</v>
      </c>
    </row>
    <row r="73" spans="2:19" x14ac:dyDescent="0.2">
      <c r="C73" s="2" t="s">
        <v>56</v>
      </c>
      <c r="E73" s="89">
        <v>1</v>
      </c>
      <c r="F73" s="89"/>
      <c r="G73" s="89"/>
      <c r="J73" s="2" t="s">
        <v>58</v>
      </c>
      <c r="L73" s="89" t="s">
        <v>59</v>
      </c>
      <c r="M73" s="89"/>
    </row>
    <row r="74" spans="2:19" x14ac:dyDescent="0.2">
      <c r="E74" s="90" t="s">
        <v>57</v>
      </c>
      <c r="F74" s="90"/>
      <c r="G74" s="90"/>
      <c r="L74" s="90" t="s">
        <v>54</v>
      </c>
      <c r="M74" s="90"/>
    </row>
    <row r="79" spans="2:19" ht="48.75" thickBot="1" x14ac:dyDescent="0.25">
      <c r="B79" s="25" t="s">
        <v>23</v>
      </c>
      <c r="C79" s="18" t="s">
        <v>24</v>
      </c>
      <c r="D79" s="18" t="s">
        <v>50</v>
      </c>
      <c r="E79" s="18" t="s">
        <v>98</v>
      </c>
      <c r="F79" s="18" t="s">
        <v>25</v>
      </c>
      <c r="G79" s="18" t="s">
        <v>26</v>
      </c>
      <c r="H79" s="18" t="s">
        <v>27</v>
      </c>
      <c r="I79" s="18" t="s">
        <v>41</v>
      </c>
      <c r="J79" s="18" t="s">
        <v>28</v>
      </c>
      <c r="L79" s="10" t="s">
        <v>34</v>
      </c>
      <c r="M79" s="11"/>
      <c r="N79" s="11"/>
      <c r="O79" s="18" t="s">
        <v>36</v>
      </c>
      <c r="P79" s="18" t="s">
        <v>37</v>
      </c>
      <c r="Q79" s="18" t="s">
        <v>43</v>
      </c>
      <c r="R79" s="18" t="s">
        <v>42</v>
      </c>
      <c r="S79" s="18" t="s">
        <v>38</v>
      </c>
    </row>
    <row r="80" spans="2:19" x14ac:dyDescent="0.2">
      <c r="B80" s="42" t="s">
        <v>31</v>
      </c>
      <c r="C80" s="79">
        <v>100</v>
      </c>
      <c r="D80" s="79">
        <f>300/C80</f>
        <v>3</v>
      </c>
      <c r="E80" s="42">
        <f>C80*D80</f>
        <v>300</v>
      </c>
      <c r="F80" s="59">
        <f>1/$C$83</f>
        <v>0.33333333333333331</v>
      </c>
      <c r="G80" s="42">
        <v>120</v>
      </c>
      <c r="H80" s="42">
        <v>5</v>
      </c>
      <c r="I80" s="80">
        <f>D80*G80</f>
        <v>360</v>
      </c>
      <c r="J80" s="80">
        <f>D80*H80</f>
        <v>15</v>
      </c>
      <c r="K80" s="44"/>
      <c r="L80" s="81" t="s">
        <v>54</v>
      </c>
      <c r="M80" s="82">
        <v>9</v>
      </c>
      <c r="N80" s="83"/>
      <c r="O80" s="59">
        <f>(G80-C80)/C80</f>
        <v>0.2</v>
      </c>
      <c r="P80" s="59">
        <f>(G80-C80+H80)/C80</f>
        <v>0.25</v>
      </c>
      <c r="Q80" s="60">
        <f>F80*O80</f>
        <v>6.6666666666666666E-2</v>
      </c>
      <c r="R80" s="60">
        <f>F81*P80</f>
        <v>8.3333333333333329E-2</v>
      </c>
      <c r="S80" s="59">
        <f>I80/$I$83</f>
        <v>0.3902439024390244</v>
      </c>
    </row>
    <row r="81" spans="2:19" x14ac:dyDescent="0.2">
      <c r="B81" s="42" t="s">
        <v>32</v>
      </c>
      <c r="C81" s="79">
        <v>20</v>
      </c>
      <c r="D81" s="79">
        <f t="shared" ref="D81:D82" si="2">300/C81</f>
        <v>15</v>
      </c>
      <c r="E81" s="42">
        <f t="shared" ref="E81:E82" si="3">C81*D81</f>
        <v>300</v>
      </c>
      <c r="F81" s="59">
        <f t="shared" ref="F81:F82" si="4">1/$C$83</f>
        <v>0.33333333333333331</v>
      </c>
      <c r="G81" s="42">
        <v>15</v>
      </c>
      <c r="H81" s="42">
        <v>2</v>
      </c>
      <c r="I81" s="80">
        <f>D81*G81</f>
        <v>225</v>
      </c>
      <c r="J81" s="80">
        <f>D81*H81</f>
        <v>30</v>
      </c>
      <c r="K81" s="44"/>
      <c r="L81" s="81" t="s">
        <v>36</v>
      </c>
      <c r="M81" s="84">
        <f>O85</f>
        <v>2.5000000000000001E-2</v>
      </c>
      <c r="N81" s="85"/>
      <c r="O81" s="59">
        <f t="shared" ref="O81:O82" si="5">(G81-C81)/C81</f>
        <v>-0.25</v>
      </c>
      <c r="P81" s="59">
        <f t="shared" ref="P81:P82" si="6">(G81-C81+H81)/C81</f>
        <v>-0.15</v>
      </c>
      <c r="Q81" s="60">
        <f t="shared" ref="Q81:Q82" si="7">F81*O81</f>
        <v>-8.3333333333333329E-2</v>
      </c>
      <c r="R81" s="60">
        <f t="shared" ref="R81:R82" si="8">F82*P81</f>
        <v>-4.9999999999999996E-2</v>
      </c>
      <c r="S81" s="59">
        <f t="shared" ref="S81:S82" si="9">I81/$I$83</f>
        <v>0.24390243902439024</v>
      </c>
    </row>
    <row r="82" spans="2:19" x14ac:dyDescent="0.2">
      <c r="B82" s="42" t="s">
        <v>33</v>
      </c>
      <c r="C82" s="79">
        <v>40</v>
      </c>
      <c r="D82" s="79">
        <f t="shared" si="2"/>
        <v>7.5</v>
      </c>
      <c r="E82" s="42">
        <f t="shared" si="3"/>
        <v>300</v>
      </c>
      <c r="F82" s="59">
        <f t="shared" si="4"/>
        <v>0.33333333333333331</v>
      </c>
      <c r="G82" s="42">
        <v>45</v>
      </c>
      <c r="H82" s="42">
        <v>1</v>
      </c>
      <c r="I82" s="80">
        <f>D82*G82</f>
        <v>337.5</v>
      </c>
      <c r="J82" s="80">
        <f>D82*H82</f>
        <v>7.5</v>
      </c>
      <c r="K82" s="44"/>
      <c r="L82" s="81" t="s">
        <v>55</v>
      </c>
      <c r="M82" s="84">
        <f>P85</f>
        <v>8.3333333333333315E-2</v>
      </c>
      <c r="N82" s="85"/>
      <c r="O82" s="59">
        <f t="shared" si="5"/>
        <v>0.125</v>
      </c>
      <c r="P82" s="59">
        <f t="shared" si="6"/>
        <v>0.15</v>
      </c>
      <c r="Q82" s="60">
        <f t="shared" si="7"/>
        <v>4.1666666666666664E-2</v>
      </c>
      <c r="R82" s="60">
        <f t="shared" si="8"/>
        <v>0</v>
      </c>
      <c r="S82" s="59">
        <f t="shared" si="9"/>
        <v>0.36585365853658536</v>
      </c>
    </row>
    <row r="83" spans="2:19" ht="15.75" x14ac:dyDescent="0.25">
      <c r="B83" s="86" t="s">
        <v>29</v>
      </c>
      <c r="C83" s="70">
        <f>COUNT(C80:C82)</f>
        <v>3</v>
      </c>
      <c r="D83" s="70">
        <f t="shared" ref="D83:J83" si="10">SUM(D80:D82)</f>
        <v>25.5</v>
      </c>
      <c r="E83" s="87">
        <f t="shared" si="10"/>
        <v>900</v>
      </c>
      <c r="F83" s="88"/>
      <c r="G83" s="70"/>
      <c r="H83" s="70"/>
      <c r="I83" s="70">
        <f t="shared" si="10"/>
        <v>922.5</v>
      </c>
      <c r="J83" s="70">
        <f t="shared" si="10"/>
        <v>52.5</v>
      </c>
      <c r="K83" s="44"/>
      <c r="L83" s="44"/>
      <c r="M83" s="44"/>
      <c r="N83" s="44"/>
      <c r="O83" s="70"/>
      <c r="P83" s="70"/>
      <c r="Q83" s="69">
        <f>SUM(Q80:Q82)</f>
        <v>2.5000000000000001E-2</v>
      </c>
      <c r="R83" s="69">
        <f>SUM(R80:R82)</f>
        <v>3.3333333333333333E-2</v>
      </c>
      <c r="S83" s="70">
        <f>SUM(S80:S82)</f>
        <v>1</v>
      </c>
    </row>
    <row r="84" spans="2:19" x14ac:dyDescent="0.2">
      <c r="B84" s="42"/>
      <c r="C84" s="79"/>
      <c r="D84" s="79"/>
      <c r="E84" s="42"/>
      <c r="F84" s="42"/>
      <c r="G84" s="42"/>
      <c r="H84" s="42"/>
      <c r="I84" s="42"/>
      <c r="J84" s="42"/>
      <c r="K84" s="44"/>
      <c r="L84" s="44"/>
      <c r="M84" s="44"/>
      <c r="N84" s="44"/>
      <c r="O84" s="42"/>
      <c r="P84" s="42"/>
      <c r="Q84" s="42"/>
      <c r="R84" s="42"/>
      <c r="S84" s="42"/>
    </row>
    <row r="85" spans="2:19" ht="16.5" thickBot="1" x14ac:dyDescent="0.3">
      <c r="B85" s="74" t="s">
        <v>30</v>
      </c>
      <c r="C85" s="75"/>
      <c r="D85" s="75"/>
      <c r="E85" s="75">
        <f>E83/M80</f>
        <v>100</v>
      </c>
      <c r="F85" s="75"/>
      <c r="G85" s="75"/>
      <c r="H85" s="75"/>
      <c r="I85" s="76">
        <f>I83/M80</f>
        <v>102.5</v>
      </c>
      <c r="J85" s="77">
        <f>J83/M80</f>
        <v>5.833333333333333</v>
      </c>
      <c r="K85" s="44"/>
      <c r="L85" s="44"/>
      <c r="M85" s="44"/>
      <c r="N85" s="44"/>
      <c r="O85" s="78">
        <f>(I85-E85)/E85</f>
        <v>2.5000000000000001E-2</v>
      </c>
      <c r="P85" s="78">
        <f>(I85-E85+J85)/E85</f>
        <v>8.3333333333333315E-2</v>
      </c>
      <c r="Q85" s="75"/>
      <c r="R85" s="75"/>
      <c r="S85" s="75"/>
    </row>
    <row r="89" spans="2:19" ht="23.25" x14ac:dyDescent="0.35">
      <c r="G89" s="9" t="s">
        <v>74</v>
      </c>
    </row>
    <row r="91" spans="2:19" x14ac:dyDescent="0.2">
      <c r="D91" s="2" t="s">
        <v>65</v>
      </c>
      <c r="F91" s="13" t="s">
        <v>66</v>
      </c>
      <c r="G91" s="15"/>
    </row>
    <row r="92" spans="2:19" x14ac:dyDescent="0.2">
      <c r="H92" s="2" t="s">
        <v>68</v>
      </c>
    </row>
    <row r="93" spans="2:19" x14ac:dyDescent="0.2">
      <c r="H93" s="2" t="s">
        <v>67</v>
      </c>
    </row>
    <row r="94" spans="2:19" x14ac:dyDescent="0.2">
      <c r="F94" s="14"/>
      <c r="H94" s="2" t="s">
        <v>69</v>
      </c>
    </row>
    <row r="95" spans="2:19" x14ac:dyDescent="0.2">
      <c r="F95" s="14"/>
    </row>
    <row r="96" spans="2:19" x14ac:dyDescent="0.2">
      <c r="B96" s="2" t="s">
        <v>81</v>
      </c>
    </row>
    <row r="98" spans="2:19" ht="48.75" thickBot="1" x14ac:dyDescent="0.25">
      <c r="B98" s="25" t="s">
        <v>23</v>
      </c>
      <c r="C98" s="18" t="s">
        <v>24</v>
      </c>
      <c r="D98" s="18" t="s">
        <v>60</v>
      </c>
      <c r="E98" s="18" t="s">
        <v>61</v>
      </c>
      <c r="F98" s="18" t="s">
        <v>25</v>
      </c>
      <c r="G98" s="18" t="s">
        <v>26</v>
      </c>
      <c r="H98" s="18" t="s">
        <v>27</v>
      </c>
      <c r="I98" s="18" t="s">
        <v>41</v>
      </c>
      <c r="J98" s="18" t="s">
        <v>28</v>
      </c>
      <c r="L98" s="2" t="s">
        <v>34</v>
      </c>
      <c r="O98" s="18" t="s">
        <v>36</v>
      </c>
      <c r="P98" s="18" t="s">
        <v>37</v>
      </c>
      <c r="Q98" s="18" t="s">
        <v>43</v>
      </c>
      <c r="R98" s="18" t="s">
        <v>42</v>
      </c>
      <c r="S98" s="18" t="s">
        <v>38</v>
      </c>
    </row>
    <row r="99" spans="2:19" x14ac:dyDescent="0.2">
      <c r="B99" s="16" t="s">
        <v>31</v>
      </c>
      <c r="C99" s="26">
        <v>100</v>
      </c>
      <c r="D99" s="26">
        <v>20000</v>
      </c>
      <c r="E99" s="16">
        <f>C99*D99</f>
        <v>2000000</v>
      </c>
      <c r="F99" s="19">
        <f>E99/$E$102</f>
        <v>0.74626865671641796</v>
      </c>
      <c r="G99" s="16">
        <v>120</v>
      </c>
      <c r="H99" s="16">
        <v>5</v>
      </c>
      <c r="I99" s="27">
        <f>G99*D99</f>
        <v>2400000</v>
      </c>
      <c r="J99" s="27">
        <f>H99*D99</f>
        <v>100000</v>
      </c>
      <c r="L99" s="38" t="s">
        <v>62</v>
      </c>
      <c r="M99" s="39">
        <f>E102/E104</f>
        <v>26800</v>
      </c>
      <c r="O99" s="19">
        <f>(G99-C99)/C99</f>
        <v>0.2</v>
      </c>
      <c r="P99" s="33">
        <f>(G99-C99+H99)/C99</f>
        <v>0.25</v>
      </c>
      <c r="Q99" s="20">
        <f>F99*O99</f>
        <v>0.1492537313432836</v>
      </c>
      <c r="R99" s="20">
        <f>F99*P99</f>
        <v>0.18656716417910449</v>
      </c>
      <c r="S99" s="19">
        <f>I99/$I$102</f>
        <v>0.77669902912621358</v>
      </c>
    </row>
    <row r="100" spans="2:19" x14ac:dyDescent="0.2">
      <c r="B100" s="16" t="s">
        <v>32</v>
      </c>
      <c r="C100" s="26">
        <v>20</v>
      </c>
      <c r="D100" s="26">
        <v>10000</v>
      </c>
      <c r="E100" s="16">
        <f t="shared" ref="E100:E101" si="11">C100*D100</f>
        <v>200000</v>
      </c>
      <c r="F100" s="19">
        <f t="shared" ref="F100:F101" si="12">E100/$E$102</f>
        <v>7.4626865671641784E-2</v>
      </c>
      <c r="G100" s="16">
        <v>15</v>
      </c>
      <c r="H100" s="16">
        <v>2</v>
      </c>
      <c r="I100" s="27">
        <f t="shared" ref="I100:I101" si="13">G100*D100</f>
        <v>150000</v>
      </c>
      <c r="J100" s="27">
        <f t="shared" ref="J100:J101" si="14">H100*D100</f>
        <v>20000</v>
      </c>
      <c r="L100" s="38" t="s">
        <v>63</v>
      </c>
      <c r="M100" s="40">
        <f>O104</f>
        <v>0.14925373134328357</v>
      </c>
      <c r="O100" s="19">
        <f t="shared" ref="O100:O101" si="15">(G100-C100)/C100</f>
        <v>-0.25</v>
      </c>
      <c r="P100" s="33">
        <f t="shared" ref="P100:P101" si="16">(G100-C100+H100)/C100</f>
        <v>-0.15</v>
      </c>
      <c r="Q100" s="20">
        <f t="shared" ref="Q100:Q101" si="17">F100*O100</f>
        <v>-1.8656716417910446E-2</v>
      </c>
      <c r="R100" s="20">
        <f t="shared" ref="R100:R101" si="18">F100*P100</f>
        <v>-1.1194029850746268E-2</v>
      </c>
      <c r="S100" s="19">
        <f t="shared" ref="S100:S101" si="19">I100/$I$102</f>
        <v>4.8543689320388349E-2</v>
      </c>
    </row>
    <row r="101" spans="2:19" x14ac:dyDescent="0.2">
      <c r="B101" s="16" t="s">
        <v>33</v>
      </c>
      <c r="C101" s="26">
        <v>40</v>
      </c>
      <c r="D101" s="26">
        <v>12000</v>
      </c>
      <c r="E101" s="16">
        <f t="shared" si="11"/>
        <v>480000</v>
      </c>
      <c r="F101" s="19">
        <f t="shared" si="12"/>
        <v>0.17910447761194029</v>
      </c>
      <c r="G101" s="16">
        <v>45</v>
      </c>
      <c r="H101" s="16">
        <v>1</v>
      </c>
      <c r="I101" s="27">
        <f t="shared" si="13"/>
        <v>540000</v>
      </c>
      <c r="J101" s="27">
        <f t="shared" si="14"/>
        <v>12000</v>
      </c>
      <c r="L101" s="38" t="s">
        <v>64</v>
      </c>
      <c r="M101" s="40">
        <f>P104</f>
        <v>0.25</v>
      </c>
      <c r="O101" s="19">
        <f t="shared" si="15"/>
        <v>0.125</v>
      </c>
      <c r="P101" s="33">
        <f t="shared" si="16"/>
        <v>0.15</v>
      </c>
      <c r="Q101" s="20">
        <f t="shared" si="17"/>
        <v>2.2388059701492536E-2</v>
      </c>
      <c r="R101" s="20">
        <f t="shared" si="18"/>
        <v>2.6865671641791041E-2</v>
      </c>
      <c r="S101" s="19">
        <f t="shared" si="19"/>
        <v>0.17475728155339806</v>
      </c>
    </row>
    <row r="102" spans="2:19" x14ac:dyDescent="0.2">
      <c r="B102" s="28" t="s">
        <v>29</v>
      </c>
      <c r="C102" s="22"/>
      <c r="D102" s="22"/>
      <c r="E102" s="22">
        <f>SUM(E99:E101)</f>
        <v>2680000</v>
      </c>
      <c r="F102" s="29">
        <f>SUM(F99:F101)</f>
        <v>1</v>
      </c>
      <c r="G102" s="22"/>
      <c r="H102" s="22"/>
      <c r="I102" s="22">
        <f>SUM(I99:I101)</f>
        <v>3090000</v>
      </c>
      <c r="J102" s="22">
        <f>SUM(J99:J101)</f>
        <v>132000</v>
      </c>
      <c r="O102" s="21"/>
      <c r="P102" s="21"/>
      <c r="Q102" s="21">
        <f>SUM(Q99:Q101)</f>
        <v>0.1529850746268657</v>
      </c>
      <c r="R102" s="21">
        <f>SUM(R99:R101)</f>
        <v>0.20223880597014926</v>
      </c>
      <c r="S102" s="29">
        <f>SUM(S99:S101)</f>
        <v>1</v>
      </c>
    </row>
    <row r="103" spans="2:19" x14ac:dyDescent="0.2">
      <c r="B103" s="16"/>
      <c r="C103" s="26"/>
      <c r="D103" s="26"/>
      <c r="E103" s="16"/>
      <c r="F103" s="16"/>
      <c r="G103" s="16"/>
      <c r="H103" s="16"/>
      <c r="I103" s="16"/>
      <c r="J103" s="16"/>
      <c r="O103" s="16"/>
      <c r="P103" s="16"/>
      <c r="Q103" s="16"/>
      <c r="R103" s="16"/>
      <c r="S103" s="16"/>
    </row>
    <row r="104" spans="2:19" ht="15.75" thickBot="1" x14ac:dyDescent="0.25">
      <c r="B104" s="30" t="s">
        <v>30</v>
      </c>
      <c r="C104" s="24"/>
      <c r="D104" s="24"/>
      <c r="E104" s="31">
        <v>100</v>
      </c>
      <c r="F104" s="24"/>
      <c r="G104" s="24"/>
      <c r="H104" s="24"/>
      <c r="I104" s="32">
        <f>I102/M99</f>
        <v>115.29850746268657</v>
      </c>
      <c r="J104" s="32">
        <f>J102/M99</f>
        <v>4.9253731343283578</v>
      </c>
      <c r="O104" s="23">
        <f>(I99-E99)/E102</f>
        <v>0.14925373134328357</v>
      </c>
      <c r="P104" s="23">
        <f>(I99-E99+J99)/E99</f>
        <v>0.25</v>
      </c>
      <c r="Q104" s="24"/>
      <c r="R104" s="24"/>
      <c r="S104" s="24"/>
    </row>
    <row r="108" spans="2:19" ht="15.75" x14ac:dyDescent="0.25">
      <c r="G108" s="1" t="s">
        <v>83</v>
      </c>
    </row>
    <row r="109" spans="2:19" x14ac:dyDescent="0.2">
      <c r="C109" s="36"/>
      <c r="E109" s="2" t="s">
        <v>85</v>
      </c>
    </row>
    <row r="110" spans="2:19" x14ac:dyDescent="0.2">
      <c r="E110" s="2" t="s">
        <v>84</v>
      </c>
    </row>
    <row r="112" spans="2:19" x14ac:dyDescent="0.2">
      <c r="E112" s="37" t="s">
        <v>86</v>
      </c>
    </row>
    <row r="113" spans="3:7" x14ac:dyDescent="0.2">
      <c r="G113" s="2" t="s">
        <v>87</v>
      </c>
    </row>
    <row r="116" spans="3:7" ht="15.75" x14ac:dyDescent="0.25">
      <c r="C116" s="3" t="s">
        <v>92</v>
      </c>
      <c r="G116" s="2" t="s">
        <v>88</v>
      </c>
    </row>
    <row r="117" spans="3:7" x14ac:dyDescent="0.2">
      <c r="G117" s="2" t="s">
        <v>89</v>
      </c>
    </row>
    <row r="118" spans="3:7" x14ac:dyDescent="0.2">
      <c r="G118" s="2" t="s">
        <v>90</v>
      </c>
    </row>
    <row r="119" spans="3:7" x14ac:dyDescent="0.2">
      <c r="G119" s="2" t="s">
        <v>91</v>
      </c>
    </row>
    <row r="122" spans="3:7" ht="15.75" x14ac:dyDescent="0.2">
      <c r="C122" s="37" t="s">
        <v>99</v>
      </c>
    </row>
    <row r="125" spans="3:7" ht="15.75" x14ac:dyDescent="0.2">
      <c r="C125" s="37" t="s">
        <v>100</v>
      </c>
    </row>
    <row r="129" spans="2:2" ht="15.75" x14ac:dyDescent="0.25">
      <c r="B129" s="1" t="s">
        <v>103</v>
      </c>
    </row>
  </sheetData>
  <mergeCells count="4">
    <mergeCell ref="E73:G73"/>
    <mergeCell ref="E74:G74"/>
    <mergeCell ref="L73:M73"/>
    <mergeCell ref="L74:M7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delma</dc:creator>
  <cp:lastModifiedBy>delma</cp:lastModifiedBy>
  <dcterms:created xsi:type="dcterms:W3CDTF">2023-02-03T22:52:02Z</dcterms:created>
  <dcterms:modified xsi:type="dcterms:W3CDTF">2023-02-05T23:36:25Z</dcterms:modified>
</cp:coreProperties>
</file>