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StormDrainRobot\EE\"/>
    </mc:Choice>
  </mc:AlternateContent>
  <xr:revisionPtr revIDLastSave="0" documentId="13_ncr:1_{1C6F5C0A-CA16-46CB-BCBC-4FB243013932}" xr6:coauthVersionLast="45" xr6:coauthVersionMax="45" xr10:uidLastSave="{00000000-0000-0000-0000-000000000000}"/>
  <bookViews>
    <workbookView xWindow="-120" yWindow="-120" windowWidth="29040" windowHeight="15840" xr2:uid="{2805E8E7-BA38-41BF-957C-17387B357D35}"/>
  </bookViews>
  <sheets>
    <sheet name="TBDraw" sheetId="1" r:id="rId1"/>
    <sheet name="TGDraw" sheetId="6" r:id="rId2"/>
    <sheet name="Motor Calculations" sheetId="7" r:id="rId3"/>
    <sheet name="Sources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3" i="6" l="1"/>
  <c r="K4" i="6"/>
  <c r="K5" i="6"/>
  <c r="K6" i="6"/>
  <c r="K7" i="6"/>
  <c r="K8" i="6"/>
  <c r="K9" i="6"/>
  <c r="K10" i="6"/>
  <c r="K3" i="6"/>
  <c r="G3" i="2"/>
  <c r="E10" i="1"/>
  <c r="H10" i="1" s="1"/>
  <c r="J10" i="1"/>
  <c r="K10" i="1" s="1"/>
  <c r="C8" i="6" l="1"/>
  <c r="G8" i="6" s="1"/>
  <c r="K4" i="1"/>
  <c r="K5" i="1"/>
  <c r="K7" i="1"/>
  <c r="K8" i="1"/>
  <c r="K11" i="1"/>
  <c r="K15" i="1"/>
  <c r="K16" i="1"/>
  <c r="K17" i="1"/>
  <c r="K3" i="1"/>
  <c r="E2" i="7"/>
  <c r="F2" i="7" s="1"/>
  <c r="C5" i="7" s="1"/>
  <c r="D5" i="7" s="1"/>
  <c r="M4" i="1" s="1"/>
  <c r="C2" i="7"/>
  <c r="G10" i="6"/>
  <c r="E10" i="6"/>
  <c r="H10" i="6" s="1"/>
  <c r="G9" i="6"/>
  <c r="J9" i="6" s="1"/>
  <c r="E9" i="6"/>
  <c r="H9" i="6" s="1"/>
  <c r="G7" i="6"/>
  <c r="J7" i="6" s="1"/>
  <c r="E7" i="6"/>
  <c r="H7" i="6" s="1"/>
  <c r="G6" i="6"/>
  <c r="J6" i="6" s="1"/>
  <c r="E6" i="6"/>
  <c r="H6" i="6" s="1"/>
  <c r="I5" i="6"/>
  <c r="G5" i="6"/>
  <c r="E5" i="6"/>
  <c r="H5" i="6" s="1"/>
  <c r="G4" i="6"/>
  <c r="E4" i="6"/>
  <c r="H4" i="6" s="1"/>
  <c r="I3" i="6"/>
  <c r="G3" i="6"/>
  <c r="E3" i="6"/>
  <c r="H3" i="6" s="1"/>
  <c r="I17" i="1"/>
  <c r="I16" i="1"/>
  <c r="I15" i="1"/>
  <c r="I8" i="1"/>
  <c r="I5" i="1"/>
  <c r="I3" i="1"/>
  <c r="I7" i="1"/>
  <c r="I4" i="1"/>
  <c r="H4" i="1"/>
  <c r="H7" i="1"/>
  <c r="H8" i="1"/>
  <c r="H9" i="1"/>
  <c r="H11" i="1"/>
  <c r="H14" i="1"/>
  <c r="H15" i="1"/>
  <c r="H16" i="1"/>
  <c r="H17" i="1"/>
  <c r="H3" i="1"/>
  <c r="E17" i="1"/>
  <c r="E3" i="1"/>
  <c r="G4" i="1"/>
  <c r="G5" i="1"/>
  <c r="G6" i="1"/>
  <c r="G7" i="1"/>
  <c r="J7" i="1" s="1"/>
  <c r="G8" i="1"/>
  <c r="J9" i="1"/>
  <c r="K9" i="1" s="1"/>
  <c r="G11" i="1"/>
  <c r="J11" i="1" s="1"/>
  <c r="G12" i="1"/>
  <c r="G13" i="1"/>
  <c r="J13" i="1" s="1"/>
  <c r="K13" i="1" s="1"/>
  <c r="G14" i="1"/>
  <c r="G15" i="1"/>
  <c r="G16" i="1"/>
  <c r="G17" i="1"/>
  <c r="G3" i="1"/>
  <c r="E4" i="1"/>
  <c r="E5" i="1"/>
  <c r="H5" i="1" s="1"/>
  <c r="E6" i="1"/>
  <c r="H6" i="1" s="1"/>
  <c r="E7" i="1"/>
  <c r="E8" i="1"/>
  <c r="E9" i="1"/>
  <c r="E11" i="1"/>
  <c r="E12" i="1"/>
  <c r="H12" i="1" s="1"/>
  <c r="E13" i="1"/>
  <c r="H13" i="1" s="1"/>
  <c r="E14" i="1"/>
  <c r="E15" i="1"/>
  <c r="E16" i="1"/>
  <c r="E8" i="6" l="1"/>
  <c r="H8" i="6" s="1"/>
  <c r="I14" i="1"/>
  <c r="M2" i="6"/>
  <c r="I10" i="6" s="1"/>
  <c r="J10" i="6" s="1"/>
  <c r="I12" i="1"/>
  <c r="J12" i="1" s="1"/>
  <c r="I8" i="6"/>
  <c r="J8" i="6" s="1"/>
  <c r="J17" i="1"/>
  <c r="J8" i="1"/>
  <c r="J5" i="6"/>
  <c r="J3" i="6"/>
  <c r="J4" i="6"/>
  <c r="J5" i="1"/>
  <c r="J3" i="1"/>
  <c r="J16" i="1"/>
  <c r="J14" i="1"/>
  <c r="K14" i="1" s="1"/>
  <c r="J6" i="1"/>
  <c r="K6" i="1" s="1"/>
  <c r="J4" i="1"/>
  <c r="J15" i="1"/>
  <c r="J11" i="6" l="1"/>
  <c r="J12" i="6" s="1"/>
  <c r="K12" i="1"/>
  <c r="J20" i="1" s="1"/>
  <c r="J18" i="1"/>
  <c r="J19" i="1" s="1"/>
</calcChain>
</file>

<file path=xl/sharedStrings.xml><?xml version="1.0" encoding="utf-8"?>
<sst xmlns="http://schemas.openxmlformats.org/spreadsheetml/2006/main" count="98" uniqueCount="54">
  <si>
    <t>Nominal Current</t>
  </si>
  <si>
    <t>Nominal Voltage</t>
  </si>
  <si>
    <t>Max Voltage</t>
  </si>
  <si>
    <t>Max Current</t>
  </si>
  <si>
    <t>Ah</t>
  </si>
  <si>
    <t>Compass Sensor</t>
  </si>
  <si>
    <t>Wheel Encoders</t>
  </si>
  <si>
    <t>Battery Monitoring Circuit</t>
  </si>
  <si>
    <t>Lights</t>
  </si>
  <si>
    <t>Relays</t>
  </si>
  <si>
    <t>Temp/Humidity Sensor</t>
  </si>
  <si>
    <t>Servos</t>
  </si>
  <si>
    <t>Camera</t>
  </si>
  <si>
    <t>Motors</t>
  </si>
  <si>
    <t>Jetson Nano</t>
  </si>
  <si>
    <t>Motor Controller</t>
  </si>
  <si>
    <t>Analog to Digital Conv</t>
  </si>
  <si>
    <t>Servo Controller</t>
  </si>
  <si>
    <t>Teensy Boards (Arduino but better)</t>
  </si>
  <si>
    <t>Device</t>
  </si>
  <si>
    <t>Power (W)</t>
  </si>
  <si>
    <t>Voltage (V)</t>
  </si>
  <si>
    <t>Current (A)</t>
  </si>
  <si>
    <t>Device Specifications</t>
  </si>
  <si>
    <t>Device Count</t>
  </si>
  <si>
    <t>Adjusted Current</t>
  </si>
  <si>
    <t>System Specifications</t>
  </si>
  <si>
    <t>-</t>
  </si>
  <si>
    <t>Parent Device</t>
  </si>
  <si>
    <t>Battery</t>
  </si>
  <si>
    <t>Devices Current (A)</t>
  </si>
  <si>
    <t>Devices Power (W)</t>
  </si>
  <si>
    <t>Duty Cycle (/hr)</t>
  </si>
  <si>
    <t>TB Battery</t>
  </si>
  <si>
    <t>TG Battery</t>
  </si>
  <si>
    <t>Sensors</t>
  </si>
  <si>
    <t>Total A/hr</t>
  </si>
  <si>
    <t>Drive Time hr</t>
  </si>
  <si>
    <t>Wh</t>
  </si>
  <si>
    <t>Load Factor</t>
  </si>
  <si>
    <t>Wheel Size (in)</t>
  </si>
  <si>
    <t>Circumference (in)</t>
  </si>
  <si>
    <t>Speed (rpm)</t>
  </si>
  <si>
    <t>in/min</t>
  </si>
  <si>
    <t>ft/sec</t>
  </si>
  <si>
    <t>Target Distance (ft)</t>
  </si>
  <si>
    <t>Time (s)</t>
  </si>
  <si>
    <t>Time (hr)</t>
  </si>
  <si>
    <t>Paths</t>
  </si>
  <si>
    <t>Adjusted Power</t>
  </si>
  <si>
    <t>Pitch Servo</t>
  </si>
  <si>
    <t>Pan Servo</t>
  </si>
  <si>
    <t>Drive Time Ah (hr)</t>
  </si>
  <si>
    <t>Drive Time Wh (h)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</si>
</sst>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4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0" xfId="0" applyFont="1" applyFill="1" applyBorder="1"/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2" fillId="0" borderId="1" xfId="0" applyFont="1" applyBorder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 applyFill="1" applyBorder="1" applyAlignment="1">
      <alignment horizontal="left"/>
    </xf>
    <xf numFmtId="0" fontId="3" fillId="0" borderId="0" xfId="0" applyFont="1" applyAlignment="1">
      <alignment horizontal="center"/>
    </xf>
    <xf numFmtId="0" fontId="0" fillId="0" borderId="0" xfId="0" applyFill="1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0" xfId="0" applyFill="1"/>
    <xf numFmtId="0" fontId="0" fillId="0" borderId="1" xfId="0" applyFill="1" applyBorder="1" applyAlignment="1">
      <alignment horizontal="center"/>
    </xf>
    <xf numFmtId="0" fontId="0" fillId="2" borderId="0" xfId="0" applyFill="1"/>
    <xf numFmtId="0" fontId="2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E54EED-B1A0-4032-9FB8-85DBBA9E4F32}">
  <dimension ref="A1:M20"/>
  <sheetViews>
    <sheetView tabSelected="1" workbookViewId="0">
      <selection activeCell="J19" sqref="J19"/>
    </sheetView>
  </sheetViews>
  <sheetFormatPr defaultRowHeight="15" x14ac:dyDescent="0.25"/>
  <cols>
    <col min="1" max="1" width="28.7109375" style="11" bestFit="1" customWidth="1"/>
    <col min="2" max="2" width="13.42578125" bestFit="1" customWidth="1"/>
    <col min="3" max="3" width="10.85546875" bestFit="1" customWidth="1"/>
    <col min="4" max="4" width="11" bestFit="1" customWidth="1"/>
    <col min="5" max="5" width="10.42578125" bestFit="1" customWidth="1"/>
    <col min="6" max="6" width="12.7109375" bestFit="1" customWidth="1"/>
    <col min="7" max="7" width="18.42578125" bestFit="1" customWidth="1"/>
    <col min="8" max="8" width="18" bestFit="1" customWidth="1"/>
    <col min="9" max="9" width="15" bestFit="1" customWidth="1"/>
    <col min="10" max="10" width="16.28515625" bestFit="1" customWidth="1"/>
    <col min="11" max="11" width="17.42578125" bestFit="1" customWidth="1"/>
  </cols>
  <sheetData>
    <row r="1" spans="1:13" x14ac:dyDescent="0.25">
      <c r="A1" s="24" t="s">
        <v>23</v>
      </c>
      <c r="B1" s="24"/>
      <c r="C1" s="24"/>
      <c r="D1" s="24"/>
      <c r="E1" s="25"/>
      <c r="F1" s="26" t="s">
        <v>26</v>
      </c>
      <c r="G1" s="24"/>
      <c r="H1" s="24"/>
      <c r="I1" s="24"/>
      <c r="J1" s="24"/>
    </row>
    <row r="2" spans="1:13" x14ac:dyDescent="0.25">
      <c r="A2" s="9"/>
      <c r="B2" s="3" t="s">
        <v>28</v>
      </c>
      <c r="C2" s="3" t="s">
        <v>22</v>
      </c>
      <c r="D2" s="3" t="s">
        <v>21</v>
      </c>
      <c r="E2" s="5" t="s">
        <v>20</v>
      </c>
      <c r="F2" s="6" t="s">
        <v>24</v>
      </c>
      <c r="G2" s="3" t="s">
        <v>30</v>
      </c>
      <c r="H2" s="3" t="s">
        <v>31</v>
      </c>
      <c r="I2" s="3" t="s">
        <v>32</v>
      </c>
      <c r="J2" s="3" t="s">
        <v>25</v>
      </c>
      <c r="K2" s="20" t="s">
        <v>49</v>
      </c>
    </row>
    <row r="3" spans="1:13" x14ac:dyDescent="0.25">
      <c r="A3" s="10" t="s">
        <v>5</v>
      </c>
      <c r="B3" s="7" t="s">
        <v>27</v>
      </c>
      <c r="C3" s="3">
        <v>3.9300000000000003E-3</v>
      </c>
      <c r="D3" s="3">
        <v>5</v>
      </c>
      <c r="E3" s="5">
        <f>C3*D3</f>
        <v>1.9650000000000001E-2</v>
      </c>
      <c r="F3" s="6">
        <v>1</v>
      </c>
      <c r="G3" s="3">
        <f>F3*C3</f>
        <v>3.9300000000000003E-3</v>
      </c>
      <c r="H3" s="3">
        <f>E3*F3</f>
        <v>1.9650000000000001E-2</v>
      </c>
      <c r="I3" s="15">
        <f>M3</f>
        <v>1</v>
      </c>
      <c r="J3" s="3">
        <f>G3*I3</f>
        <v>3.9300000000000003E-3</v>
      </c>
      <c r="K3" s="2">
        <f>J3*D3*F3</f>
        <v>1.9650000000000001E-2</v>
      </c>
      <c r="L3" s="19" t="s">
        <v>35</v>
      </c>
      <c r="M3" s="19">
        <v>1</v>
      </c>
    </row>
    <row r="4" spans="1:13" x14ac:dyDescent="0.25">
      <c r="A4" s="10" t="s">
        <v>6</v>
      </c>
      <c r="B4" s="7" t="s">
        <v>27</v>
      </c>
      <c r="C4" s="3">
        <v>0.1</v>
      </c>
      <c r="D4" s="3">
        <v>12</v>
      </c>
      <c r="E4" s="5">
        <f t="shared" ref="E4:E17" si="0">C4*D4</f>
        <v>1.2000000000000002</v>
      </c>
      <c r="F4" s="6">
        <v>4</v>
      </c>
      <c r="G4" s="3">
        <f t="shared" ref="G4:G17" si="1">F4*C4</f>
        <v>0.4</v>
      </c>
      <c r="H4" s="3">
        <f t="shared" ref="H4:H17" si="2">E4*F4</f>
        <v>4.8000000000000007</v>
      </c>
      <c r="I4" s="3">
        <f>1</f>
        <v>1</v>
      </c>
      <c r="J4" s="3">
        <f t="shared" ref="J4:J17" si="3">G4*I4</f>
        <v>0.4</v>
      </c>
      <c r="K4" s="2">
        <f t="shared" ref="K4:K17" si="4">J4*D4*F4</f>
        <v>19.200000000000003</v>
      </c>
      <c r="L4" s="17" t="s">
        <v>13</v>
      </c>
      <c r="M4" s="17">
        <f>'Motor Calculations'!D5</f>
        <v>0.1010507575186637</v>
      </c>
    </row>
    <row r="5" spans="1:13" x14ac:dyDescent="0.25">
      <c r="A5" s="10" t="s">
        <v>7</v>
      </c>
      <c r="B5" s="7" t="s">
        <v>29</v>
      </c>
      <c r="C5" s="3">
        <v>3.4400000000000001E-4</v>
      </c>
      <c r="D5" s="3">
        <v>12</v>
      </c>
      <c r="E5" s="5">
        <f t="shared" si="0"/>
        <v>4.1279999999999997E-3</v>
      </c>
      <c r="F5" s="6">
        <v>1</v>
      </c>
      <c r="G5" s="3">
        <f t="shared" si="1"/>
        <v>3.4400000000000001E-4</v>
      </c>
      <c r="H5" s="3">
        <f t="shared" si="2"/>
        <v>4.1279999999999997E-3</v>
      </c>
      <c r="I5" s="15">
        <f>M3</f>
        <v>1</v>
      </c>
      <c r="J5" s="3">
        <f t="shared" si="3"/>
        <v>3.4400000000000001E-4</v>
      </c>
      <c r="K5" s="2">
        <f t="shared" si="4"/>
        <v>4.1279999999999997E-3</v>
      </c>
    </row>
    <row r="6" spans="1:13" x14ac:dyDescent="0.25">
      <c r="A6" s="10" t="s">
        <v>8</v>
      </c>
      <c r="B6" s="7" t="s">
        <v>27</v>
      </c>
      <c r="C6" s="3">
        <v>0.1</v>
      </c>
      <c r="D6" s="3">
        <v>12</v>
      </c>
      <c r="E6" s="5">
        <f t="shared" si="0"/>
        <v>1.2000000000000002</v>
      </c>
      <c r="F6" s="6">
        <v>12</v>
      </c>
      <c r="G6" s="3">
        <f t="shared" si="1"/>
        <v>1.2000000000000002</v>
      </c>
      <c r="H6" s="3">
        <f t="shared" si="2"/>
        <v>14.400000000000002</v>
      </c>
      <c r="I6" s="3">
        <v>0.3</v>
      </c>
      <c r="J6" s="3">
        <f t="shared" si="3"/>
        <v>0.36000000000000004</v>
      </c>
      <c r="K6" s="2">
        <f t="shared" si="4"/>
        <v>51.84</v>
      </c>
    </row>
    <row r="7" spans="1:13" x14ac:dyDescent="0.25">
      <c r="A7" s="10" t="s">
        <v>9</v>
      </c>
      <c r="B7" s="7" t="s">
        <v>27</v>
      </c>
      <c r="C7" s="3">
        <v>0.15</v>
      </c>
      <c r="D7" s="3">
        <v>5</v>
      </c>
      <c r="E7" s="5">
        <f t="shared" si="0"/>
        <v>0.75</v>
      </c>
      <c r="F7" s="6">
        <v>1</v>
      </c>
      <c r="G7" s="3">
        <f t="shared" si="1"/>
        <v>0.15</v>
      </c>
      <c r="H7" s="3">
        <f t="shared" si="2"/>
        <v>0.75</v>
      </c>
      <c r="I7" s="3">
        <f>0.1</f>
        <v>0.1</v>
      </c>
      <c r="J7" s="3">
        <f t="shared" si="3"/>
        <v>1.4999999999999999E-2</v>
      </c>
      <c r="K7" s="2">
        <f t="shared" si="4"/>
        <v>7.4999999999999997E-2</v>
      </c>
    </row>
    <row r="8" spans="1:13" x14ac:dyDescent="0.25">
      <c r="A8" s="10" t="s">
        <v>10</v>
      </c>
      <c r="B8" s="7" t="s">
        <v>27</v>
      </c>
      <c r="C8" s="3">
        <v>1.5E-3</v>
      </c>
      <c r="D8" s="3">
        <v>5</v>
      </c>
      <c r="E8" s="5">
        <f t="shared" si="0"/>
        <v>7.4999999999999997E-3</v>
      </c>
      <c r="F8" s="6">
        <v>1</v>
      </c>
      <c r="G8" s="3">
        <f t="shared" si="1"/>
        <v>1.5E-3</v>
      </c>
      <c r="H8" s="3">
        <f t="shared" si="2"/>
        <v>7.4999999999999997E-3</v>
      </c>
      <c r="I8" s="15">
        <f>M3</f>
        <v>1</v>
      </c>
      <c r="J8" s="3">
        <f t="shared" si="3"/>
        <v>1.5E-3</v>
      </c>
      <c r="K8" s="2">
        <f t="shared" si="4"/>
        <v>7.4999999999999997E-3</v>
      </c>
    </row>
    <row r="9" spans="1:13" x14ac:dyDescent="0.25">
      <c r="A9" s="10" t="s">
        <v>51</v>
      </c>
      <c r="B9" s="7" t="s">
        <v>27</v>
      </c>
      <c r="C9" s="3">
        <v>0.15</v>
      </c>
      <c r="D9" s="3">
        <v>12</v>
      </c>
      <c r="E9" s="5">
        <f t="shared" si="0"/>
        <v>1.7999999999999998</v>
      </c>
      <c r="F9" s="6">
        <v>1</v>
      </c>
      <c r="G9" s="3">
        <v>0.5</v>
      </c>
      <c r="H9" s="3">
        <f t="shared" si="2"/>
        <v>1.7999999999999998</v>
      </c>
      <c r="I9" s="3">
        <v>0.25</v>
      </c>
      <c r="J9" s="3">
        <f t="shared" si="3"/>
        <v>0.125</v>
      </c>
      <c r="K9" s="2">
        <f t="shared" si="4"/>
        <v>1.5</v>
      </c>
    </row>
    <row r="10" spans="1:13" x14ac:dyDescent="0.25">
      <c r="A10" s="10" t="s">
        <v>50</v>
      </c>
      <c r="B10" s="7" t="s">
        <v>27</v>
      </c>
      <c r="C10" s="21">
        <v>0.15</v>
      </c>
      <c r="D10" s="21">
        <v>12</v>
      </c>
      <c r="E10" s="22">
        <f t="shared" ref="E10" si="5">C10*D10</f>
        <v>1.7999999999999998</v>
      </c>
      <c r="F10" s="23">
        <v>1</v>
      </c>
      <c r="G10" s="21">
        <v>0.5</v>
      </c>
      <c r="H10" s="21">
        <f t="shared" ref="H10" si="6">E10*F10</f>
        <v>1.7999999999999998</v>
      </c>
      <c r="I10" s="21">
        <v>1</v>
      </c>
      <c r="J10" s="21">
        <f t="shared" ref="J10" si="7">G10*I10</f>
        <v>0.5</v>
      </c>
      <c r="K10" s="2">
        <f t="shared" ref="K10" si="8">J10*D10*F10</f>
        <v>6</v>
      </c>
    </row>
    <row r="11" spans="1:13" x14ac:dyDescent="0.25">
      <c r="A11" s="10" t="s">
        <v>12</v>
      </c>
      <c r="B11" s="7" t="s">
        <v>14</v>
      </c>
      <c r="C11" s="3">
        <v>0</v>
      </c>
      <c r="D11" s="3">
        <v>0</v>
      </c>
      <c r="E11" s="5">
        <f t="shared" si="0"/>
        <v>0</v>
      </c>
      <c r="F11" s="6">
        <v>1</v>
      </c>
      <c r="G11" s="3">
        <f t="shared" si="1"/>
        <v>0</v>
      </c>
      <c r="H11" s="3">
        <f t="shared" si="2"/>
        <v>0</v>
      </c>
      <c r="I11" s="3">
        <v>1</v>
      </c>
      <c r="J11" s="3">
        <f t="shared" si="3"/>
        <v>0</v>
      </c>
      <c r="K11" s="2">
        <f t="shared" si="4"/>
        <v>0</v>
      </c>
    </row>
    <row r="12" spans="1:13" x14ac:dyDescent="0.25">
      <c r="A12" s="10" t="s">
        <v>13</v>
      </c>
      <c r="B12" s="7" t="s">
        <v>27</v>
      </c>
      <c r="C12" s="3">
        <v>3</v>
      </c>
      <c r="D12" s="3">
        <v>12</v>
      </c>
      <c r="E12" s="5">
        <f t="shared" si="0"/>
        <v>36</v>
      </c>
      <c r="F12" s="6">
        <v>4</v>
      </c>
      <c r="G12" s="3">
        <f t="shared" si="1"/>
        <v>12</v>
      </c>
      <c r="H12" s="3">
        <f t="shared" si="2"/>
        <v>144</v>
      </c>
      <c r="I12" s="16">
        <f>M4</f>
        <v>0.1010507575186637</v>
      </c>
      <c r="J12" s="3">
        <f t="shared" si="3"/>
        <v>1.2126090902239643</v>
      </c>
      <c r="K12" s="2">
        <f t="shared" si="4"/>
        <v>58.205236330750289</v>
      </c>
    </row>
    <row r="13" spans="1:13" x14ac:dyDescent="0.25">
      <c r="A13" s="10" t="s">
        <v>14</v>
      </c>
      <c r="B13" s="7" t="s">
        <v>27</v>
      </c>
      <c r="C13" s="27">
        <v>4</v>
      </c>
      <c r="D13" s="3">
        <v>5</v>
      </c>
      <c r="E13" s="5">
        <f t="shared" si="0"/>
        <v>20</v>
      </c>
      <c r="F13" s="6">
        <v>1</v>
      </c>
      <c r="G13" s="3">
        <f t="shared" si="1"/>
        <v>4</v>
      </c>
      <c r="H13" s="3">
        <f t="shared" si="2"/>
        <v>20</v>
      </c>
      <c r="I13" s="3">
        <v>1</v>
      </c>
      <c r="J13" s="3">
        <f t="shared" si="3"/>
        <v>4</v>
      </c>
      <c r="K13" s="2">
        <f t="shared" si="4"/>
        <v>20</v>
      </c>
    </row>
    <row r="14" spans="1:13" x14ac:dyDescent="0.25">
      <c r="A14" s="10" t="s">
        <v>15</v>
      </c>
      <c r="B14" s="7" t="s">
        <v>14</v>
      </c>
      <c r="C14" s="3">
        <v>0</v>
      </c>
      <c r="D14" s="3">
        <v>12</v>
      </c>
      <c r="E14" s="5">
        <f t="shared" si="0"/>
        <v>0</v>
      </c>
      <c r="F14" s="6">
        <v>2</v>
      </c>
      <c r="G14" s="3">
        <f t="shared" si="1"/>
        <v>0</v>
      </c>
      <c r="H14" s="3">
        <f t="shared" si="2"/>
        <v>0</v>
      </c>
      <c r="I14" s="16">
        <f>M4</f>
        <v>0.1010507575186637</v>
      </c>
      <c r="J14" s="3">
        <f t="shared" si="3"/>
        <v>0</v>
      </c>
      <c r="K14" s="2">
        <f t="shared" si="4"/>
        <v>0</v>
      </c>
    </row>
    <row r="15" spans="1:13" x14ac:dyDescent="0.25">
      <c r="A15" s="10" t="s">
        <v>16</v>
      </c>
      <c r="B15" s="7" t="s">
        <v>27</v>
      </c>
      <c r="C15" s="3">
        <v>2.0000000000000001E-4</v>
      </c>
      <c r="D15" s="3">
        <v>12</v>
      </c>
      <c r="E15" s="5">
        <f t="shared" si="0"/>
        <v>2.4000000000000002E-3</v>
      </c>
      <c r="F15" s="6">
        <v>1</v>
      </c>
      <c r="G15" s="3">
        <f t="shared" si="1"/>
        <v>2.0000000000000001E-4</v>
      </c>
      <c r="H15" s="3">
        <f t="shared" si="2"/>
        <v>2.4000000000000002E-3</v>
      </c>
      <c r="I15" s="15">
        <f>M3</f>
        <v>1</v>
      </c>
      <c r="J15" s="3">
        <f t="shared" si="3"/>
        <v>2.0000000000000001E-4</v>
      </c>
      <c r="K15" s="2">
        <f t="shared" si="4"/>
        <v>2.4000000000000002E-3</v>
      </c>
    </row>
    <row r="16" spans="1:13" x14ac:dyDescent="0.25">
      <c r="A16" s="10" t="s">
        <v>17</v>
      </c>
      <c r="B16" s="7" t="s">
        <v>27</v>
      </c>
      <c r="C16" s="3">
        <v>5.9999999999999995E-4</v>
      </c>
      <c r="D16" s="3">
        <v>12</v>
      </c>
      <c r="E16" s="5">
        <f t="shared" si="0"/>
        <v>7.1999999999999998E-3</v>
      </c>
      <c r="F16" s="6">
        <v>1</v>
      </c>
      <c r="G16" s="3">
        <f t="shared" si="1"/>
        <v>5.9999999999999995E-4</v>
      </c>
      <c r="H16" s="3">
        <f t="shared" si="2"/>
        <v>7.1999999999999998E-3</v>
      </c>
      <c r="I16" s="15">
        <f>M3</f>
        <v>1</v>
      </c>
      <c r="J16" s="3">
        <f t="shared" si="3"/>
        <v>5.9999999999999995E-4</v>
      </c>
      <c r="K16" s="2">
        <f t="shared" si="4"/>
        <v>7.1999999999999998E-3</v>
      </c>
    </row>
    <row r="17" spans="1:11" x14ac:dyDescent="0.25">
      <c r="A17" s="10" t="s">
        <v>18</v>
      </c>
      <c r="B17" s="7" t="s">
        <v>27</v>
      </c>
      <c r="C17" s="3">
        <v>1.9E-2</v>
      </c>
      <c r="D17" s="3">
        <v>12</v>
      </c>
      <c r="E17" s="5">
        <f t="shared" si="0"/>
        <v>0.22799999999999998</v>
      </c>
      <c r="F17" s="6">
        <v>1</v>
      </c>
      <c r="G17" s="3">
        <f t="shared" si="1"/>
        <v>1.9E-2</v>
      </c>
      <c r="H17" s="3">
        <f t="shared" si="2"/>
        <v>0.22799999999999998</v>
      </c>
      <c r="I17" s="15">
        <f>M3</f>
        <v>1</v>
      </c>
      <c r="J17" s="3">
        <f t="shared" si="3"/>
        <v>1.9E-2</v>
      </c>
      <c r="K17" s="2">
        <f t="shared" si="4"/>
        <v>0.22799999999999998</v>
      </c>
    </row>
    <row r="18" spans="1:11" x14ac:dyDescent="0.25">
      <c r="B18" s="1"/>
      <c r="C18" s="1"/>
      <c r="D18" s="1"/>
      <c r="E18" s="1"/>
      <c r="F18" s="1"/>
      <c r="G18" s="13"/>
      <c r="H18" s="13"/>
      <c r="J18" s="8">
        <f>SUM(J3:J17)</f>
        <v>6.6381830902239658</v>
      </c>
      <c r="K18" s="9" t="s">
        <v>36</v>
      </c>
    </row>
    <row r="19" spans="1:11" x14ac:dyDescent="0.25">
      <c r="A19" s="12"/>
      <c r="B19" s="4"/>
      <c r="J19" s="8">
        <f>Sources!F2 / TBDraw!J18</f>
        <v>3.0128726080866834</v>
      </c>
      <c r="K19" s="9" t="s">
        <v>52</v>
      </c>
    </row>
    <row r="20" spans="1:11" x14ac:dyDescent="0.25">
      <c r="J20" s="2">
        <f>Sources!G2/SUM(K3:K17)</f>
        <v>1.6296482483247907</v>
      </c>
      <c r="K20" s="9" t="s">
        <v>53</v>
      </c>
    </row>
  </sheetData>
  <mergeCells count="2">
    <mergeCell ref="A1:E1"/>
    <mergeCell ref="F1:J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451F7D-53A0-4E77-A790-BDC17E7586E6}">
  <dimension ref="A1:M13"/>
  <sheetViews>
    <sheetView workbookViewId="0">
      <selection activeCell="F8" sqref="C8:F8"/>
    </sheetView>
  </sheetViews>
  <sheetFormatPr defaultRowHeight="15" x14ac:dyDescent="0.25"/>
  <cols>
    <col min="1" max="1" width="28.7109375" style="11" bestFit="1" customWidth="1"/>
    <col min="2" max="2" width="11.5703125" bestFit="1" customWidth="1"/>
    <col min="3" max="4" width="9.42578125" bestFit="1" customWidth="1"/>
    <col min="5" max="5" width="9.140625" bestFit="1" customWidth="1"/>
    <col min="6" max="6" width="11" bestFit="1" customWidth="1"/>
    <col min="7" max="7" width="16" bestFit="1" customWidth="1"/>
    <col min="8" max="8" width="15.5703125" bestFit="1" customWidth="1"/>
    <col min="9" max="9" width="15" bestFit="1" customWidth="1"/>
    <col min="10" max="10" width="16.28515625" bestFit="1" customWidth="1"/>
    <col min="11" max="11" width="17.28515625" bestFit="1" customWidth="1"/>
    <col min="12" max="12" width="15.85546875" bestFit="1" customWidth="1"/>
  </cols>
  <sheetData>
    <row r="1" spans="1:13" x14ac:dyDescent="0.25">
      <c r="A1" s="24" t="s">
        <v>23</v>
      </c>
      <c r="B1" s="24"/>
      <c r="C1" s="24"/>
      <c r="D1" s="24"/>
      <c r="E1" s="25"/>
      <c r="F1" s="26" t="s">
        <v>26</v>
      </c>
      <c r="G1" s="24"/>
      <c r="H1" s="24"/>
      <c r="I1" s="24"/>
      <c r="J1" s="29"/>
      <c r="K1" s="28"/>
    </row>
    <row r="2" spans="1:13" x14ac:dyDescent="0.25">
      <c r="A2" s="9"/>
      <c r="B2" s="3" t="s">
        <v>28</v>
      </c>
      <c r="C2" s="3" t="s">
        <v>22</v>
      </c>
      <c r="D2" s="3" t="s">
        <v>21</v>
      </c>
      <c r="E2" s="5" t="s">
        <v>20</v>
      </c>
      <c r="F2" s="6" t="s">
        <v>24</v>
      </c>
      <c r="G2" s="3" t="s">
        <v>30</v>
      </c>
      <c r="H2" s="3" t="s">
        <v>31</v>
      </c>
      <c r="I2" s="3" t="s">
        <v>32</v>
      </c>
      <c r="J2" s="21" t="s">
        <v>25</v>
      </c>
      <c r="K2" s="20" t="s">
        <v>49</v>
      </c>
      <c r="L2" s="17" t="s">
        <v>13</v>
      </c>
      <c r="M2">
        <f>TBDraw!M4</f>
        <v>0.1010507575186637</v>
      </c>
    </row>
    <row r="3" spans="1:13" x14ac:dyDescent="0.25">
      <c r="A3" s="10" t="s">
        <v>6</v>
      </c>
      <c r="B3" s="7" t="s">
        <v>27</v>
      </c>
      <c r="C3" s="3">
        <v>0.1</v>
      </c>
      <c r="D3" s="3">
        <v>12</v>
      </c>
      <c r="E3" s="5">
        <f t="shared" ref="E3:E10" si="0">C3*D3</f>
        <v>1.2000000000000002</v>
      </c>
      <c r="F3" s="6">
        <v>4</v>
      </c>
      <c r="G3" s="3">
        <f t="shared" ref="G3:G10" si="1">F3*C3</f>
        <v>0.4</v>
      </c>
      <c r="H3" s="3">
        <f t="shared" ref="H3:H10" si="2">E3*F3</f>
        <v>4.8000000000000007</v>
      </c>
      <c r="I3" s="3">
        <f>1</f>
        <v>1</v>
      </c>
      <c r="J3" s="21">
        <f t="shared" ref="J3:J10" si="3">G3*I3</f>
        <v>0.4</v>
      </c>
      <c r="K3" s="21">
        <f>D3*F3*J3</f>
        <v>19.200000000000003</v>
      </c>
    </row>
    <row r="4" spans="1:13" x14ac:dyDescent="0.25">
      <c r="A4" s="10" t="s">
        <v>8</v>
      </c>
      <c r="B4" s="7" t="s">
        <v>27</v>
      </c>
      <c r="C4" s="3">
        <v>1.5</v>
      </c>
      <c r="D4" s="3">
        <v>12</v>
      </c>
      <c r="E4" s="5">
        <f t="shared" si="0"/>
        <v>18</v>
      </c>
      <c r="F4" s="6">
        <v>1</v>
      </c>
      <c r="G4" s="3">
        <f t="shared" si="1"/>
        <v>1.5</v>
      </c>
      <c r="H4" s="3">
        <f t="shared" si="2"/>
        <v>18</v>
      </c>
      <c r="I4" s="3">
        <v>0.5</v>
      </c>
      <c r="J4" s="21">
        <f t="shared" si="3"/>
        <v>0.75</v>
      </c>
      <c r="K4" s="21">
        <f t="shared" ref="K4:K10" si="4">D4*F4*J4</f>
        <v>9</v>
      </c>
      <c r="L4" s="14"/>
    </row>
    <row r="5" spans="1:13" x14ac:dyDescent="0.25">
      <c r="A5" s="10" t="s">
        <v>9</v>
      </c>
      <c r="B5" s="7" t="s">
        <v>27</v>
      </c>
      <c r="C5" s="3">
        <v>0.15</v>
      </c>
      <c r="D5" s="3">
        <v>5</v>
      </c>
      <c r="E5" s="5">
        <f t="shared" si="0"/>
        <v>0.75</v>
      </c>
      <c r="F5" s="6">
        <v>1</v>
      </c>
      <c r="G5" s="3">
        <f t="shared" si="1"/>
        <v>0.15</v>
      </c>
      <c r="H5" s="3">
        <f t="shared" si="2"/>
        <v>0.75</v>
      </c>
      <c r="I5" s="3">
        <f>0.1</f>
        <v>0.1</v>
      </c>
      <c r="J5" s="21">
        <f t="shared" si="3"/>
        <v>1.4999999999999999E-2</v>
      </c>
      <c r="K5" s="21">
        <f t="shared" si="4"/>
        <v>7.4999999999999997E-2</v>
      </c>
    </row>
    <row r="6" spans="1:13" x14ac:dyDescent="0.25">
      <c r="A6" s="10" t="s">
        <v>11</v>
      </c>
      <c r="B6" s="7" t="s">
        <v>27</v>
      </c>
      <c r="C6" s="3">
        <v>0.15</v>
      </c>
      <c r="D6" s="3">
        <v>12</v>
      </c>
      <c r="E6" s="5">
        <f t="shared" si="0"/>
        <v>1.7999999999999998</v>
      </c>
      <c r="F6" s="6">
        <v>1</v>
      </c>
      <c r="G6" s="3">
        <f t="shared" si="1"/>
        <v>0.15</v>
      </c>
      <c r="H6" s="3">
        <f t="shared" si="2"/>
        <v>1.7999999999999998</v>
      </c>
      <c r="I6" s="3">
        <v>1</v>
      </c>
      <c r="J6" s="21">
        <f t="shared" si="3"/>
        <v>0.15</v>
      </c>
      <c r="K6" s="21">
        <f t="shared" si="4"/>
        <v>1.7999999999999998</v>
      </c>
    </row>
    <row r="7" spans="1:13" x14ac:dyDescent="0.25">
      <c r="A7" s="10" t="s">
        <v>12</v>
      </c>
      <c r="B7" s="7" t="s">
        <v>14</v>
      </c>
      <c r="C7" s="3">
        <v>0</v>
      </c>
      <c r="D7" s="3">
        <v>0</v>
      </c>
      <c r="E7" s="5">
        <f t="shared" si="0"/>
        <v>0</v>
      </c>
      <c r="F7" s="6">
        <v>1</v>
      </c>
      <c r="G7" s="3">
        <f t="shared" si="1"/>
        <v>0</v>
      </c>
      <c r="H7" s="3">
        <f t="shared" si="2"/>
        <v>0</v>
      </c>
      <c r="I7" s="3">
        <v>1</v>
      </c>
      <c r="J7" s="21">
        <f t="shared" si="3"/>
        <v>0</v>
      </c>
      <c r="K7" s="21">
        <f t="shared" si="4"/>
        <v>0</v>
      </c>
    </row>
    <row r="8" spans="1:13" x14ac:dyDescent="0.25">
      <c r="A8" s="10" t="s">
        <v>13</v>
      </c>
      <c r="B8" s="7" t="s">
        <v>27</v>
      </c>
      <c r="C8" s="3">
        <f>TBDraw!C12*2</f>
        <v>6</v>
      </c>
      <c r="D8" s="3">
        <v>12</v>
      </c>
      <c r="E8" s="5">
        <f t="shared" si="0"/>
        <v>72</v>
      </c>
      <c r="F8" s="6">
        <v>2</v>
      </c>
      <c r="G8" s="3">
        <f t="shared" si="1"/>
        <v>12</v>
      </c>
      <c r="H8" s="3">
        <f t="shared" si="2"/>
        <v>144</v>
      </c>
      <c r="I8" s="16">
        <f>M2</f>
        <v>0.1010507575186637</v>
      </c>
      <c r="J8" s="21">
        <f t="shared" si="3"/>
        <v>1.2126090902239643</v>
      </c>
      <c r="K8" s="21">
        <f t="shared" si="4"/>
        <v>29.102618165375144</v>
      </c>
    </row>
    <row r="9" spans="1:13" x14ac:dyDescent="0.25">
      <c r="A9" s="10" t="s">
        <v>14</v>
      </c>
      <c r="B9" s="7" t="s">
        <v>27</v>
      </c>
      <c r="C9" s="3">
        <v>4</v>
      </c>
      <c r="D9" s="3">
        <v>5</v>
      </c>
      <c r="E9" s="5">
        <f t="shared" si="0"/>
        <v>20</v>
      </c>
      <c r="F9" s="6">
        <v>1</v>
      </c>
      <c r="G9" s="3">
        <f t="shared" si="1"/>
        <v>4</v>
      </c>
      <c r="H9" s="3">
        <f t="shared" si="2"/>
        <v>20</v>
      </c>
      <c r="I9" s="3">
        <v>1</v>
      </c>
      <c r="J9" s="21">
        <f t="shared" si="3"/>
        <v>4</v>
      </c>
      <c r="K9" s="21">
        <f t="shared" si="4"/>
        <v>20</v>
      </c>
    </row>
    <row r="10" spans="1:13" x14ac:dyDescent="0.25">
      <c r="A10" s="10" t="s">
        <v>15</v>
      </c>
      <c r="B10" s="7" t="s">
        <v>14</v>
      </c>
      <c r="C10" s="3">
        <v>0</v>
      </c>
      <c r="D10" s="3">
        <v>12</v>
      </c>
      <c r="E10" s="5">
        <f t="shared" si="0"/>
        <v>0</v>
      </c>
      <c r="F10" s="6">
        <v>1</v>
      </c>
      <c r="G10" s="3">
        <f t="shared" si="1"/>
        <v>0</v>
      </c>
      <c r="H10" s="3">
        <f t="shared" si="2"/>
        <v>0</v>
      </c>
      <c r="I10" s="16">
        <f>M2</f>
        <v>0.1010507575186637</v>
      </c>
      <c r="J10" s="21">
        <f t="shared" si="3"/>
        <v>0</v>
      </c>
      <c r="K10" s="21">
        <f t="shared" si="4"/>
        <v>0</v>
      </c>
    </row>
    <row r="11" spans="1:13" x14ac:dyDescent="0.25">
      <c r="B11" s="1"/>
      <c r="C11" s="1"/>
      <c r="D11" s="1"/>
      <c r="E11" s="1"/>
      <c r="F11" s="1"/>
      <c r="G11" s="13"/>
      <c r="H11" s="13"/>
      <c r="J11" s="8">
        <f>SUM(J3:J10)</f>
        <v>6.5276090902239643</v>
      </c>
      <c r="K11" s="9" t="s">
        <v>36</v>
      </c>
    </row>
    <row r="12" spans="1:13" x14ac:dyDescent="0.25">
      <c r="A12" s="12"/>
      <c r="B12" s="4"/>
      <c r="J12" s="18">
        <f>Sources!F3/TGDraw!J11</f>
        <v>1.3787590334535806</v>
      </c>
      <c r="K12" s="9" t="s">
        <v>37</v>
      </c>
    </row>
    <row r="13" spans="1:13" x14ac:dyDescent="0.25">
      <c r="J13" s="2">
        <f>SUM(K3:K10)/Sources!G3</f>
        <v>0.51750077232271341</v>
      </c>
      <c r="K13" s="9" t="s">
        <v>53</v>
      </c>
      <c r="L13" s="2"/>
    </row>
  </sheetData>
  <mergeCells count="2">
    <mergeCell ref="A1:E1"/>
    <mergeCell ref="F1:J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8FF24-FEF0-41BD-97E2-48EC46526F71}">
  <dimension ref="A1:F5"/>
  <sheetViews>
    <sheetView workbookViewId="0">
      <selection activeCell="A2" sqref="A2"/>
    </sheetView>
  </sheetViews>
  <sheetFormatPr defaultRowHeight="15" x14ac:dyDescent="0.25"/>
  <cols>
    <col min="1" max="1" width="16" bestFit="1" customWidth="1"/>
    <col min="2" max="2" width="10.28515625" bestFit="1" customWidth="1"/>
    <col min="3" max="3" width="17.85546875" bestFit="1" customWidth="1"/>
    <col min="4" max="5" width="12" bestFit="1" customWidth="1"/>
  </cols>
  <sheetData>
    <row r="1" spans="1:6" x14ac:dyDescent="0.25">
      <c r="A1" t="s">
        <v>40</v>
      </c>
      <c r="B1" t="s">
        <v>42</v>
      </c>
      <c r="C1" t="s">
        <v>41</v>
      </c>
      <c r="D1" t="s">
        <v>39</v>
      </c>
      <c r="E1" t="s">
        <v>43</v>
      </c>
      <c r="F1" t="s">
        <v>44</v>
      </c>
    </row>
    <row r="2" spans="1:6" x14ac:dyDescent="0.25">
      <c r="A2">
        <v>7</v>
      </c>
      <c r="B2">
        <v>100</v>
      </c>
      <c r="C2">
        <f>2*PI()*A2*0.5</f>
        <v>21.991148575128552</v>
      </c>
      <c r="D2">
        <v>0.9</v>
      </c>
      <c r="E2">
        <f>B2*C2*D2</f>
        <v>1979.2033717615695</v>
      </c>
      <c r="F2">
        <f>E2/(60*12)</f>
        <v>2.748893571891069</v>
      </c>
    </row>
    <row r="4" spans="1:6" x14ac:dyDescent="0.25">
      <c r="A4" t="s">
        <v>45</v>
      </c>
      <c r="B4" t="s">
        <v>48</v>
      </c>
      <c r="C4" t="s">
        <v>46</v>
      </c>
      <c r="D4" t="s">
        <v>47</v>
      </c>
    </row>
    <row r="5" spans="1:6" x14ac:dyDescent="0.25">
      <c r="A5">
        <v>250</v>
      </c>
      <c r="B5">
        <v>4</v>
      </c>
      <c r="C5">
        <f>B5*A5/F2</f>
        <v>363.78272706718934</v>
      </c>
      <c r="D5">
        <f>C5/3600</f>
        <v>0.1010507575186637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3DEB1-1674-4C96-9018-0E6ADB78C8AD}">
  <dimension ref="A1:G3"/>
  <sheetViews>
    <sheetView workbookViewId="0">
      <selection activeCell="B4" sqref="B4"/>
    </sheetView>
  </sheetViews>
  <sheetFormatPr defaultColWidth="9" defaultRowHeight="15" x14ac:dyDescent="0.25"/>
  <cols>
    <col min="1" max="1" width="10.140625" style="1" bestFit="1" customWidth="1"/>
    <col min="2" max="2" width="16" style="1" bestFit="1" customWidth="1"/>
    <col min="3" max="3" width="10.7109375" style="1" bestFit="1" customWidth="1"/>
    <col min="4" max="4" width="13.85546875" style="1" bestFit="1" customWidth="1"/>
    <col min="5" max="5" width="10.5703125" style="1" bestFit="1" customWidth="1"/>
    <col min="6" max="16384" width="9" style="1"/>
  </cols>
  <sheetData>
    <row r="1" spans="1:7" x14ac:dyDescent="0.25">
      <c r="A1" s="1" t="s">
        <v>19</v>
      </c>
      <c r="B1" s="1" t="s">
        <v>1</v>
      </c>
      <c r="C1" s="1" t="s">
        <v>2</v>
      </c>
      <c r="D1" s="1" t="s">
        <v>0</v>
      </c>
      <c r="E1" s="1" t="s">
        <v>3</v>
      </c>
      <c r="F1" s="1" t="s">
        <v>4</v>
      </c>
      <c r="G1" s="1" t="s">
        <v>38</v>
      </c>
    </row>
    <row r="2" spans="1:7" x14ac:dyDescent="0.25">
      <c r="A2" s="1" t="s">
        <v>33</v>
      </c>
      <c r="B2" s="1">
        <v>12.8</v>
      </c>
      <c r="C2" s="1">
        <v>13.4</v>
      </c>
      <c r="D2" s="1">
        <v>30</v>
      </c>
      <c r="E2" s="1">
        <v>80</v>
      </c>
      <c r="F2" s="1">
        <v>20</v>
      </c>
      <c r="G2" s="1">
        <v>256</v>
      </c>
    </row>
    <row r="3" spans="1:7" x14ac:dyDescent="0.25">
      <c r="A3" s="1" t="s">
        <v>34</v>
      </c>
      <c r="B3" s="1">
        <v>17</v>
      </c>
      <c r="C3" s="1">
        <v>18</v>
      </c>
      <c r="D3" s="1">
        <v>20</v>
      </c>
      <c r="E3" s="1">
        <v>40</v>
      </c>
      <c r="F3" s="1">
        <v>9</v>
      </c>
      <c r="G3" s="1">
        <f>F3*B3</f>
        <v>153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TBDraw</vt:lpstr>
      <vt:lpstr>TGDraw</vt:lpstr>
      <vt:lpstr>Motor Calculations</vt:lpstr>
      <vt:lpstr>Sources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Everett Periman</dc:creator>
  <cp:lastModifiedBy>Everett</cp:lastModifiedBy>
  <dcterms:created xsi:type="dcterms:W3CDTF">2020-06-22T23:02:37Z</dcterms:created>
  <dcterms:modified xsi:type="dcterms:W3CDTF">2020-06-25T00:03:13Z</dcterms:modified>
</cp:coreProperties>
</file>